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ranchesca.moreno\OneDrive - cnss.gob.do\Documentos - Dir_RRHH\01 Recursos Humanos\División de Nomina\2025\FRANCHESCA\Nómina Portal\Mayo\"/>
    </mc:Choice>
  </mc:AlternateContent>
  <bookViews>
    <workbookView xWindow="0" yWindow="0" windowWidth="28800" windowHeight="9330"/>
  </bookViews>
  <sheets>
    <sheet name="Hoja1" sheetId="1" r:id="rId1"/>
  </sheets>
  <definedNames>
    <definedName name="_xlnm._FilterDatabase" localSheetId="0" hidden="1">Hoja1!$A$7:$AG$81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9" i="1" l="1"/>
  <c r="W57" i="1"/>
  <c r="W55" i="1"/>
  <c r="K55" i="1"/>
  <c r="I55" i="1"/>
  <c r="J55" i="1"/>
  <c r="Y55" i="1" s="1"/>
  <c r="L55" i="1"/>
  <c r="X55" i="1" s="1"/>
  <c r="M55" i="1"/>
  <c r="H55" i="1" l="1"/>
  <c r="Z55" i="1"/>
  <c r="O55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6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8" i="1"/>
  <c r="T79" i="1"/>
  <c r="N79" i="1"/>
  <c r="P79" i="1"/>
  <c r="R79" i="1"/>
  <c r="S79" i="1"/>
  <c r="U79" i="1"/>
  <c r="V79" i="1"/>
  <c r="X48" i="1"/>
  <c r="Z48" i="1" l="1"/>
  <c r="W79" i="1"/>
  <c r="G79" i="1"/>
  <c r="I78" i="1"/>
  <c r="J78" i="1"/>
  <c r="L78" i="1"/>
  <c r="M78" i="1"/>
  <c r="O78" i="1" l="1"/>
  <c r="Y78" i="1"/>
  <c r="X78" i="1"/>
  <c r="H78" i="1"/>
  <c r="H48" i="1"/>
  <c r="Z78" i="1" l="1"/>
  <c r="M48" i="1"/>
  <c r="J48" i="1"/>
  <c r="I8" i="1"/>
  <c r="J8" i="1"/>
  <c r="L8" i="1"/>
  <c r="M8" i="1"/>
  <c r="I9" i="1"/>
  <c r="J9" i="1"/>
  <c r="L9" i="1"/>
  <c r="M9" i="1"/>
  <c r="I10" i="1"/>
  <c r="J10" i="1"/>
  <c r="L10" i="1"/>
  <c r="M10" i="1"/>
  <c r="I11" i="1"/>
  <c r="J11" i="1"/>
  <c r="L11" i="1"/>
  <c r="M11" i="1"/>
  <c r="I12" i="1"/>
  <c r="J12" i="1"/>
  <c r="L12" i="1"/>
  <c r="M12" i="1"/>
  <c r="I13" i="1"/>
  <c r="J13" i="1"/>
  <c r="L13" i="1"/>
  <c r="M13" i="1"/>
  <c r="I14" i="1"/>
  <c r="J14" i="1"/>
  <c r="L14" i="1"/>
  <c r="M14" i="1"/>
  <c r="I15" i="1"/>
  <c r="J15" i="1"/>
  <c r="L15" i="1"/>
  <c r="M15" i="1"/>
  <c r="I16" i="1"/>
  <c r="J16" i="1"/>
  <c r="L16" i="1"/>
  <c r="M16" i="1"/>
  <c r="I17" i="1"/>
  <c r="J17" i="1"/>
  <c r="L17" i="1"/>
  <c r="M17" i="1"/>
  <c r="I18" i="1"/>
  <c r="J18" i="1"/>
  <c r="L18" i="1"/>
  <c r="M18" i="1"/>
  <c r="I19" i="1"/>
  <c r="J19" i="1"/>
  <c r="L19" i="1"/>
  <c r="M19" i="1"/>
  <c r="I20" i="1"/>
  <c r="J20" i="1"/>
  <c r="L20" i="1"/>
  <c r="M20" i="1"/>
  <c r="I21" i="1"/>
  <c r="J21" i="1"/>
  <c r="L21" i="1"/>
  <c r="M21" i="1"/>
  <c r="I22" i="1"/>
  <c r="J22" i="1"/>
  <c r="L22" i="1"/>
  <c r="M22" i="1"/>
  <c r="I23" i="1"/>
  <c r="J23" i="1"/>
  <c r="L23" i="1"/>
  <c r="M23" i="1"/>
  <c r="I24" i="1"/>
  <c r="J24" i="1"/>
  <c r="L24" i="1"/>
  <c r="M24" i="1"/>
  <c r="I25" i="1"/>
  <c r="J25" i="1"/>
  <c r="L25" i="1"/>
  <c r="M25" i="1"/>
  <c r="I26" i="1"/>
  <c r="J26" i="1"/>
  <c r="L26" i="1"/>
  <c r="M26" i="1"/>
  <c r="I27" i="1"/>
  <c r="J27" i="1"/>
  <c r="L27" i="1"/>
  <c r="M27" i="1"/>
  <c r="I28" i="1"/>
  <c r="J28" i="1"/>
  <c r="L28" i="1"/>
  <c r="M28" i="1"/>
  <c r="I29" i="1"/>
  <c r="J29" i="1"/>
  <c r="L29" i="1"/>
  <c r="M29" i="1"/>
  <c r="I30" i="1"/>
  <c r="J30" i="1"/>
  <c r="L30" i="1"/>
  <c r="M30" i="1"/>
  <c r="I31" i="1"/>
  <c r="J31" i="1"/>
  <c r="L31" i="1"/>
  <c r="M31" i="1"/>
  <c r="I32" i="1"/>
  <c r="J32" i="1"/>
  <c r="L32" i="1"/>
  <c r="M32" i="1"/>
  <c r="I33" i="1"/>
  <c r="J33" i="1"/>
  <c r="L33" i="1"/>
  <c r="M33" i="1"/>
  <c r="I34" i="1"/>
  <c r="J34" i="1"/>
  <c r="L34" i="1"/>
  <c r="M34" i="1"/>
  <c r="I35" i="1"/>
  <c r="J35" i="1"/>
  <c r="L35" i="1"/>
  <c r="M35" i="1"/>
  <c r="I36" i="1"/>
  <c r="J36" i="1"/>
  <c r="L36" i="1"/>
  <c r="M36" i="1"/>
  <c r="I37" i="1"/>
  <c r="J37" i="1"/>
  <c r="L37" i="1"/>
  <c r="M37" i="1"/>
  <c r="I38" i="1"/>
  <c r="J38" i="1"/>
  <c r="L38" i="1"/>
  <c r="M38" i="1"/>
  <c r="I39" i="1"/>
  <c r="J39" i="1"/>
  <c r="L39" i="1"/>
  <c r="M39" i="1"/>
  <c r="I40" i="1"/>
  <c r="J40" i="1"/>
  <c r="L40" i="1"/>
  <c r="M40" i="1"/>
  <c r="I41" i="1"/>
  <c r="J41" i="1"/>
  <c r="L41" i="1"/>
  <c r="M41" i="1"/>
  <c r="I42" i="1"/>
  <c r="J42" i="1"/>
  <c r="L42" i="1"/>
  <c r="M42" i="1"/>
  <c r="I43" i="1"/>
  <c r="J43" i="1"/>
  <c r="L43" i="1"/>
  <c r="M43" i="1"/>
  <c r="I44" i="1"/>
  <c r="J44" i="1"/>
  <c r="L44" i="1"/>
  <c r="M44" i="1"/>
  <c r="I45" i="1"/>
  <c r="J45" i="1"/>
  <c r="K45" i="1"/>
  <c r="L45" i="1"/>
  <c r="M45" i="1"/>
  <c r="I46" i="1"/>
  <c r="J46" i="1"/>
  <c r="K46" i="1"/>
  <c r="L46" i="1"/>
  <c r="M46" i="1"/>
  <c r="I47" i="1"/>
  <c r="J47" i="1"/>
  <c r="L47" i="1"/>
  <c r="M47" i="1"/>
  <c r="I49" i="1"/>
  <c r="J49" i="1"/>
  <c r="K49" i="1"/>
  <c r="L49" i="1"/>
  <c r="M49" i="1"/>
  <c r="I50" i="1"/>
  <c r="J50" i="1"/>
  <c r="L50" i="1"/>
  <c r="M50" i="1"/>
  <c r="I51" i="1"/>
  <c r="J51" i="1"/>
  <c r="K51" i="1"/>
  <c r="L51" i="1"/>
  <c r="M51" i="1"/>
  <c r="I52" i="1"/>
  <c r="J52" i="1"/>
  <c r="K52" i="1"/>
  <c r="L52" i="1"/>
  <c r="M52" i="1"/>
  <c r="I53" i="1"/>
  <c r="J53" i="1"/>
  <c r="L53" i="1"/>
  <c r="M53" i="1"/>
  <c r="I54" i="1"/>
  <c r="J54" i="1"/>
  <c r="K54" i="1"/>
  <c r="L54" i="1"/>
  <c r="M54" i="1"/>
  <c r="I56" i="1"/>
  <c r="J56" i="1"/>
  <c r="K56" i="1"/>
  <c r="L56" i="1"/>
  <c r="M56" i="1"/>
  <c r="I57" i="1"/>
  <c r="J57" i="1"/>
  <c r="K57" i="1"/>
  <c r="L57" i="1"/>
  <c r="M57" i="1"/>
  <c r="I58" i="1"/>
  <c r="J58" i="1"/>
  <c r="K58" i="1"/>
  <c r="L58" i="1"/>
  <c r="M58" i="1"/>
  <c r="I59" i="1"/>
  <c r="J59" i="1"/>
  <c r="K59" i="1"/>
  <c r="L59" i="1"/>
  <c r="M59" i="1"/>
  <c r="I60" i="1"/>
  <c r="J60" i="1"/>
  <c r="K60" i="1"/>
  <c r="L60" i="1"/>
  <c r="M60" i="1"/>
  <c r="I61" i="1"/>
  <c r="J61" i="1"/>
  <c r="K61" i="1"/>
  <c r="L61" i="1"/>
  <c r="M61" i="1"/>
  <c r="I62" i="1"/>
  <c r="J62" i="1"/>
  <c r="K62" i="1"/>
  <c r="L62" i="1"/>
  <c r="M62" i="1"/>
  <c r="I63" i="1"/>
  <c r="J63" i="1"/>
  <c r="K63" i="1"/>
  <c r="L63" i="1"/>
  <c r="M63" i="1"/>
  <c r="I64" i="1"/>
  <c r="J64" i="1"/>
  <c r="K64" i="1"/>
  <c r="L64" i="1"/>
  <c r="M64" i="1"/>
  <c r="I65" i="1"/>
  <c r="H65" i="1" s="1"/>
  <c r="J65" i="1"/>
  <c r="L65" i="1"/>
  <c r="M65" i="1"/>
  <c r="I66" i="1"/>
  <c r="J66" i="1"/>
  <c r="K66" i="1"/>
  <c r="L66" i="1"/>
  <c r="M66" i="1"/>
  <c r="I67" i="1"/>
  <c r="J67" i="1"/>
  <c r="K67" i="1"/>
  <c r="L67" i="1"/>
  <c r="M67" i="1"/>
  <c r="I68" i="1"/>
  <c r="J68" i="1"/>
  <c r="K68" i="1"/>
  <c r="L68" i="1"/>
  <c r="M68" i="1"/>
  <c r="I69" i="1"/>
  <c r="J69" i="1"/>
  <c r="K69" i="1"/>
  <c r="L69" i="1"/>
  <c r="M69" i="1"/>
  <c r="I70" i="1"/>
  <c r="J70" i="1"/>
  <c r="K70" i="1"/>
  <c r="L70" i="1"/>
  <c r="M70" i="1"/>
  <c r="I71" i="1"/>
  <c r="J71" i="1"/>
  <c r="K71" i="1"/>
  <c r="L71" i="1"/>
  <c r="M71" i="1"/>
  <c r="I72" i="1"/>
  <c r="J72" i="1"/>
  <c r="K72" i="1"/>
  <c r="L72" i="1"/>
  <c r="M72" i="1"/>
  <c r="I73" i="1"/>
  <c r="J73" i="1"/>
  <c r="K73" i="1"/>
  <c r="L73" i="1"/>
  <c r="M73" i="1"/>
  <c r="I74" i="1"/>
  <c r="J74" i="1"/>
  <c r="K74" i="1"/>
  <c r="L74" i="1"/>
  <c r="M74" i="1"/>
  <c r="I75" i="1"/>
  <c r="J75" i="1"/>
  <c r="L75" i="1"/>
  <c r="M75" i="1"/>
  <c r="I76" i="1"/>
  <c r="J76" i="1"/>
  <c r="L76" i="1"/>
  <c r="M76" i="1"/>
  <c r="I77" i="1"/>
  <c r="J77" i="1"/>
  <c r="L77" i="1"/>
  <c r="M77" i="1"/>
  <c r="Y53" i="1" l="1"/>
  <c r="Y54" i="1"/>
  <c r="O54" i="1"/>
  <c r="Y52" i="1"/>
  <c r="Y48" i="1"/>
  <c r="M79" i="1"/>
  <c r="L79" i="1"/>
  <c r="J79" i="1"/>
  <c r="I79" i="1"/>
  <c r="K79" i="1"/>
  <c r="H75" i="1"/>
  <c r="H29" i="1"/>
  <c r="H23" i="1"/>
  <c r="H73" i="1"/>
  <c r="H11" i="1"/>
  <c r="O53" i="1"/>
  <c r="O42" i="1"/>
  <c r="H42" i="1"/>
  <c r="O23" i="1"/>
  <c r="O17" i="1"/>
  <c r="O11" i="1"/>
  <c r="H37" i="1"/>
  <c r="H58" i="1"/>
  <c r="H53" i="1"/>
  <c r="O44" i="1"/>
  <c r="H41" i="1"/>
  <c r="O29" i="1"/>
  <c r="O50" i="1"/>
  <c r="H68" i="1"/>
  <c r="H67" i="1"/>
  <c r="H77" i="1"/>
  <c r="O13" i="1"/>
  <c r="H33" i="1"/>
  <c r="O30" i="1"/>
  <c r="O60" i="1"/>
  <c r="O67" i="1"/>
  <c r="O52" i="1"/>
  <c r="O20" i="1"/>
  <c r="O57" i="1"/>
  <c r="O40" i="1"/>
  <c r="O48" i="1"/>
  <c r="O9" i="1"/>
  <c r="O76" i="1"/>
  <c r="H59" i="1"/>
  <c r="O25" i="1"/>
  <c r="O22" i="1"/>
  <c r="O19" i="1"/>
  <c r="O73" i="1"/>
  <c r="H63" i="1"/>
  <c r="O33" i="1"/>
  <c r="O65" i="1"/>
  <c r="H61" i="1"/>
  <c r="H47" i="1"/>
  <c r="H27" i="1"/>
  <c r="H10" i="1"/>
  <c r="O46" i="1"/>
  <c r="H20" i="1"/>
  <c r="H14" i="1"/>
  <c r="O70" i="1"/>
  <c r="H56" i="1"/>
  <c r="O24" i="1"/>
  <c r="O18" i="1"/>
  <c r="H15" i="1"/>
  <c r="H26" i="1"/>
  <c r="H60" i="1"/>
  <c r="H32" i="1"/>
  <c r="O27" i="1"/>
  <c r="O21" i="1"/>
  <c r="O12" i="1"/>
  <c r="H9" i="1"/>
  <c r="O75" i="1"/>
  <c r="O66" i="1"/>
  <c r="H21" i="1"/>
  <c r="H43" i="1"/>
  <c r="H36" i="1"/>
  <c r="O74" i="1"/>
  <c r="H70" i="1"/>
  <c r="O63" i="1"/>
  <c r="O58" i="1"/>
  <c r="O49" i="1"/>
  <c r="H28" i="1"/>
  <c r="H16" i="1"/>
  <c r="H13" i="1"/>
  <c r="O77" i="1"/>
  <c r="H72" i="1"/>
  <c r="H40" i="1"/>
  <c r="H38" i="1"/>
  <c r="H35" i="1"/>
  <c r="H25" i="1"/>
  <c r="O15" i="1"/>
  <c r="O51" i="1"/>
  <c r="H45" i="1"/>
  <c r="O35" i="1"/>
  <c r="H30" i="1"/>
  <c r="H18" i="1"/>
  <c r="O10" i="1"/>
  <c r="H8" i="1"/>
  <c r="O32" i="1"/>
  <c r="H17" i="1"/>
  <c r="O69" i="1"/>
  <c r="O41" i="1"/>
  <c r="O37" i="1"/>
  <c r="O71" i="1"/>
  <c r="O62" i="1"/>
  <c r="H54" i="1"/>
  <c r="H52" i="1"/>
  <c r="H31" i="1"/>
  <c r="O26" i="1"/>
  <c r="H22" i="1"/>
  <c r="O14" i="1"/>
  <c r="O61" i="1"/>
  <c r="H50" i="1"/>
  <c r="H44" i="1"/>
  <c r="H34" i="1"/>
  <c r="H19" i="1"/>
  <c r="O72" i="1"/>
  <c r="O64" i="1"/>
  <c r="O43" i="1"/>
  <c r="O39" i="1"/>
  <c r="O31" i="1"/>
  <c r="O28" i="1"/>
  <c r="H24" i="1"/>
  <c r="O16" i="1"/>
  <c r="H12" i="1"/>
  <c r="H39" i="1"/>
  <c r="O38" i="1"/>
  <c r="H71" i="1"/>
  <c r="H51" i="1"/>
  <c r="H64" i="1"/>
  <c r="H49" i="1"/>
  <c r="H76" i="1"/>
  <c r="H69" i="1"/>
  <c r="H57" i="1"/>
  <c r="O47" i="1"/>
  <c r="H46" i="1"/>
  <c r="O36" i="1"/>
  <c r="O34" i="1"/>
  <c r="H74" i="1"/>
  <c r="O68" i="1"/>
  <c r="H62" i="1"/>
  <c r="O56" i="1"/>
  <c r="O45" i="1"/>
  <c r="H66" i="1"/>
  <c r="O8" i="1"/>
  <c r="O59" i="1"/>
  <c r="H79" i="1" l="1"/>
  <c r="O79" i="1"/>
  <c r="Y76" i="1"/>
  <c r="X76" i="1"/>
  <c r="Z76" i="1" s="1"/>
  <c r="Y68" i="1" l="1"/>
  <c r="X68" i="1"/>
  <c r="Z68" i="1" l="1"/>
  <c r="Y77" i="1" l="1"/>
  <c r="X77" i="1" l="1"/>
  <c r="Z77" i="1" s="1"/>
  <c r="Y44" i="1" l="1"/>
  <c r="X44" i="1"/>
  <c r="Z44" i="1" s="1"/>
  <c r="Y74" i="1" l="1"/>
  <c r="X74" i="1"/>
  <c r="Z74" i="1" s="1"/>
  <c r="Y75" i="1"/>
  <c r="X75" i="1"/>
  <c r="Z75" i="1" s="1"/>
  <c r="Y73" i="1"/>
  <c r="X73" i="1"/>
  <c r="Z73" i="1" s="1"/>
  <c r="X72" i="1" l="1"/>
  <c r="X40" i="1" l="1"/>
  <c r="Z40" i="1" s="1"/>
  <c r="X30" i="1"/>
  <c r="Z30" i="1" s="1"/>
  <c r="X18" i="1"/>
  <c r="Z18" i="1" s="1"/>
  <c r="X19" i="1"/>
  <c r="Z19" i="1" s="1"/>
  <c r="X52" i="1"/>
  <c r="Z52" i="1" s="1"/>
  <c r="X65" i="1"/>
  <c r="Z65" i="1" s="1"/>
  <c r="X37" i="1"/>
  <c r="Z37" i="1" s="1"/>
  <c r="X27" i="1"/>
  <c r="Z27" i="1" s="1"/>
  <c r="X16" i="1"/>
  <c r="X36" i="1"/>
  <c r="Z36" i="1" s="1"/>
  <c r="X15" i="1"/>
  <c r="X62" i="1"/>
  <c r="X26" i="1"/>
  <c r="Z26" i="1" s="1"/>
  <c r="X61" i="1"/>
  <c r="Z61" i="1" s="1"/>
  <c r="X49" i="1"/>
  <c r="Z49" i="1" s="1"/>
  <c r="X66" i="1"/>
  <c r="X31" i="1"/>
  <c r="Z31" i="1" s="1"/>
  <c r="X53" i="1"/>
  <c r="Z53" i="1" s="1"/>
  <c r="Y19" i="1"/>
  <c r="X13" i="1"/>
  <c r="X59" i="1"/>
  <c r="Z59" i="1" s="1"/>
  <c r="X34" i="1"/>
  <c r="Z34" i="1" s="1"/>
  <c r="X71" i="1"/>
  <c r="X46" i="1"/>
  <c r="Z46" i="1" s="1"/>
  <c r="X24" i="1"/>
  <c r="Z24" i="1" s="1"/>
  <c r="X56" i="1"/>
  <c r="Z56" i="1" s="1"/>
  <c r="X10" i="1"/>
  <c r="Z10" i="1" s="1"/>
  <c r="X32" i="1"/>
  <c r="Z32" i="1" s="1"/>
  <c r="X42" i="1"/>
  <c r="Z42" i="1" s="1"/>
  <c r="X21" i="1"/>
  <c r="Z21" i="1" s="1"/>
  <c r="X63" i="1"/>
  <c r="Z63" i="1" s="1"/>
  <c r="X50" i="1"/>
  <c r="Z50" i="1" s="1"/>
  <c r="X38" i="1"/>
  <c r="Z38" i="1" s="1"/>
  <c r="X28" i="1"/>
  <c r="Z28" i="1" s="1"/>
  <c r="Y70" i="1"/>
  <c r="Y33" i="1"/>
  <c r="Y23" i="1"/>
  <c r="Y12" i="1"/>
  <c r="Y31" i="1"/>
  <c r="X69" i="1"/>
  <c r="Z69" i="1" s="1"/>
  <c r="X57" i="1"/>
  <c r="Z57" i="1" s="1"/>
  <c r="X43" i="1"/>
  <c r="Z43" i="1" s="1"/>
  <c r="X22" i="1"/>
  <c r="Z22" i="1" s="1"/>
  <c r="X11" i="1"/>
  <c r="Z11" i="1" s="1"/>
  <c r="Y64" i="1"/>
  <c r="Y29" i="1"/>
  <c r="Y17" i="1"/>
  <c r="Y10" i="1"/>
  <c r="Y66" i="1"/>
  <c r="Y58" i="1"/>
  <c r="Y45" i="1"/>
  <c r="X60" i="1"/>
  <c r="X47" i="1"/>
  <c r="Z47" i="1" s="1"/>
  <c r="X35" i="1"/>
  <c r="X25" i="1"/>
  <c r="Z25" i="1" s="1"/>
  <c r="X14" i="1"/>
  <c r="Z14" i="1" s="1"/>
  <c r="Y67" i="1"/>
  <c r="Y41" i="1"/>
  <c r="Y20" i="1"/>
  <c r="Y9" i="1"/>
  <c r="X70" i="1"/>
  <c r="Z70" i="1" s="1"/>
  <c r="X58" i="1"/>
  <c r="Z58" i="1" s="1"/>
  <c r="X45" i="1"/>
  <c r="Z45" i="1" s="1"/>
  <c r="X33" i="1"/>
  <c r="Z33" i="1" s="1"/>
  <c r="X23" i="1"/>
  <c r="Z23" i="1" s="1"/>
  <c r="X12" i="1"/>
  <c r="Z12" i="1" s="1"/>
  <c r="Y65" i="1"/>
  <c r="Y40" i="1"/>
  <c r="Y30" i="1"/>
  <c r="Y18" i="1"/>
  <c r="Y51" i="1"/>
  <c r="Y39" i="1"/>
  <c r="X67" i="1"/>
  <c r="X54" i="1"/>
  <c r="Z54" i="1" s="1"/>
  <c r="X41" i="1"/>
  <c r="Z41" i="1" s="1"/>
  <c r="X20" i="1"/>
  <c r="Z20" i="1" s="1"/>
  <c r="X9" i="1"/>
  <c r="Z9" i="1" s="1"/>
  <c r="Y69" i="1"/>
  <c r="Y57" i="1"/>
  <c r="Y43" i="1"/>
  <c r="Y22" i="1"/>
  <c r="Y63" i="1"/>
  <c r="Y50" i="1"/>
  <c r="Y38" i="1"/>
  <c r="Y28" i="1"/>
  <c r="X64" i="1"/>
  <c r="Z64" i="1" s="1"/>
  <c r="X51" i="1"/>
  <c r="Z51" i="1" s="1"/>
  <c r="X39" i="1"/>
  <c r="Z39" i="1" s="1"/>
  <c r="X29" i="1"/>
  <c r="Z29" i="1" s="1"/>
  <c r="X17" i="1"/>
  <c r="Y13" i="1"/>
  <c r="Y62" i="1"/>
  <c r="Y37" i="1"/>
  <c r="Y27" i="1"/>
  <c r="Y8" i="1"/>
  <c r="Y61" i="1"/>
  <c r="Y49" i="1"/>
  <c r="Y36" i="1"/>
  <c r="Y26" i="1"/>
  <c r="Y16" i="1"/>
  <c r="Y35" i="1"/>
  <c r="Y47" i="1"/>
  <c r="Y15" i="1"/>
  <c r="Y71" i="1"/>
  <c r="Y59" i="1"/>
  <c r="Y46" i="1"/>
  <c r="Y34" i="1"/>
  <c r="Y24" i="1"/>
  <c r="Y14" i="1"/>
  <c r="Y60" i="1"/>
  <c r="Y25" i="1"/>
  <c r="Y72" i="1"/>
  <c r="X8" i="1"/>
  <c r="Y56" i="1"/>
  <c r="Y42" i="1"/>
  <c r="Y32" i="1"/>
  <c r="Y21" i="1"/>
  <c r="Y11" i="1"/>
  <c r="Z72" i="1"/>
  <c r="Y79" i="1" l="1"/>
  <c r="X79" i="1"/>
  <c r="Z71" i="1"/>
  <c r="Z67" i="1" l="1"/>
  <c r="Z66" i="1" l="1"/>
  <c r="Z16" i="1" l="1"/>
  <c r="Z62" i="1"/>
  <c r="Z15" i="1"/>
  <c r="Z17" i="1" l="1"/>
  <c r="Z60" i="1"/>
  <c r="Z13" i="1" l="1"/>
  <c r="Z35" i="1"/>
  <c r="Z8" i="1" l="1"/>
  <c r="Z79" i="1" s="1"/>
</calcChain>
</file>

<file path=xl/sharedStrings.xml><?xml version="1.0" encoding="utf-8"?>
<sst xmlns="http://schemas.openxmlformats.org/spreadsheetml/2006/main" count="407" uniqueCount="190">
  <si>
    <t/>
  </si>
  <si>
    <t>Seguridad Social (LEY 87-10)</t>
  </si>
  <si>
    <t>Nombre</t>
  </si>
  <si>
    <t>Departamento</t>
  </si>
  <si>
    <t>Categoría</t>
  </si>
  <si>
    <t>Deducción Empleado</t>
  </si>
  <si>
    <t>DIRECCION DE RECURSOS HUMANOS</t>
  </si>
  <si>
    <t>CONTRALORIA</t>
  </si>
  <si>
    <t>DIRECCION JURIDICA</t>
  </si>
  <si>
    <t>DIRECCION DE PLANIFICACION Y DESARROLLO</t>
  </si>
  <si>
    <t xml:space="preserve">DIRECCION ADMINISTRATIVA </t>
  </si>
  <si>
    <t>ANALISTA DE RECURSOS HUMANOS</t>
  </si>
  <si>
    <t>ANALISTA LEGAL</t>
  </si>
  <si>
    <t>TECNICO EN CONTABILIDAD</t>
  </si>
  <si>
    <t>Cooperativa</t>
  </si>
  <si>
    <t>Almuerzo</t>
  </si>
  <si>
    <t>Seguro complementario</t>
  </si>
  <si>
    <t>Asociación de Servidores  Público</t>
  </si>
  <si>
    <t>Inavi</t>
  </si>
  <si>
    <t>Cargo</t>
  </si>
  <si>
    <t xml:space="preserve">Otras Retenciones </t>
  </si>
  <si>
    <t>ANALISTA DEL SEGURO FAMILIAR DE SALUD</t>
  </si>
  <si>
    <t>SECCION DE REVISION Y ANALISIS</t>
  </si>
  <si>
    <t>ANALISTA DEL REGIMEN CONTRIBUTIVO SUBSIDIADO</t>
  </si>
  <si>
    <t>RELACIONADOR PUBLICO</t>
  </si>
  <si>
    <t>TÉCNICO ADMINISTRATIVO</t>
  </si>
  <si>
    <t>AUDITOR</t>
  </si>
  <si>
    <t xml:space="preserve">AUDITOR </t>
  </si>
  <si>
    <t>ENC. SECCION DE PROTOCOLO</t>
  </si>
  <si>
    <t>ANALISTA FINANCIERO</t>
  </si>
  <si>
    <t>ANALISTA DE PRESUPUESTO</t>
  </si>
  <si>
    <t>Responsables</t>
  </si>
  <si>
    <t>Xiomara Caminero</t>
  </si>
  <si>
    <t>Directora de Recursos Humanos</t>
  </si>
  <si>
    <t xml:space="preserve">Seguro de Salud
(10.13%) </t>
  </si>
  <si>
    <t>Genero</t>
  </si>
  <si>
    <t>F</t>
  </si>
  <si>
    <t>M</t>
  </si>
  <si>
    <t>TÉCNICO EN COMUNICACIONES</t>
  </si>
  <si>
    <t>MARLENY, CIRIACO ABREU</t>
  </si>
  <si>
    <t xml:space="preserve">GISSELL, CABRERA ALMANZAR </t>
  </si>
  <si>
    <t>JORGE LUIS, GARCIA SILVESTRE</t>
  </si>
  <si>
    <t>CLARA MARIA, VARGAS LUZON</t>
  </si>
  <si>
    <t>EUNICE ELIZABETH, FELIZ ORTIZ</t>
  </si>
  <si>
    <t>YONAIDA VICTORIA, ARIAS ADAMES</t>
  </si>
  <si>
    <t>SOLENNY, ZABALA RAMIREZ</t>
  </si>
  <si>
    <t xml:space="preserve">LUIS MANUEL, BAUTISTA DE LA CRUZ </t>
  </si>
  <si>
    <t>WILLIAM GENNIFER, MATEO MONTERO</t>
  </si>
  <si>
    <t xml:space="preserve">YOANIS CRISTINA, VARONA GRANADO </t>
  </si>
  <si>
    <t xml:space="preserve">OMAR JOSE, SANTANA </t>
  </si>
  <si>
    <t>EMMANUEL, SANTOS CASTRO</t>
  </si>
  <si>
    <t>STEPHANY, LAPAIX BAEZ</t>
  </si>
  <si>
    <t>AURIS MARIA, BELTRE JIMENEZ</t>
  </si>
  <si>
    <t>JOSE ALEJANDRO, MESA PEREZ</t>
  </si>
  <si>
    <t>MERIAN, ELIZABET FELIZ REYES</t>
  </si>
  <si>
    <t>Monto imponible IRS</t>
  </si>
  <si>
    <t xml:space="preserve">Riesgos
Laborales Patronal
(1.10%) </t>
  </si>
  <si>
    <t>Patronal (7.10%)</t>
  </si>
  <si>
    <t>Total Retenciones y Aportes s.s</t>
  </si>
  <si>
    <t>DEIMIS MARIEL, FELIX PERALTA</t>
  </si>
  <si>
    <t>TEMPORAL</t>
  </si>
  <si>
    <t>Enc. División de Registro y Control de Nómina</t>
  </si>
  <si>
    <t>BRYAN JOSE, CEDEÑO HERNANDEZ</t>
  </si>
  <si>
    <t>EDUARDO FERNANDEZ</t>
  </si>
  <si>
    <t>DIRECTOR ADMINISTRATIVO</t>
  </si>
  <si>
    <t>Total de Descuentos</t>
  </si>
  <si>
    <t>DIRECCION DE COMUNICACIONES</t>
  </si>
  <si>
    <t>DIRECCION FINANCIERA</t>
  </si>
  <si>
    <t>OFICINA ADMINISTRATIVA DEL CNSS</t>
  </si>
  <si>
    <t>ROMAN E. PICHARDO FELIX</t>
  </si>
  <si>
    <t>PEDRO T. ROSSI LUGO</t>
  </si>
  <si>
    <t>FELIX DE JESUS BURGOS</t>
  </si>
  <si>
    <t xml:space="preserve">CARLA P. SANTANA BAEZ </t>
  </si>
  <si>
    <t xml:space="preserve">RUTH E. CABRERA COMPRÉS </t>
  </si>
  <si>
    <t xml:space="preserve">PEDRO ALCANTARA POLANCO </t>
  </si>
  <si>
    <t xml:space="preserve">LAURA M. MORA FERNÁNDEZ </t>
  </si>
  <si>
    <t xml:space="preserve">PERLA B. LARA PÉREZ </t>
  </si>
  <si>
    <t>DIRECTOR INFORMATICO</t>
  </si>
  <si>
    <t>DIRECTORA FINANCIERA</t>
  </si>
  <si>
    <t>ENC. DIVISION DE SERVICIOS GENERALES</t>
  </si>
  <si>
    <t>ANNELINE ESCOTO</t>
  </si>
  <si>
    <t>DIRECTORA JURIDICA</t>
  </si>
  <si>
    <t>DIRECCION DE TECNOLOGIA</t>
  </si>
  <si>
    <t xml:space="preserve">DIRECCION DE POLITICAS DEL SEGURO FAMILIAR DE SALUD </t>
  </si>
  <si>
    <t>ARONY MIRANDA SILVERIO</t>
  </si>
  <si>
    <t>SOPORTE TECNICO</t>
  </si>
  <si>
    <t>FERNANDO VARGAS</t>
  </si>
  <si>
    <t>LEANDRO GABRIEL ARACENA</t>
  </si>
  <si>
    <t>TECNICO EN COMUNICACIONES</t>
  </si>
  <si>
    <t xml:space="preserve">BERNARDO ALVARES ARIAS </t>
  </si>
  <si>
    <t>TECNICO ADMINISTRATIVO</t>
  </si>
  <si>
    <t>ANALISTA COMPRAS Y CONTRATACIONES</t>
  </si>
  <si>
    <t>NORMA G. VIDAL</t>
  </si>
  <si>
    <t xml:space="preserve">YESSI LENNY OROZCO </t>
  </si>
  <si>
    <t>ENC. DEPARTAMENTO DE  CALIDAD MEDICA</t>
  </si>
  <si>
    <t>ESCANIA NAVARRO</t>
  </si>
  <si>
    <t>DIRECTORA DE PLANIFICACION Y DESARROLLO</t>
  </si>
  <si>
    <t>DIRECCION DE POLITICAS DEL SEGURO DE VEJEZ DISCAPACIDAD Y SOBREVIVENCIA</t>
  </si>
  <si>
    <t>DIRECTOR DEL SEGURO DE VEJEZ DISCAPACIDAD Y SOBREVIVENCIA</t>
  </si>
  <si>
    <t>DIRECCION DE POLITICAS DEL SEGURO RIESGOS LABORALES</t>
  </si>
  <si>
    <t>DIRECTORA DE POLITICAS DEL SEGURO RIESGOS LABORALES</t>
  </si>
  <si>
    <t>DIRECCION DE EVALUACIÓN MÉDICA DE DISCAPACIDAD</t>
  </si>
  <si>
    <t>ENC. DEL DEPARTAMENTO AUDITORIA OPERATIVA DEL SDSS</t>
  </si>
  <si>
    <t>ENC. DEL DEPARTAMENTO DE PROCESOS ADMINISTRATIVOS</t>
  </si>
  <si>
    <t>ENC. DEL DEPARTAMENTO DE ELABORACIÓN DE DOCUMENTOS LEGALES</t>
  </si>
  <si>
    <t xml:space="preserve">DIRECTORA  DEL SEGURO FAMILIAR DE SALUD </t>
  </si>
  <si>
    <t xml:space="preserve">LUIS A. RODRIGUEZ </t>
  </si>
  <si>
    <t>DIRECTOR DE EVALUACIONES MÉDICAS DE DISCAPACIDAD</t>
  </si>
  <si>
    <t xml:space="preserve">TEMPORAL </t>
  </si>
  <si>
    <t xml:space="preserve">PAOLA CRUZ ALMÁNZAR </t>
  </si>
  <si>
    <t xml:space="preserve">DIRECCIÓN DE PLANIFICACIÓN </t>
  </si>
  <si>
    <t>ANALISTA DE PLANIFICIACIÓN</t>
  </si>
  <si>
    <t xml:space="preserve">DIRECCIÓN DE JURÍDICA </t>
  </si>
  <si>
    <t xml:space="preserve">PARALEGAL </t>
  </si>
  <si>
    <t xml:space="preserve">TEMPÓRAL </t>
  </si>
  <si>
    <t>DIRECCIÓN ADMINISTRATIVA</t>
  </si>
  <si>
    <t xml:space="preserve">DORIFER PEÑA ESPINAL </t>
  </si>
  <si>
    <t xml:space="preserve">TECNICO DE DESARROLLO INSTITUCIONAL </t>
  </si>
  <si>
    <t xml:space="preserve">GINETT MONTERO MATEO </t>
  </si>
  <si>
    <t xml:space="preserve">ANALISTA DE PROYECTOS </t>
  </si>
  <si>
    <t xml:space="preserve">JUAN MOQUETE LANTIGUA </t>
  </si>
  <si>
    <t xml:space="preserve">ENC. DPTO. CONTABILIDAD </t>
  </si>
  <si>
    <t xml:space="preserve">DIRECCION FINANCIERA </t>
  </si>
  <si>
    <t xml:space="preserve">YAMILKA ESTEVEZ ABREU </t>
  </si>
  <si>
    <t>GUISMAR PATRICIA LOPEZ SUAREZ</t>
  </si>
  <si>
    <t xml:space="preserve">ANALISTA DE EDUCACIÓN </t>
  </si>
  <si>
    <t>FREDDY VALENZUELA LAMA</t>
  </si>
  <si>
    <t xml:space="preserve">TECNICO EN COMUNICACIONES </t>
  </si>
  <si>
    <t>SILVIA MASIEL CEPEDA</t>
  </si>
  <si>
    <t xml:space="preserve">ENC. DIVISION DE GESTION DE SOLICITUDES POR CONVENIOS INTERNACIONALES </t>
  </si>
  <si>
    <t xml:space="preserve">MERCEDES BELGAR </t>
  </si>
  <si>
    <t xml:space="preserve">JOSE JUAN BERGES GENAO </t>
  </si>
  <si>
    <t xml:space="preserve">AUXILIAR ADMINISTRATIVO </t>
  </si>
  <si>
    <t>TECNICO CONTABILIDAD</t>
  </si>
  <si>
    <t xml:space="preserve">DIRECCIÓN DE PLANIFICACION </t>
  </si>
  <si>
    <t xml:space="preserve">DIRECCION DE ADMINISTRATIVO </t>
  </si>
  <si>
    <t>ENC. DE DIVISIÓN DE REGISTRO Y NÓMINA</t>
  </si>
  <si>
    <t>JHOAN ANTONIO UREÑA JAVIER</t>
  </si>
  <si>
    <t>FRANCHESCA MORENO</t>
  </si>
  <si>
    <t>CLIO YANIRE SEGURA VENTURA</t>
  </si>
  <si>
    <t>ENC. SEC. SEGURIDAD TIC</t>
  </si>
  <si>
    <t>ANALISTA DE SEGURO FAMILIAR DE SALUD</t>
  </si>
  <si>
    <t>FRANKLIN DE LA CRUZ</t>
  </si>
  <si>
    <t>MELISSA N. CABRERA</t>
  </si>
  <si>
    <t>ENC. DIVISION COOPERACION INTERNACIONAL</t>
  </si>
  <si>
    <t>ENC. PROGRAMAS PROGRAMAS EDUCATIVOS</t>
  </si>
  <si>
    <t>ANALISTA DE EVALUACION DEL GRADO DE DISCAPACIDAD</t>
  </si>
  <si>
    <t>ENC. DEPARTAMENTO LITIGIOS</t>
  </si>
  <si>
    <t>Reg.
No.</t>
  </si>
  <si>
    <t>Sueldo Bruto
(RD$)</t>
  </si>
  <si>
    <t>Seguro de Pensión
(9.97%)</t>
  </si>
  <si>
    <t>Registro
Dependientes
Adicionales (4*)</t>
  </si>
  <si>
    <t>Subtotal
TSS</t>
  </si>
  <si>
    <t>Aportes
Patronal</t>
  </si>
  <si>
    <t>Sueldo Neto
(RD$)</t>
  </si>
  <si>
    <t>Empleado
(2.87%)</t>
  </si>
  <si>
    <t>Empleado
(3.04%)</t>
  </si>
  <si>
    <t>Patronal
(7.09%)</t>
  </si>
  <si>
    <t xml:space="preserve">Carla Santana </t>
  </si>
  <si>
    <t>SORANNY SANTANA MATIAS</t>
  </si>
  <si>
    <t>SANTOS ROSARIO NUÑEZ</t>
  </si>
  <si>
    <t>EDILIO AUGUSTO ALMONTE CRUZ</t>
  </si>
  <si>
    <t>ENC. DPTO. DE OPERACIONES TIC</t>
  </si>
  <si>
    <t>Impuestos Sobre la Renta</t>
  </si>
  <si>
    <t>ENC. DE DEPARTAMENTO DE FORMULACIÓN, EVALUACIÓN Y MONITORIO DE PPP</t>
  </si>
  <si>
    <t>GERALDO MONTERO MORILLO</t>
  </si>
  <si>
    <t xml:space="preserve">CESAR D. RUIZ GARCIA </t>
  </si>
  <si>
    <t>MARIBEL KRUSPKAYA JUSTO SUAREZ</t>
  </si>
  <si>
    <t>Total</t>
  </si>
  <si>
    <t>PEDRO JOSE, LLENAS ESTRELLA</t>
  </si>
  <si>
    <t>VICTOR JOSE FERRERAS</t>
  </si>
  <si>
    <t>ANALISTA</t>
  </si>
  <si>
    <t>Saldo a favor</t>
  </si>
  <si>
    <t>ISANEL MOREL</t>
  </si>
  <si>
    <t>JUAN GABRIEL DIAZ GONZALEZ</t>
  </si>
  <si>
    <t>NASHALEE ALMANZAR COLUMNA</t>
  </si>
  <si>
    <t>TÉCNICO EN RR.HH</t>
  </si>
  <si>
    <t xml:space="preserve">JULISSA NAIROBI MEDINA DE LA CRUZ </t>
  </si>
  <si>
    <t xml:space="preserve">PAOLA LOPEZ SOTO </t>
  </si>
  <si>
    <t>ELAYNE ANGELINE MARYINEZ  FILPO</t>
  </si>
  <si>
    <t>TECNICO DE PRESUPUESTO</t>
  </si>
  <si>
    <t xml:space="preserve">  </t>
  </si>
  <si>
    <t>CONSEJO NACIONAL DE SEGURIDAD SOCIAL
NOMINA DE SUELDOS PERSONAL TEMPORAL MAYO 2025</t>
  </si>
  <si>
    <t xml:space="preserve">LORENA LINOSCA LORENA GARCIA </t>
  </si>
  <si>
    <t xml:space="preserve">AUDITOR LEGAL I </t>
  </si>
  <si>
    <t>YLSA AMABELIS GALVA SANCHEZ</t>
  </si>
  <si>
    <t>ROSA ALBA MONTERO MONTERO</t>
  </si>
  <si>
    <t>BELISSA ANT. PEÑA DE LA CRUZ</t>
  </si>
  <si>
    <t>NELSON RAMIREZ CAPELLAN</t>
  </si>
  <si>
    <t>FELIDIA SOMON FULCAR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</si>
</sst>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&quot;$&quot;#,##0.000;[Red]&quot;$&quot;#,##0.000"/>
    <numFmt numFmtId="165" formatCode="&quot;$&quot;#,##0.00;[Red]&quot;$&quot;#,##0.00"/>
    <numFmt numFmtId="166" formatCode="&quot;$&quot;#,##0.0;[Red]&quot;$&quot;#,##0.0"/>
    <numFmt numFmtId="167" formatCode="#,##0.000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3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6"/>
      <color rgb="FF000000"/>
      <name val="Arial"/>
      <family val="2"/>
    </font>
    <font>
      <b/>
      <sz val="16"/>
      <color rgb="FF000000"/>
      <name val="Gill Sans MT"/>
      <family val="2"/>
    </font>
    <font>
      <sz val="16"/>
      <name val="Calibri"/>
      <family val="2"/>
    </font>
    <font>
      <sz val="16"/>
      <color theme="1"/>
      <name val="Arial"/>
      <family val="2"/>
    </font>
    <font>
      <sz val="16"/>
      <color theme="1"/>
      <name val="Calibri"/>
      <family val="2"/>
      <scheme val="minor"/>
    </font>
    <font>
      <b/>
      <sz val="18"/>
      <color theme="1"/>
      <name val="Arial"/>
      <family val="2"/>
    </font>
    <font>
      <sz val="16"/>
      <color rgb="FF000000"/>
      <name val="Arial"/>
      <family val="2"/>
    </font>
    <font>
      <b/>
      <sz val="16"/>
      <name val="Arial"/>
      <family val="2"/>
    </font>
    <font>
      <sz val="18"/>
      <color theme="1"/>
      <name val="Calibri"/>
      <family val="2"/>
      <scheme val="minor"/>
    </font>
    <font>
      <b/>
      <sz val="16"/>
      <color rgb="FFFF0000"/>
      <name val="Arial"/>
      <family val="2"/>
    </font>
    <font>
      <b/>
      <sz val="12"/>
      <color rgb="FF000000"/>
      <name val="Arial"/>
      <family val="2"/>
    </font>
    <font>
      <b/>
      <sz val="18"/>
      <color theme="1"/>
      <name val="Calibri"/>
      <family val="2"/>
      <scheme val="minor"/>
    </font>
    <font>
      <b/>
      <sz val="14"/>
      <color rgb="FF000000"/>
      <name val="Gill Sans MT"/>
      <family val="2"/>
    </font>
    <font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rgb="FFC0C0C0"/>
      </patternFill>
    </fill>
    <fill>
      <patternFill patternType="solid">
        <fgColor theme="0" tint="-0.34998626667073579"/>
        <bgColor rgb="FF6495ED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75">
    <xf numFmtId="0" fontId="0" fillId="0" borderId="0" xfId="0"/>
    <xf numFmtId="0" fontId="2" fillId="0" borderId="0" xfId="0" applyFont="1" applyFill="1" applyBorder="1"/>
    <xf numFmtId="0" fontId="0" fillId="0" borderId="0" xfId="0" applyAlignment="1"/>
    <xf numFmtId="43" fontId="0" fillId="0" borderId="0" xfId="1" applyFont="1" applyAlignment="1"/>
    <xf numFmtId="43" fontId="0" fillId="0" borderId="0" xfId="1" applyFont="1"/>
    <xf numFmtId="43" fontId="0" fillId="2" borderId="0" xfId="1" applyFont="1" applyFill="1"/>
    <xf numFmtId="0" fontId="0" fillId="0" borderId="0" xfId="0" applyAlignment="1">
      <alignment horizontal="center"/>
    </xf>
    <xf numFmtId="165" fontId="0" fillId="2" borderId="0" xfId="1" applyNumberFormat="1" applyFont="1" applyFill="1" applyAlignment="1"/>
    <xf numFmtId="165" fontId="0" fillId="2" borderId="0" xfId="1" applyNumberFormat="1" applyFont="1" applyFill="1"/>
    <xf numFmtId="0" fontId="6" fillId="0" borderId="0" xfId="0" applyFont="1"/>
    <xf numFmtId="43" fontId="0" fillId="0" borderId="0" xfId="1" applyFont="1" applyFill="1"/>
    <xf numFmtId="165" fontId="0" fillId="0" borderId="0" xfId="1" applyNumberFormat="1" applyFont="1" applyFill="1"/>
    <xf numFmtId="12" fontId="0" fillId="0" borderId="0" xfId="1" applyNumberFormat="1" applyFont="1"/>
    <xf numFmtId="0" fontId="7" fillId="2" borderId="0" xfId="0" applyFont="1" applyFill="1"/>
    <xf numFmtId="43" fontId="0" fillId="0" borderId="0" xfId="1" applyFont="1" applyBorder="1"/>
    <xf numFmtId="43" fontId="0" fillId="2" borderId="0" xfId="1" applyFont="1" applyFill="1" applyBorder="1"/>
    <xf numFmtId="0" fontId="12" fillId="0" borderId="0" xfId="0" applyFont="1" applyBorder="1"/>
    <xf numFmtId="0" fontId="0" fillId="0" borderId="0" xfId="0" applyBorder="1"/>
    <xf numFmtId="166" fontId="7" fillId="2" borderId="0" xfId="0" applyNumberFormat="1" applyFont="1" applyFill="1" applyBorder="1" applyAlignment="1">
      <alignment vertical="center" wrapText="1"/>
    </xf>
    <xf numFmtId="43" fontId="12" fillId="2" borderId="0" xfId="1" applyFont="1" applyFill="1"/>
    <xf numFmtId="0" fontId="6" fillId="2" borderId="0" xfId="0" applyFont="1" applyFill="1"/>
    <xf numFmtId="166" fontId="17" fillId="2" borderId="0" xfId="0" applyNumberFormat="1" applyFont="1" applyFill="1" applyBorder="1" applyAlignment="1">
      <alignment vertical="center" wrapText="1"/>
    </xf>
    <xf numFmtId="43" fontId="0" fillId="3" borderId="0" xfId="1" applyFont="1" applyFill="1"/>
    <xf numFmtId="43" fontId="0" fillId="3" borderId="0" xfId="1" applyFont="1" applyFill="1" applyBorder="1"/>
    <xf numFmtId="0" fontId="11" fillId="2" borderId="0" xfId="0" applyFont="1" applyFill="1"/>
    <xf numFmtId="0" fontId="11" fillId="2" borderId="0" xfId="0" applyFont="1" applyFill="1" applyAlignment="1">
      <alignment horizontal="center"/>
    </xf>
    <xf numFmtId="0" fontId="12" fillId="2" borderId="0" xfId="0" applyFont="1" applyFill="1"/>
    <xf numFmtId="43" fontId="11" fillId="2" borderId="0" xfId="1" applyFont="1" applyFill="1"/>
    <xf numFmtId="166" fontId="15" fillId="2" borderId="0" xfId="0" applyNumberFormat="1" applyFont="1" applyFill="1" applyBorder="1" applyAlignment="1">
      <alignment vertical="center" wrapText="1"/>
    </xf>
    <xf numFmtId="0" fontId="12" fillId="2" borderId="0" xfId="0" applyFont="1" applyFill="1" applyAlignment="1">
      <alignment horizontal="center"/>
    </xf>
    <xf numFmtId="0" fontId="11" fillId="2" borderId="0" xfId="0" applyFont="1" applyFill="1" applyAlignment="1"/>
    <xf numFmtId="165" fontId="11" fillId="2" borderId="0" xfId="1" applyNumberFormat="1" applyFont="1" applyFill="1" applyAlignment="1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/>
    <xf numFmtId="43" fontId="0" fillId="2" borderId="0" xfId="1" applyFont="1" applyFill="1" applyAlignment="1"/>
    <xf numFmtId="164" fontId="11" fillId="0" borderId="2" xfId="0" applyNumberFormat="1" applyFont="1" applyFill="1" applyBorder="1" applyAlignment="1">
      <alignment vertical="center" wrapText="1"/>
    </xf>
    <xf numFmtId="164" fontId="11" fillId="0" borderId="2" xfId="0" applyNumberFormat="1" applyFont="1" applyFill="1" applyBorder="1" applyAlignment="1">
      <alignment horizontal="center" vertical="center" wrapText="1"/>
    </xf>
    <xf numFmtId="43" fontId="11" fillId="0" borderId="2" xfId="1" applyFont="1" applyFill="1" applyBorder="1" applyAlignment="1">
      <alignment vertical="center" wrapText="1"/>
    </xf>
    <xf numFmtId="0" fontId="11" fillId="0" borderId="2" xfId="0" applyFont="1" applyFill="1" applyBorder="1"/>
    <xf numFmtId="0" fontId="4" fillId="0" borderId="2" xfId="0" applyFont="1" applyFill="1" applyBorder="1"/>
    <xf numFmtId="0" fontId="11" fillId="0" borderId="0" xfId="0" applyFont="1" applyFill="1" applyBorder="1"/>
    <xf numFmtId="0" fontId="4" fillId="0" borderId="0" xfId="0" applyFont="1" applyFill="1" applyBorder="1"/>
    <xf numFmtId="0" fontId="11" fillId="0" borderId="2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left" vertical="center" wrapText="1"/>
    </xf>
    <xf numFmtId="43" fontId="12" fillId="0" borderId="2" xfId="1" applyFont="1" applyFill="1" applyBorder="1"/>
    <xf numFmtId="0" fontId="0" fillId="0" borderId="0" xfId="0" applyFill="1"/>
    <xf numFmtId="0" fontId="0" fillId="0" borderId="2" xfId="0" applyFill="1" applyBorder="1"/>
    <xf numFmtId="0" fontId="5" fillId="0" borderId="0" xfId="0" applyFont="1" applyFill="1"/>
    <xf numFmtId="0" fontId="3" fillId="0" borderId="0" xfId="0" applyFont="1" applyFill="1"/>
    <xf numFmtId="0" fontId="12" fillId="0" borderId="0" xfId="0" applyFont="1" applyFill="1" applyBorder="1"/>
    <xf numFmtId="0" fontId="0" fillId="0" borderId="0" xfId="0" applyFill="1" applyBorder="1"/>
    <xf numFmtId="43" fontId="11" fillId="2" borderId="2" xfId="1" applyFont="1" applyFill="1" applyBorder="1" applyAlignment="1">
      <alignment vertical="center" wrapText="1"/>
    </xf>
    <xf numFmtId="165" fontId="17" fillId="2" borderId="0" xfId="0" applyNumberFormat="1" applyFont="1" applyFill="1" applyBorder="1" applyAlignment="1">
      <alignment vertical="center" wrapText="1"/>
    </xf>
    <xf numFmtId="43" fontId="13" fillId="0" borderId="2" xfId="1" applyFont="1" applyFill="1" applyBorder="1" applyAlignment="1">
      <alignment vertical="center" wrapText="1"/>
    </xf>
    <xf numFmtId="0" fontId="0" fillId="2" borderId="2" xfId="0" applyFill="1" applyBorder="1"/>
    <xf numFmtId="165" fontId="6" fillId="2" borderId="0" xfId="0" applyNumberFormat="1" applyFont="1" applyFill="1"/>
    <xf numFmtId="0" fontId="9" fillId="4" borderId="1" xfId="0" applyNumberFormat="1" applyFont="1" applyFill="1" applyBorder="1" applyAlignment="1">
      <alignment horizontal="center" wrapText="1"/>
    </xf>
    <xf numFmtId="0" fontId="8" fillId="5" borderId="8" xfId="0" applyNumberFormat="1" applyFont="1" applyFill="1" applyBorder="1" applyAlignment="1">
      <alignment horizontal="center" vertical="center" wrapText="1" readingOrder="1"/>
    </xf>
    <xf numFmtId="0" fontId="8" fillId="4" borderId="9" xfId="0" applyNumberFormat="1" applyFont="1" applyFill="1" applyBorder="1" applyAlignment="1">
      <alignment horizontal="center" wrapText="1"/>
    </xf>
    <xf numFmtId="0" fontId="8" fillId="4" borderId="9" xfId="0" applyNumberFormat="1" applyFont="1" applyFill="1" applyBorder="1" applyAlignment="1">
      <alignment wrapText="1"/>
    </xf>
    <xf numFmtId="165" fontId="8" fillId="4" borderId="9" xfId="1" applyNumberFormat="1" applyFont="1" applyFill="1" applyBorder="1" applyAlignment="1">
      <alignment vertical="center" readingOrder="1"/>
    </xf>
    <xf numFmtId="0" fontId="8" fillId="4" borderId="10" xfId="0" applyNumberFormat="1" applyFont="1" applyFill="1" applyBorder="1" applyAlignment="1">
      <alignment vertical="center" readingOrder="1"/>
    </xf>
    <xf numFmtId="43" fontId="10" fillId="6" borderId="11" xfId="1" applyFont="1" applyFill="1" applyBorder="1" applyAlignment="1">
      <alignment vertical="top" wrapText="1"/>
    </xf>
    <xf numFmtId="43" fontId="9" fillId="5" borderId="14" xfId="1" applyFont="1" applyFill="1" applyBorder="1" applyAlignment="1">
      <alignment vertical="center" wrapText="1" readingOrder="1"/>
    </xf>
    <xf numFmtId="0" fontId="9" fillId="5" borderId="15" xfId="0" applyNumberFormat="1" applyFont="1" applyFill="1" applyBorder="1" applyAlignment="1">
      <alignment horizontal="center" vertical="center" wrapText="1" readingOrder="1"/>
    </xf>
    <xf numFmtId="165" fontId="9" fillId="4" borderId="1" xfId="1" applyNumberFormat="1" applyFont="1" applyFill="1" applyBorder="1" applyAlignment="1">
      <alignment vertical="center" wrapText="1" readingOrder="1"/>
    </xf>
    <xf numFmtId="0" fontId="9" fillId="4" borderId="3" xfId="0" applyNumberFormat="1" applyFont="1" applyFill="1" applyBorder="1" applyAlignment="1">
      <alignment vertical="center" wrapText="1" readingOrder="1"/>
    </xf>
    <xf numFmtId="43" fontId="9" fillId="5" borderId="21" xfId="1" applyFont="1" applyFill="1" applyBorder="1" applyAlignment="1">
      <alignment horizontal="center" vertical="center" wrapText="1" readingOrder="1"/>
    </xf>
    <xf numFmtId="43" fontId="9" fillId="5" borderId="6" xfId="1" applyFont="1" applyFill="1" applyBorder="1" applyAlignment="1">
      <alignment horizontal="center" vertical="center" wrapText="1" readingOrder="1"/>
    </xf>
    <xf numFmtId="43" fontId="8" fillId="5" borderId="17" xfId="1" applyFont="1" applyFill="1" applyBorder="1" applyAlignment="1">
      <alignment horizontal="center" vertical="center" wrapText="1" readingOrder="1"/>
    </xf>
    <xf numFmtId="43" fontId="8" fillId="5" borderId="16" xfId="1" applyFont="1" applyFill="1" applyBorder="1" applyAlignment="1">
      <alignment horizontal="center" vertical="center" wrapText="1" readingOrder="1"/>
    </xf>
    <xf numFmtId="165" fontId="6" fillId="0" borderId="0" xfId="0" applyNumberFormat="1" applyFont="1"/>
    <xf numFmtId="43" fontId="6" fillId="0" borderId="0" xfId="0" applyNumberFormat="1" applyFont="1"/>
    <xf numFmtId="43" fontId="8" fillId="5" borderId="23" xfId="1" applyFont="1" applyFill="1" applyBorder="1" applyAlignment="1">
      <alignment vertical="center" wrapText="1" readingOrder="1"/>
    </xf>
    <xf numFmtId="43" fontId="11" fillId="0" borderId="2" xfId="1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/>
    </xf>
    <xf numFmtId="164" fontId="11" fillId="0" borderId="24" xfId="0" applyNumberFormat="1" applyFont="1" applyFill="1" applyBorder="1" applyAlignment="1">
      <alignment vertical="center" wrapText="1"/>
    </xf>
    <xf numFmtId="164" fontId="11" fillId="0" borderId="24" xfId="0" applyNumberFormat="1" applyFont="1" applyFill="1" applyBorder="1" applyAlignment="1">
      <alignment horizontal="center" vertical="center" wrapText="1"/>
    </xf>
    <xf numFmtId="43" fontId="11" fillId="0" borderId="24" xfId="1" applyFont="1" applyFill="1" applyBorder="1" applyAlignment="1">
      <alignment vertical="center" wrapText="1"/>
    </xf>
    <xf numFmtId="43" fontId="11" fillId="2" borderId="24" xfId="1" applyFont="1" applyFill="1" applyBorder="1" applyAlignment="1">
      <alignment vertical="center" wrapText="1"/>
    </xf>
    <xf numFmtId="0" fontId="8" fillId="5" borderId="26" xfId="0" applyNumberFormat="1" applyFont="1" applyFill="1" applyBorder="1" applyAlignment="1">
      <alignment horizontal="center" vertical="center" wrapText="1" readingOrder="1"/>
    </xf>
    <xf numFmtId="0" fontId="8" fillId="4" borderId="27" xfId="0" applyNumberFormat="1" applyFont="1" applyFill="1" applyBorder="1" applyAlignment="1">
      <alignment horizontal="center" wrapText="1"/>
    </xf>
    <xf numFmtId="0" fontId="8" fillId="4" borderId="27" xfId="0" applyNumberFormat="1" applyFont="1" applyFill="1" applyBorder="1" applyAlignment="1">
      <alignment horizontal="right" wrapText="1"/>
    </xf>
    <xf numFmtId="0" fontId="8" fillId="4" borderId="27" xfId="0" applyNumberFormat="1" applyFont="1" applyFill="1" applyBorder="1" applyAlignment="1">
      <alignment wrapText="1"/>
    </xf>
    <xf numFmtId="165" fontId="8" fillId="4" borderId="27" xfId="1" applyNumberFormat="1" applyFont="1" applyFill="1" applyBorder="1" applyAlignment="1">
      <alignment vertical="center" wrapText="1" readingOrder="1"/>
    </xf>
    <xf numFmtId="0" fontId="8" fillId="4" borderId="28" xfId="0" applyNumberFormat="1" applyFont="1" applyFill="1" applyBorder="1" applyAlignment="1">
      <alignment vertical="center" wrapText="1" readingOrder="1"/>
    </xf>
    <xf numFmtId="0" fontId="9" fillId="4" borderId="16" xfId="0" applyNumberFormat="1" applyFont="1" applyFill="1" applyBorder="1" applyAlignment="1">
      <alignment vertical="center" wrapText="1" readingOrder="1"/>
    </xf>
    <xf numFmtId="0" fontId="9" fillId="4" borderId="28" xfId="0" applyNumberFormat="1" applyFont="1" applyFill="1" applyBorder="1" applyAlignment="1">
      <alignment vertical="center" wrapText="1" readingOrder="1"/>
    </xf>
    <xf numFmtId="0" fontId="9" fillId="4" borderId="27" xfId="0" applyNumberFormat="1" applyFont="1" applyFill="1" applyBorder="1" applyAlignment="1">
      <alignment vertical="center" wrapText="1" readingOrder="1"/>
    </xf>
    <xf numFmtId="43" fontId="18" fillId="5" borderId="30" xfId="1" applyFont="1" applyFill="1" applyBorder="1" applyAlignment="1">
      <alignment vertical="center" wrapText="1" readingOrder="1"/>
    </xf>
    <xf numFmtId="43" fontId="8" fillId="5" borderId="31" xfId="1" applyFont="1" applyFill="1" applyBorder="1" applyAlignment="1">
      <alignment horizontal="center" vertical="center" wrapText="1" readingOrder="1"/>
    </xf>
    <xf numFmtId="43" fontId="8" fillId="5" borderId="27" xfId="1" applyFont="1" applyFill="1" applyBorder="1" applyAlignment="1">
      <alignment horizontal="center" vertical="center" wrapText="1" readingOrder="1"/>
    </xf>
    <xf numFmtId="43" fontId="8" fillId="5" borderId="33" xfId="1" applyFont="1" applyFill="1" applyBorder="1" applyAlignment="1">
      <alignment vertical="center" wrapText="1" readingOrder="1"/>
    </xf>
    <xf numFmtId="0" fontId="4" fillId="2" borderId="2" xfId="0" applyFont="1" applyFill="1" applyBorder="1"/>
    <xf numFmtId="165" fontId="7" fillId="2" borderId="0" xfId="0" applyNumberFormat="1" applyFont="1" applyFill="1" applyBorder="1" applyAlignment="1">
      <alignment vertical="center" wrapText="1"/>
    </xf>
    <xf numFmtId="43" fontId="0" fillId="0" borderId="0" xfId="1" applyFont="1" applyFill="1" applyAlignment="1">
      <alignment horizontal="left"/>
    </xf>
    <xf numFmtId="43" fontId="12" fillId="0" borderId="2" xfId="1" applyFont="1" applyFill="1" applyBorder="1" applyAlignment="1">
      <alignment horizontal="left"/>
    </xf>
    <xf numFmtId="43" fontId="11" fillId="0" borderId="2" xfId="1" applyFont="1" applyFill="1" applyBorder="1" applyAlignment="1">
      <alignment horizontal="left"/>
    </xf>
    <xf numFmtId="166" fontId="7" fillId="0" borderId="0" xfId="0" applyNumberFormat="1" applyFont="1" applyFill="1" applyBorder="1" applyAlignment="1">
      <alignment vertical="center" wrapText="1"/>
    </xf>
    <xf numFmtId="43" fontId="12" fillId="0" borderId="0" xfId="1" applyFont="1" applyFill="1" applyAlignment="1">
      <alignment horizontal="left"/>
    </xf>
    <xf numFmtId="0" fontId="16" fillId="0" borderId="0" xfId="0" applyFont="1" applyFill="1"/>
    <xf numFmtId="43" fontId="11" fillId="0" borderId="0" xfId="1" applyFont="1" applyFill="1" applyBorder="1" applyAlignment="1">
      <alignment vertical="center" wrapText="1"/>
    </xf>
    <xf numFmtId="43" fontId="13" fillId="0" borderId="0" xfId="1" applyFont="1" applyFill="1" applyBorder="1" applyAlignment="1">
      <alignment vertical="center" wrapText="1"/>
    </xf>
    <xf numFmtId="0" fontId="4" fillId="0" borderId="5" xfId="0" applyFont="1" applyFill="1" applyBorder="1"/>
    <xf numFmtId="0" fontId="0" fillId="0" borderId="5" xfId="0" applyFill="1" applyBorder="1"/>
    <xf numFmtId="0" fontId="4" fillId="2" borderId="5" xfId="0" applyFont="1" applyFill="1" applyBorder="1"/>
    <xf numFmtId="0" fontId="0" fillId="2" borderId="5" xfId="0" applyFill="1" applyBorder="1"/>
    <xf numFmtId="0" fontId="11" fillId="2" borderId="0" xfId="0" applyFont="1" applyFill="1" applyBorder="1"/>
    <xf numFmtId="0" fontId="4" fillId="2" borderId="0" xfId="0" applyFont="1" applyFill="1" applyBorder="1"/>
    <xf numFmtId="0" fontId="7" fillId="0" borderId="0" xfId="0" applyFont="1" applyFill="1" applyBorder="1"/>
    <xf numFmtId="0" fontId="5" fillId="0" borderId="0" xfId="0" applyFont="1" applyFill="1" applyBorder="1"/>
    <xf numFmtId="0" fontId="3" fillId="0" borderId="0" xfId="0" applyFont="1" applyFill="1" applyBorder="1"/>
    <xf numFmtId="167" fontId="4" fillId="0" borderId="0" xfId="0" applyNumberFormat="1" applyFont="1" applyFill="1" applyBorder="1"/>
    <xf numFmtId="0" fontId="12" fillId="2" borderId="0" xfId="0" applyFont="1" applyFill="1" applyBorder="1"/>
    <xf numFmtId="0" fontId="0" fillId="2" borderId="0" xfId="0" applyFill="1" applyBorder="1"/>
    <xf numFmtId="0" fontId="16" fillId="0" borderId="0" xfId="0" applyFont="1" applyFill="1" applyBorder="1"/>
    <xf numFmtId="0" fontId="6" fillId="0" borderId="0" xfId="0" applyFont="1" applyBorder="1"/>
    <xf numFmtId="43" fontId="0" fillId="0" borderId="0" xfId="1" applyFont="1" applyFill="1" applyBorder="1"/>
    <xf numFmtId="0" fontId="13" fillId="0" borderId="0" xfId="0" applyFont="1" applyFill="1" applyBorder="1" applyAlignment="1">
      <alignment horizontal="center"/>
    </xf>
    <xf numFmtId="43" fontId="9" fillId="0" borderId="0" xfId="1" applyFont="1" applyFill="1" applyBorder="1" applyAlignment="1">
      <alignment horizontal="center" vertical="center" wrapText="1" readingOrder="1"/>
    </xf>
    <xf numFmtId="165" fontId="17" fillId="0" borderId="0" xfId="0" applyNumberFormat="1" applyFont="1" applyFill="1" applyBorder="1" applyAlignment="1">
      <alignment vertical="center" wrapText="1"/>
    </xf>
    <xf numFmtId="165" fontId="6" fillId="0" borderId="0" xfId="0" applyNumberFormat="1" applyFont="1" applyFill="1" applyBorder="1"/>
    <xf numFmtId="0" fontId="6" fillId="0" borderId="0" xfId="0" applyFont="1" applyFill="1" applyBorder="1"/>
    <xf numFmtId="43" fontId="12" fillId="0" borderId="0" xfId="1" applyFont="1" applyFill="1" applyBorder="1"/>
    <xf numFmtId="43" fontId="9" fillId="5" borderId="35" xfId="1" applyFont="1" applyFill="1" applyBorder="1" applyAlignment="1">
      <alignment horizontal="center" vertical="center" wrapText="1" readingOrder="1"/>
    </xf>
    <xf numFmtId="164" fontId="11" fillId="0" borderId="7" xfId="0" applyNumberFormat="1" applyFont="1" applyFill="1" applyBorder="1" applyAlignment="1">
      <alignment vertical="center" wrapText="1"/>
    </xf>
    <xf numFmtId="164" fontId="11" fillId="0" borderId="7" xfId="0" applyNumberFormat="1" applyFont="1" applyFill="1" applyBorder="1" applyAlignment="1">
      <alignment horizontal="center" vertical="center" wrapText="1"/>
    </xf>
    <xf numFmtId="43" fontId="11" fillId="0" borderId="7" xfId="1" applyFont="1" applyFill="1" applyBorder="1" applyAlignment="1">
      <alignment vertical="center" wrapText="1"/>
    </xf>
    <xf numFmtId="43" fontId="11" fillId="2" borderId="36" xfId="1" applyFont="1" applyFill="1" applyBorder="1" applyAlignment="1">
      <alignment vertical="center" wrapText="1"/>
    </xf>
    <xf numFmtId="43" fontId="11" fillId="0" borderId="7" xfId="1" applyFont="1" applyFill="1" applyBorder="1" applyAlignment="1">
      <alignment horizontal="left"/>
    </xf>
    <xf numFmtId="43" fontId="11" fillId="0" borderId="7" xfId="1" applyFont="1" applyFill="1" applyBorder="1" applyAlignment="1">
      <alignment horizontal="center" vertical="center" wrapText="1"/>
    </xf>
    <xf numFmtId="0" fontId="0" fillId="0" borderId="37" xfId="0" applyFill="1" applyBorder="1"/>
    <xf numFmtId="0" fontId="0" fillId="0" borderId="7" xfId="0" applyFill="1" applyBorder="1"/>
    <xf numFmtId="0" fontId="4" fillId="0" borderId="38" xfId="0" applyFont="1" applyFill="1" applyBorder="1"/>
    <xf numFmtId="0" fontId="4" fillId="0" borderId="24" xfId="0" applyFont="1" applyFill="1" applyBorder="1"/>
    <xf numFmtId="43" fontId="11" fillId="0" borderId="36" xfId="1" applyFont="1" applyFill="1" applyBorder="1" applyAlignment="1">
      <alignment vertical="center" wrapText="1"/>
    </xf>
    <xf numFmtId="0" fontId="7" fillId="2" borderId="0" xfId="0" applyFont="1" applyFill="1" applyAlignment="1">
      <alignment horizontal="center"/>
    </xf>
    <xf numFmtId="0" fontId="19" fillId="0" borderId="4" xfId="0" applyFont="1" applyFill="1" applyBorder="1" applyAlignment="1">
      <alignment horizontal="center"/>
    </xf>
    <xf numFmtId="0" fontId="19" fillId="0" borderId="22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43" fontId="9" fillId="5" borderId="7" xfId="1" applyFont="1" applyFill="1" applyBorder="1" applyAlignment="1">
      <alignment horizontal="center" vertical="center" wrapText="1" readingOrder="1"/>
    </xf>
    <xf numFmtId="43" fontId="9" fillId="5" borderId="32" xfId="1" applyFont="1" applyFill="1" applyBorder="1" applyAlignment="1">
      <alignment horizontal="center" vertical="center" wrapText="1" readingOrder="1"/>
    </xf>
    <xf numFmtId="0" fontId="13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horizontal="center"/>
    </xf>
    <xf numFmtId="0" fontId="9" fillId="4" borderId="9" xfId="0" applyNumberFormat="1" applyFont="1" applyFill="1" applyBorder="1" applyAlignment="1">
      <alignment horizontal="center" vertical="center"/>
    </xf>
    <xf numFmtId="0" fontId="9" fillId="4" borderId="1" xfId="0" applyNumberFormat="1" applyFont="1" applyFill="1" applyBorder="1" applyAlignment="1">
      <alignment horizontal="center" vertical="center"/>
    </xf>
    <xf numFmtId="0" fontId="9" fillId="4" borderId="27" xfId="0" applyNumberFormat="1" applyFont="1" applyFill="1" applyBorder="1" applyAlignment="1">
      <alignment horizontal="center" vertical="center"/>
    </xf>
    <xf numFmtId="43" fontId="9" fillId="5" borderId="18" xfId="1" applyFont="1" applyFill="1" applyBorder="1" applyAlignment="1">
      <alignment horizontal="center" vertical="center" wrapText="1" readingOrder="1"/>
    </xf>
    <xf numFmtId="43" fontId="9" fillId="5" borderId="25" xfId="1" applyFont="1" applyFill="1" applyBorder="1" applyAlignment="1">
      <alignment horizontal="center" vertical="center" wrapText="1" readingOrder="1"/>
    </xf>
    <xf numFmtId="43" fontId="9" fillId="5" borderId="19" xfId="1" applyFont="1" applyFill="1" applyBorder="1" applyAlignment="1">
      <alignment horizontal="center" vertical="center" wrapText="1" readingOrder="1"/>
    </xf>
    <xf numFmtId="43" fontId="9" fillId="5" borderId="12" xfId="1" applyFont="1" applyFill="1" applyBorder="1" applyAlignment="1">
      <alignment horizontal="center" vertical="center" wrapText="1" readingOrder="1"/>
    </xf>
    <xf numFmtId="43" fontId="9" fillId="5" borderId="13" xfId="1" applyFont="1" applyFill="1" applyBorder="1" applyAlignment="1">
      <alignment horizontal="center" vertical="center" wrapText="1" readingOrder="1"/>
    </xf>
    <xf numFmtId="43" fontId="9" fillId="5" borderId="20" xfId="1" applyFont="1" applyFill="1" applyBorder="1" applyAlignment="1">
      <alignment horizontal="center" vertical="center" wrapText="1" readingOrder="1"/>
    </xf>
    <xf numFmtId="43" fontId="20" fillId="5" borderId="18" xfId="1" applyFont="1" applyFill="1" applyBorder="1" applyAlignment="1">
      <alignment horizontal="center" vertical="center" wrapText="1" readingOrder="1"/>
    </xf>
    <xf numFmtId="43" fontId="20" fillId="5" borderId="19" xfId="1" applyFont="1" applyFill="1" applyBorder="1" applyAlignment="1">
      <alignment horizontal="center" vertical="center" wrapText="1" readingOrder="1"/>
    </xf>
    <xf numFmtId="0" fontId="9" fillId="4" borderId="4" xfId="0" applyNumberFormat="1" applyFont="1" applyFill="1" applyBorder="1" applyAlignment="1">
      <alignment horizontal="center" vertical="center" wrapText="1" readingOrder="1"/>
    </xf>
    <xf numFmtId="0" fontId="9" fillId="4" borderId="5" xfId="0" applyNumberFormat="1" applyFont="1" applyFill="1" applyBorder="1" applyAlignment="1">
      <alignment horizontal="center" vertical="center" wrapText="1" readingOrder="1"/>
    </xf>
    <xf numFmtId="0" fontId="9" fillId="4" borderId="34" xfId="0" applyNumberFormat="1" applyFont="1" applyFill="1" applyBorder="1" applyAlignment="1">
      <alignment horizontal="center" wrapText="1"/>
    </xf>
    <xf numFmtId="0" fontId="9" fillId="4" borderId="29" xfId="0" applyNumberFormat="1" applyFont="1" applyFill="1" applyBorder="1" applyAlignment="1">
      <alignment horizontal="center" wrapText="1"/>
    </xf>
    <xf numFmtId="43" fontId="8" fillId="5" borderId="23" xfId="1" applyFont="1" applyFill="1" applyBorder="1" applyAlignment="1">
      <alignment horizontal="center" vertical="center" wrapText="1" readingOrder="1"/>
    </xf>
    <xf numFmtId="43" fontId="8" fillId="5" borderId="32" xfId="1" applyFont="1" applyFill="1" applyBorder="1" applyAlignment="1">
      <alignment horizontal="center" vertical="center" wrapText="1" readingOrder="1"/>
    </xf>
    <xf numFmtId="43" fontId="11" fillId="0" borderId="24" xfId="1" applyFont="1" applyFill="1" applyBorder="1" applyAlignment="1">
      <alignment horizontal="center" vertical="center" wrapText="1"/>
    </xf>
    <xf numFmtId="43" fontId="11" fillId="0" borderId="2" xfId="1" applyFont="1" applyFill="1" applyBorder="1"/>
    <xf numFmtId="0" fontId="21" fillId="0" borderId="24" xfId="0" applyFont="1" applyFill="1" applyBorder="1" applyAlignment="1">
      <alignment horizontal="center" vertical="center"/>
    </xf>
    <xf numFmtId="164" fontId="21" fillId="0" borderId="2" xfId="0" applyNumberFormat="1" applyFont="1" applyFill="1" applyBorder="1" applyAlignment="1">
      <alignment vertical="center" wrapText="1"/>
    </xf>
    <xf numFmtId="164" fontId="21" fillId="0" borderId="2" xfId="0" applyNumberFormat="1" applyFont="1" applyFill="1" applyBorder="1" applyAlignment="1">
      <alignment horizontal="center" vertical="center" wrapText="1"/>
    </xf>
    <xf numFmtId="43" fontId="21" fillId="0" borderId="2" xfId="1" applyFont="1" applyFill="1" applyBorder="1" applyAlignment="1">
      <alignment vertical="center" wrapText="1"/>
    </xf>
    <xf numFmtId="43" fontId="21" fillId="0" borderId="2" xfId="1" applyFont="1" applyFill="1" applyBorder="1" applyAlignment="1">
      <alignment horizontal="left"/>
    </xf>
    <xf numFmtId="43" fontId="21" fillId="0" borderId="2" xfId="1" applyFont="1" applyFill="1" applyBorder="1" applyAlignment="1">
      <alignment vertical="center"/>
    </xf>
    <xf numFmtId="43" fontId="21" fillId="0" borderId="2" xfId="1" applyFont="1" applyFill="1" applyBorder="1" applyAlignment="1">
      <alignment horizontal="center" vertical="center" wrapText="1"/>
    </xf>
    <xf numFmtId="164" fontId="11" fillId="0" borderId="22" xfId="0" applyNumberFormat="1" applyFont="1" applyFill="1" applyBorder="1" applyAlignment="1">
      <alignment vertical="center" wrapText="1"/>
    </xf>
    <xf numFmtId="164" fontId="11" fillId="0" borderId="22" xfId="0" applyNumberFormat="1" applyFont="1" applyFill="1" applyBorder="1" applyAlignment="1">
      <alignment horizontal="center" vertical="center" wrapText="1"/>
    </xf>
    <xf numFmtId="164" fontId="11" fillId="0" borderId="5" xfId="0" applyNumberFormat="1" applyFont="1" applyFill="1" applyBorder="1" applyAlignment="1">
      <alignment vertical="center" wrapText="1"/>
    </xf>
    <xf numFmtId="43" fontId="11" fillId="0" borderId="2" xfId="1" applyFont="1" applyFill="1" applyBorder="1" applyAlignment="1">
      <alignment vertical="center"/>
    </xf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1845</xdr:colOff>
      <xdr:row>3</xdr:row>
      <xdr:rowOff>206375</xdr:rowOff>
    </xdr:from>
    <xdr:to>
      <xdr:col>1</xdr:col>
      <xdr:colOff>1690872</xdr:colOff>
      <xdr:row>3</xdr:row>
      <xdr:rowOff>1227649</xdr:rowOff>
    </xdr:to>
    <xdr:pic>
      <xdr:nvPicPr>
        <xdr:cNvPr id="2" name="2 Imagen" descr="Logo fondo blanc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147" t="16017" r="7079" b="22511"/>
        <a:stretch>
          <a:fillRect/>
        </a:stretch>
      </xdr:blipFill>
      <xdr:spPr bwMode="auto">
        <a:xfrm>
          <a:off x="541595" y="666750"/>
          <a:ext cx="1689027" cy="1021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48"/>
  <sheetViews>
    <sheetView tabSelected="1" view="pageBreakPreview" topLeftCell="K16" zoomScale="86" zoomScaleNormal="86" zoomScaleSheetLayoutView="86" workbookViewId="0">
      <selection activeCell="Z91" sqref="A1:Z91"/>
    </sheetView>
  </sheetViews>
  <sheetFormatPr baseColWidth="10" defaultRowHeight="15" x14ac:dyDescent="0.25"/>
  <cols>
    <col min="1" max="1" width="8" customWidth="1"/>
    <col min="2" max="2" width="49.28515625" customWidth="1"/>
    <col min="3" max="3" width="12.28515625" style="6" bestFit="1" customWidth="1"/>
    <col min="4" max="4" width="50.5703125" customWidth="1"/>
    <col min="5" max="5" width="45.5703125" customWidth="1"/>
    <col min="6" max="6" width="17.85546875" customWidth="1"/>
    <col min="7" max="7" width="25" style="8" customWidth="1"/>
    <col min="8" max="8" width="26.28515625" style="4" bestFit="1" customWidth="1"/>
    <col min="9" max="9" width="21.28515625" style="5" customWidth="1"/>
    <col min="10" max="10" width="22.42578125" style="5" customWidth="1"/>
    <col min="11" max="11" width="19.5703125" style="5" bestFit="1" customWidth="1"/>
    <col min="12" max="13" width="21.5703125" style="5" bestFit="1" customWidth="1"/>
    <col min="14" max="14" width="24.28515625" style="5" hidden="1" customWidth="1"/>
    <col min="15" max="15" width="24.5703125" style="5" bestFit="1" customWidth="1"/>
    <col min="16" max="16" width="17.42578125" style="4" hidden="1" customWidth="1"/>
    <col min="17" max="17" width="21.5703125" style="96" hidden="1" customWidth="1"/>
    <col min="18" max="18" width="16.28515625" style="5" hidden="1" customWidth="1"/>
    <col min="19" max="19" width="25.5703125" style="5" hidden="1" customWidth="1"/>
    <col min="20" max="20" width="22.85546875" style="5" hidden="1" customWidth="1"/>
    <col min="21" max="21" width="21.5703125" style="5" hidden="1" customWidth="1"/>
    <col min="22" max="22" width="22.85546875" style="22" bestFit="1" customWidth="1"/>
    <col min="23" max="23" width="26" style="4" customWidth="1"/>
    <col min="24" max="24" width="21.5703125" style="4" bestFit="1" customWidth="1"/>
    <col min="25" max="25" width="24.5703125" style="4" customWidth="1"/>
    <col min="26" max="26" width="24.42578125" style="4" customWidth="1"/>
    <col min="27" max="28" width="24.42578125" style="118" customWidth="1"/>
    <col min="29" max="31" width="11.42578125" style="17"/>
    <col min="32" max="32" width="13" style="17" bestFit="1" customWidth="1"/>
  </cols>
  <sheetData>
    <row r="1" spans="1:33" x14ac:dyDescent="0.25">
      <c r="G1" s="11"/>
      <c r="H1" s="10"/>
      <c r="I1" s="10"/>
      <c r="J1" s="10"/>
      <c r="L1" s="10"/>
      <c r="M1" s="10"/>
      <c r="N1" s="10"/>
      <c r="O1" s="10"/>
      <c r="P1" s="10"/>
      <c r="T1" s="10"/>
      <c r="U1" s="10"/>
      <c r="V1" s="10"/>
    </row>
    <row r="2" spans="1:33" x14ac:dyDescent="0.25">
      <c r="G2" s="11"/>
      <c r="H2" s="10"/>
      <c r="I2" s="10"/>
      <c r="J2" s="10"/>
      <c r="L2" s="10"/>
      <c r="M2" s="10"/>
      <c r="N2" s="10"/>
      <c r="O2" s="10"/>
      <c r="P2" s="10"/>
      <c r="T2" s="10"/>
      <c r="U2" s="10"/>
      <c r="V2" s="10"/>
    </row>
    <row r="3" spans="1:33" ht="6" customHeight="1" x14ac:dyDescent="0.25">
      <c r="G3" s="11"/>
      <c r="H3" s="10"/>
      <c r="I3" s="10"/>
      <c r="J3" s="10"/>
      <c r="L3" s="10"/>
      <c r="M3" s="10"/>
      <c r="N3" s="10"/>
      <c r="O3" s="10"/>
      <c r="P3" s="10"/>
      <c r="T3" s="10"/>
      <c r="U3" s="10"/>
      <c r="V3" s="10"/>
    </row>
    <row r="4" spans="1:33" ht="116.25" customHeight="1" thickBot="1" x14ac:dyDescent="0.4">
      <c r="A4" s="143" t="s">
        <v>182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19"/>
      <c r="AB4" s="119"/>
    </row>
    <row r="5" spans="1:33" s="1" customFormat="1" ht="23.25" customHeight="1" x14ac:dyDescent="0.3">
      <c r="A5" s="58" t="s">
        <v>0</v>
      </c>
      <c r="B5" s="59" t="s">
        <v>0</v>
      </c>
      <c r="C5" s="145" t="s">
        <v>35</v>
      </c>
      <c r="D5" s="59" t="s">
        <v>0</v>
      </c>
      <c r="E5" s="60" t="s">
        <v>0</v>
      </c>
      <c r="F5" s="59" t="s">
        <v>0</v>
      </c>
      <c r="G5" s="61" t="s">
        <v>0</v>
      </c>
      <c r="H5" s="62"/>
      <c r="I5" s="148" t="s">
        <v>1</v>
      </c>
      <c r="J5" s="149"/>
      <c r="K5" s="149"/>
      <c r="L5" s="149"/>
      <c r="M5" s="149"/>
      <c r="N5" s="150"/>
      <c r="O5" s="63"/>
      <c r="P5" s="151" t="s">
        <v>20</v>
      </c>
      <c r="Q5" s="152"/>
      <c r="R5" s="152"/>
      <c r="S5" s="152"/>
      <c r="T5" s="152"/>
      <c r="U5" s="152"/>
      <c r="V5" s="153"/>
      <c r="W5" s="64"/>
      <c r="X5" s="154" t="s">
        <v>58</v>
      </c>
      <c r="Y5" s="155"/>
      <c r="Z5" s="125"/>
      <c r="AA5" s="120"/>
      <c r="AB5" s="120"/>
    </row>
    <row r="6" spans="1:33" s="1" customFormat="1" ht="66" customHeight="1" thickBot="1" x14ac:dyDescent="0.55000000000000004">
      <c r="A6" s="65" t="s">
        <v>148</v>
      </c>
      <c r="B6" s="57" t="s">
        <v>2</v>
      </c>
      <c r="C6" s="146"/>
      <c r="D6" s="57" t="s">
        <v>3</v>
      </c>
      <c r="E6" s="57" t="s">
        <v>19</v>
      </c>
      <c r="F6" s="57" t="s">
        <v>4</v>
      </c>
      <c r="G6" s="66" t="s">
        <v>149</v>
      </c>
      <c r="H6" s="67" t="s">
        <v>55</v>
      </c>
      <c r="I6" s="156" t="s">
        <v>150</v>
      </c>
      <c r="J6" s="157"/>
      <c r="K6" s="158" t="s">
        <v>56</v>
      </c>
      <c r="L6" s="156" t="s">
        <v>34</v>
      </c>
      <c r="M6" s="157"/>
      <c r="N6" s="68" t="s">
        <v>151</v>
      </c>
      <c r="O6" s="69" t="s">
        <v>152</v>
      </c>
      <c r="P6" s="70" t="s">
        <v>18</v>
      </c>
      <c r="Q6" s="70" t="s">
        <v>14</v>
      </c>
      <c r="R6" s="70" t="s">
        <v>15</v>
      </c>
      <c r="S6" s="70" t="s">
        <v>16</v>
      </c>
      <c r="T6" s="160" t="s">
        <v>17</v>
      </c>
      <c r="U6" s="160" t="s">
        <v>172</v>
      </c>
      <c r="V6" s="74" t="s">
        <v>163</v>
      </c>
      <c r="W6" s="71" t="s">
        <v>65</v>
      </c>
      <c r="X6" s="141" t="s">
        <v>5</v>
      </c>
      <c r="Y6" s="141" t="s">
        <v>153</v>
      </c>
      <c r="Z6" s="141" t="s">
        <v>154</v>
      </c>
      <c r="AA6" s="120"/>
      <c r="AB6" s="120"/>
    </row>
    <row r="7" spans="1:33" s="1" customFormat="1" ht="39" customHeight="1" thickBot="1" x14ac:dyDescent="0.35">
      <c r="A7" s="81" t="s">
        <v>181</v>
      </c>
      <c r="B7" s="82" t="s">
        <v>0</v>
      </c>
      <c r="C7" s="147"/>
      <c r="D7" s="83" t="s">
        <v>0</v>
      </c>
      <c r="E7" s="84" t="s">
        <v>0</v>
      </c>
      <c r="F7" s="82" t="s">
        <v>0</v>
      </c>
      <c r="G7" s="85" t="s">
        <v>0</v>
      </c>
      <c r="H7" s="86"/>
      <c r="I7" s="87" t="s">
        <v>155</v>
      </c>
      <c r="J7" s="87" t="s">
        <v>57</v>
      </c>
      <c r="K7" s="159"/>
      <c r="L7" s="88" t="s">
        <v>156</v>
      </c>
      <c r="M7" s="89" t="s">
        <v>157</v>
      </c>
      <c r="N7" s="90">
        <v>1715.46</v>
      </c>
      <c r="O7" s="91" t="s">
        <v>0</v>
      </c>
      <c r="P7" s="92"/>
      <c r="Q7" s="92"/>
      <c r="R7" s="70"/>
      <c r="S7" s="70"/>
      <c r="T7" s="161"/>
      <c r="U7" s="161"/>
      <c r="V7" s="93"/>
      <c r="W7" s="71" t="s">
        <v>0</v>
      </c>
      <c r="X7" s="142"/>
      <c r="Y7" s="142"/>
      <c r="Z7" s="142"/>
      <c r="AA7" s="120"/>
      <c r="AB7" s="120"/>
    </row>
    <row r="8" spans="1:33" s="40" customFormat="1" ht="20.25" x14ac:dyDescent="0.3">
      <c r="A8" s="76">
        <v>1</v>
      </c>
      <c r="B8" s="77" t="s">
        <v>63</v>
      </c>
      <c r="C8" s="78" t="s">
        <v>37</v>
      </c>
      <c r="D8" s="77" t="s">
        <v>10</v>
      </c>
      <c r="E8" s="77" t="s">
        <v>64</v>
      </c>
      <c r="F8" s="77" t="s">
        <v>60</v>
      </c>
      <c r="G8" s="79">
        <v>185000</v>
      </c>
      <c r="H8" s="79">
        <f>+G8-(I8+L8+N8)</f>
        <v>174066.5</v>
      </c>
      <c r="I8" s="79">
        <f>IF(G8&lt;=374040,G8*2.87%,9334.68)</f>
        <v>5309.5</v>
      </c>
      <c r="J8" s="79">
        <f>IF(G8&lt;=374040,G8*7.1%,23092.75)</f>
        <v>13134.999999999998</v>
      </c>
      <c r="K8" s="79">
        <v>953.69</v>
      </c>
      <c r="L8" s="79">
        <f>IF(G8&lt;=187020,G8*3.04%,4943.8)</f>
        <v>5624</v>
      </c>
      <c r="M8" s="79">
        <f>IF(G8&lt;=187020,G8*7.09%,11530.11)</f>
        <v>13116.5</v>
      </c>
      <c r="N8" s="79">
        <v>0</v>
      </c>
      <c r="O8" s="79">
        <f t="shared" ref="O8:O70" si="0">+I8+J8+K8+L8+M8+N8</f>
        <v>38138.69</v>
      </c>
      <c r="P8" s="79">
        <v>25</v>
      </c>
      <c r="Q8" s="79"/>
      <c r="R8" s="79"/>
      <c r="S8" s="79">
        <v>664.4</v>
      </c>
      <c r="T8" s="162">
        <v>200</v>
      </c>
      <c r="U8" s="162"/>
      <c r="V8" s="79">
        <v>32099.49</v>
      </c>
      <c r="W8" s="80">
        <f>P8+Q8+S8+T8+V8</f>
        <v>32988.89</v>
      </c>
      <c r="X8" s="80">
        <f t="shared" ref="X8:X39" si="1">+I8+L8+N8</f>
        <v>10933.5</v>
      </c>
      <c r="Y8" s="80">
        <f t="shared" ref="Y8:Y39" si="2">+J8+K8+M8</f>
        <v>27205.19</v>
      </c>
      <c r="Z8" s="79">
        <f t="shared" ref="Z8:Z39" si="3">+G8-(W8+X8)</f>
        <v>141077.60999999999</v>
      </c>
      <c r="AA8" s="102"/>
      <c r="AB8" s="102"/>
      <c r="AC8" s="41"/>
      <c r="AD8" s="42"/>
      <c r="AE8" s="42"/>
      <c r="AF8" s="42"/>
      <c r="AG8" s="104"/>
    </row>
    <row r="9" spans="1:33" s="42" customFormat="1" ht="20.25" x14ac:dyDescent="0.3">
      <c r="A9" s="76">
        <v>2</v>
      </c>
      <c r="B9" s="36" t="s">
        <v>80</v>
      </c>
      <c r="C9" s="37" t="s">
        <v>36</v>
      </c>
      <c r="D9" s="36" t="s">
        <v>8</v>
      </c>
      <c r="E9" s="36" t="s">
        <v>81</v>
      </c>
      <c r="F9" s="36" t="s">
        <v>60</v>
      </c>
      <c r="G9" s="38">
        <v>185000</v>
      </c>
      <c r="H9" s="38">
        <f>+G9-(I9+L9+N9)</f>
        <v>174066.5</v>
      </c>
      <c r="I9" s="38">
        <f t="shared" ref="I9:I68" si="4">IF(G9&lt;=374040,G9*2.87%,9334.68)</f>
        <v>5309.5</v>
      </c>
      <c r="J9" s="38">
        <f t="shared" ref="J9:J68" si="5">IF(G9&lt;=374040,G9*7.1%,23092.75)</f>
        <v>13134.999999999998</v>
      </c>
      <c r="K9" s="79">
        <v>953.69</v>
      </c>
      <c r="L9" s="38">
        <f t="shared" ref="L9:L68" si="6">IF(G9&lt;=187020,G9*3.04%,4943.8)</f>
        <v>5624</v>
      </c>
      <c r="M9" s="38">
        <f t="shared" ref="M9:M68" si="7">IF(G9&lt;=187020,G9*7.09%,11530.11)</f>
        <v>13116.5</v>
      </c>
      <c r="N9" s="38">
        <v>0</v>
      </c>
      <c r="O9" s="38">
        <f t="shared" si="0"/>
        <v>38138.69</v>
      </c>
      <c r="P9" s="38">
        <v>25</v>
      </c>
      <c r="Q9" s="38"/>
      <c r="R9" s="38"/>
      <c r="S9" s="38"/>
      <c r="T9" s="75">
        <v>200</v>
      </c>
      <c r="U9" s="75"/>
      <c r="V9" s="38">
        <v>32099.49</v>
      </c>
      <c r="W9" s="80">
        <f t="shared" ref="W9:W73" si="8">P9+Q9+S9+T9+V9</f>
        <v>32324.49</v>
      </c>
      <c r="X9" s="52">
        <f t="shared" si="1"/>
        <v>10933.5</v>
      </c>
      <c r="Y9" s="52">
        <f t="shared" si="2"/>
        <v>27205.19</v>
      </c>
      <c r="Z9" s="38">
        <f t="shared" si="3"/>
        <v>141742.01</v>
      </c>
      <c r="AA9" s="102"/>
      <c r="AB9" s="102"/>
      <c r="AC9" s="41"/>
    </row>
    <row r="10" spans="1:33" s="42" customFormat="1" ht="81" x14ac:dyDescent="0.3">
      <c r="A10" s="76">
        <v>3</v>
      </c>
      <c r="B10" s="36" t="s">
        <v>74</v>
      </c>
      <c r="C10" s="37" t="s">
        <v>37</v>
      </c>
      <c r="D10" s="36" t="s">
        <v>97</v>
      </c>
      <c r="E10" s="36" t="s">
        <v>98</v>
      </c>
      <c r="F10" s="36" t="s">
        <v>60</v>
      </c>
      <c r="G10" s="38">
        <v>185000</v>
      </c>
      <c r="H10" s="38">
        <f>+G10-(I10+L10+N10)</f>
        <v>174066.5</v>
      </c>
      <c r="I10" s="38">
        <f t="shared" si="4"/>
        <v>5309.5</v>
      </c>
      <c r="J10" s="38">
        <f t="shared" si="5"/>
        <v>13134.999999999998</v>
      </c>
      <c r="K10" s="79">
        <v>953.69</v>
      </c>
      <c r="L10" s="38">
        <f t="shared" si="6"/>
        <v>5624</v>
      </c>
      <c r="M10" s="38">
        <f t="shared" si="7"/>
        <v>13116.5</v>
      </c>
      <c r="N10" s="38">
        <v>0</v>
      </c>
      <c r="O10" s="38">
        <f t="shared" si="0"/>
        <v>38138.69</v>
      </c>
      <c r="P10" s="38">
        <v>25</v>
      </c>
      <c r="Q10" s="38"/>
      <c r="R10" s="38"/>
      <c r="S10" s="38">
        <v>3986.4</v>
      </c>
      <c r="T10" s="75">
        <v>200</v>
      </c>
      <c r="U10" s="75"/>
      <c r="V10" s="38">
        <v>32099.49</v>
      </c>
      <c r="W10" s="80">
        <f t="shared" si="8"/>
        <v>36310.89</v>
      </c>
      <c r="X10" s="38">
        <f t="shared" si="1"/>
        <v>10933.5</v>
      </c>
      <c r="Y10" s="38">
        <f t="shared" si="2"/>
        <v>27205.19</v>
      </c>
      <c r="Z10" s="38">
        <f t="shared" si="3"/>
        <v>137755.60999999999</v>
      </c>
      <c r="AA10" s="102"/>
      <c r="AB10" s="102"/>
      <c r="AC10" s="41"/>
    </row>
    <row r="11" spans="1:33" s="42" customFormat="1" ht="60.75" x14ac:dyDescent="0.3">
      <c r="A11" s="76">
        <v>4</v>
      </c>
      <c r="B11" s="43" t="s">
        <v>95</v>
      </c>
      <c r="C11" s="37" t="s">
        <v>36</v>
      </c>
      <c r="D11" s="36" t="s">
        <v>9</v>
      </c>
      <c r="E11" s="43" t="s">
        <v>96</v>
      </c>
      <c r="F11" s="36" t="s">
        <v>60</v>
      </c>
      <c r="G11" s="38">
        <v>185000</v>
      </c>
      <c r="H11" s="38">
        <f t="shared" ref="H11:H64" si="9">+G11-(I11+L11+N11)</f>
        <v>172351.04</v>
      </c>
      <c r="I11" s="38">
        <f t="shared" si="4"/>
        <v>5309.5</v>
      </c>
      <c r="J11" s="38">
        <f t="shared" si="5"/>
        <v>13134.999999999998</v>
      </c>
      <c r="K11" s="79">
        <v>953.69</v>
      </c>
      <c r="L11" s="38">
        <f t="shared" si="6"/>
        <v>5624</v>
      </c>
      <c r="M11" s="38">
        <f t="shared" si="7"/>
        <v>13116.5</v>
      </c>
      <c r="N11" s="38">
        <v>1715.46</v>
      </c>
      <c r="O11" s="38">
        <f t="shared" si="0"/>
        <v>39854.15</v>
      </c>
      <c r="P11" s="38">
        <v>25</v>
      </c>
      <c r="Q11" s="38"/>
      <c r="R11" s="38"/>
      <c r="S11" s="38"/>
      <c r="T11" s="75">
        <v>200</v>
      </c>
      <c r="U11" s="75"/>
      <c r="V11" s="38">
        <v>31670.63</v>
      </c>
      <c r="W11" s="80">
        <f t="shared" si="8"/>
        <v>31895.63</v>
      </c>
      <c r="X11" s="38">
        <f t="shared" si="1"/>
        <v>12648.96</v>
      </c>
      <c r="Y11" s="38">
        <f t="shared" si="2"/>
        <v>27205.19</v>
      </c>
      <c r="Z11" s="38">
        <f t="shared" si="3"/>
        <v>140455.41</v>
      </c>
      <c r="AA11" s="102"/>
      <c r="AB11" s="102"/>
      <c r="AC11" s="41"/>
    </row>
    <row r="12" spans="1:33" s="42" customFormat="1" ht="40.5" x14ac:dyDescent="0.3">
      <c r="A12" s="76">
        <v>5</v>
      </c>
      <c r="B12" s="36" t="s">
        <v>75</v>
      </c>
      <c r="C12" s="37" t="s">
        <v>36</v>
      </c>
      <c r="D12" s="36" t="s">
        <v>83</v>
      </c>
      <c r="E12" s="36" t="s">
        <v>105</v>
      </c>
      <c r="F12" s="36" t="s">
        <v>60</v>
      </c>
      <c r="G12" s="38">
        <v>185000</v>
      </c>
      <c r="H12" s="38">
        <f t="shared" si="9"/>
        <v>172351.04</v>
      </c>
      <c r="I12" s="38">
        <f t="shared" si="4"/>
        <v>5309.5</v>
      </c>
      <c r="J12" s="38">
        <f t="shared" si="5"/>
        <v>13134.999999999998</v>
      </c>
      <c r="K12" s="79">
        <v>953.69</v>
      </c>
      <c r="L12" s="38">
        <f t="shared" si="6"/>
        <v>5624</v>
      </c>
      <c r="M12" s="38">
        <f t="shared" si="7"/>
        <v>13116.5</v>
      </c>
      <c r="N12" s="38">
        <v>1715.46</v>
      </c>
      <c r="O12" s="38">
        <f t="shared" si="0"/>
        <v>39854.15</v>
      </c>
      <c r="P12" s="38">
        <v>25</v>
      </c>
      <c r="Q12" s="38">
        <v>5000</v>
      </c>
      <c r="R12" s="38"/>
      <c r="S12" s="38">
        <v>3986.4</v>
      </c>
      <c r="T12" s="75">
        <v>200</v>
      </c>
      <c r="U12" s="75"/>
      <c r="V12" s="38">
        <v>31670.63</v>
      </c>
      <c r="W12" s="80">
        <f t="shared" si="8"/>
        <v>40882.03</v>
      </c>
      <c r="X12" s="38">
        <f t="shared" si="1"/>
        <v>12648.96</v>
      </c>
      <c r="Y12" s="38">
        <f t="shared" si="2"/>
        <v>27205.19</v>
      </c>
      <c r="Z12" s="38">
        <f t="shared" si="3"/>
        <v>131469.01</v>
      </c>
      <c r="AA12" s="102"/>
      <c r="AB12" s="102"/>
      <c r="AC12" s="41"/>
    </row>
    <row r="13" spans="1:33" s="42" customFormat="1" ht="20.25" x14ac:dyDescent="0.3">
      <c r="A13" s="76">
        <v>6</v>
      </c>
      <c r="B13" s="36" t="s">
        <v>70</v>
      </c>
      <c r="C13" s="37" t="s">
        <v>37</v>
      </c>
      <c r="D13" s="36" t="s">
        <v>82</v>
      </c>
      <c r="E13" s="36" t="s">
        <v>77</v>
      </c>
      <c r="F13" s="36" t="s">
        <v>60</v>
      </c>
      <c r="G13" s="38">
        <v>185000</v>
      </c>
      <c r="H13" s="38">
        <f t="shared" si="9"/>
        <v>170635.58</v>
      </c>
      <c r="I13" s="38">
        <f t="shared" si="4"/>
        <v>5309.5</v>
      </c>
      <c r="J13" s="38">
        <f t="shared" si="5"/>
        <v>13134.999999999998</v>
      </c>
      <c r="K13" s="79">
        <v>953.69</v>
      </c>
      <c r="L13" s="38">
        <f t="shared" si="6"/>
        <v>5624</v>
      </c>
      <c r="M13" s="38">
        <f t="shared" si="7"/>
        <v>13116.5</v>
      </c>
      <c r="N13" s="38">
        <v>3430.92</v>
      </c>
      <c r="O13" s="38">
        <f t="shared" si="0"/>
        <v>41569.61</v>
      </c>
      <c r="P13" s="38">
        <v>25</v>
      </c>
      <c r="Q13" s="38"/>
      <c r="R13" s="38"/>
      <c r="S13" s="38">
        <v>2657.6</v>
      </c>
      <c r="T13" s="75">
        <v>200</v>
      </c>
      <c r="U13" s="75"/>
      <c r="V13" s="38">
        <v>31241.759999999998</v>
      </c>
      <c r="W13" s="80">
        <f t="shared" si="8"/>
        <v>34124.36</v>
      </c>
      <c r="X13" s="38">
        <f t="shared" si="1"/>
        <v>14364.42</v>
      </c>
      <c r="Y13" s="38">
        <f t="shared" si="2"/>
        <v>27205.19</v>
      </c>
      <c r="Z13" s="38">
        <f t="shared" si="3"/>
        <v>136511.22</v>
      </c>
      <c r="AA13" s="102"/>
      <c r="AB13" s="102"/>
      <c r="AC13" s="41"/>
    </row>
    <row r="14" spans="1:33" s="42" customFormat="1" ht="20.25" x14ac:dyDescent="0.3">
      <c r="A14" s="76">
        <v>7</v>
      </c>
      <c r="B14" s="36" t="s">
        <v>143</v>
      </c>
      <c r="C14" s="37" t="s">
        <v>36</v>
      </c>
      <c r="D14" s="36" t="s">
        <v>67</v>
      </c>
      <c r="E14" s="36" t="s">
        <v>78</v>
      </c>
      <c r="F14" s="36" t="s">
        <v>60</v>
      </c>
      <c r="G14" s="38">
        <v>185000</v>
      </c>
      <c r="H14" s="38">
        <f t="shared" si="9"/>
        <v>174066.5</v>
      </c>
      <c r="I14" s="38">
        <f t="shared" si="4"/>
        <v>5309.5</v>
      </c>
      <c r="J14" s="38">
        <f t="shared" si="5"/>
        <v>13134.999999999998</v>
      </c>
      <c r="K14" s="79">
        <v>953.69</v>
      </c>
      <c r="L14" s="38">
        <f t="shared" si="6"/>
        <v>5624</v>
      </c>
      <c r="M14" s="38">
        <f t="shared" si="7"/>
        <v>13116.5</v>
      </c>
      <c r="N14" s="38">
        <v>0</v>
      </c>
      <c r="O14" s="38">
        <f t="shared" si="0"/>
        <v>38138.69</v>
      </c>
      <c r="P14" s="38">
        <v>25</v>
      </c>
      <c r="Q14" s="38"/>
      <c r="R14" s="38"/>
      <c r="S14" s="38">
        <v>664.4</v>
      </c>
      <c r="T14" s="75">
        <v>200</v>
      </c>
      <c r="U14" s="75"/>
      <c r="V14" s="38">
        <v>32099.49</v>
      </c>
      <c r="W14" s="80">
        <f t="shared" si="8"/>
        <v>32988.89</v>
      </c>
      <c r="X14" s="38">
        <f t="shared" si="1"/>
        <v>10933.5</v>
      </c>
      <c r="Y14" s="38">
        <f t="shared" si="2"/>
        <v>27205.19</v>
      </c>
      <c r="Z14" s="38">
        <f t="shared" si="3"/>
        <v>141077.60999999999</v>
      </c>
      <c r="AA14" s="102"/>
      <c r="AB14" s="102"/>
      <c r="AC14" s="41"/>
    </row>
    <row r="15" spans="1:33" s="42" customFormat="1" ht="40.5" x14ac:dyDescent="0.3">
      <c r="A15" s="76">
        <v>8</v>
      </c>
      <c r="B15" s="36" t="s">
        <v>186</v>
      </c>
      <c r="C15" s="37" t="s">
        <v>36</v>
      </c>
      <c r="D15" s="36" t="s">
        <v>99</v>
      </c>
      <c r="E15" s="36" t="s">
        <v>100</v>
      </c>
      <c r="F15" s="36" t="s">
        <v>60</v>
      </c>
      <c r="G15" s="38">
        <v>185000</v>
      </c>
      <c r="H15" s="38">
        <f t="shared" si="9"/>
        <v>174066.5</v>
      </c>
      <c r="I15" s="38">
        <f t="shared" si="4"/>
        <v>5309.5</v>
      </c>
      <c r="J15" s="38">
        <f t="shared" si="5"/>
        <v>13134.999999999998</v>
      </c>
      <c r="K15" s="79">
        <v>953.69</v>
      </c>
      <c r="L15" s="38">
        <f t="shared" si="6"/>
        <v>5624</v>
      </c>
      <c r="M15" s="38">
        <f t="shared" si="7"/>
        <v>13116.5</v>
      </c>
      <c r="N15" s="38">
        <v>0</v>
      </c>
      <c r="O15" s="38">
        <f t="shared" si="0"/>
        <v>38138.69</v>
      </c>
      <c r="P15" s="38">
        <v>25</v>
      </c>
      <c r="Q15" s="38">
        <v>9493.17</v>
      </c>
      <c r="R15" s="38"/>
      <c r="S15" s="38">
        <v>1328.8</v>
      </c>
      <c r="T15" s="75">
        <v>200</v>
      </c>
      <c r="U15" s="75"/>
      <c r="V15" s="38">
        <v>32099.49</v>
      </c>
      <c r="W15" s="80">
        <f t="shared" si="8"/>
        <v>43146.46</v>
      </c>
      <c r="X15" s="38">
        <f t="shared" si="1"/>
        <v>10933.5</v>
      </c>
      <c r="Y15" s="38">
        <f t="shared" si="2"/>
        <v>27205.19</v>
      </c>
      <c r="Z15" s="38">
        <f t="shared" si="3"/>
        <v>130920.04000000001</v>
      </c>
      <c r="AA15" s="102"/>
      <c r="AB15" s="102"/>
      <c r="AC15" s="41"/>
    </row>
    <row r="16" spans="1:33" s="40" customFormat="1" ht="40.5" x14ac:dyDescent="0.3">
      <c r="A16" s="76">
        <v>9</v>
      </c>
      <c r="B16" s="36" t="s">
        <v>106</v>
      </c>
      <c r="C16" s="37" t="s">
        <v>37</v>
      </c>
      <c r="D16" s="36" t="s">
        <v>101</v>
      </c>
      <c r="E16" s="36" t="s">
        <v>107</v>
      </c>
      <c r="F16" s="36" t="s">
        <v>108</v>
      </c>
      <c r="G16" s="38">
        <v>185000</v>
      </c>
      <c r="H16" s="38">
        <f>+G16-(I16+L16+N16)</f>
        <v>174066.5</v>
      </c>
      <c r="I16" s="38">
        <f t="shared" si="4"/>
        <v>5309.5</v>
      </c>
      <c r="J16" s="38">
        <f t="shared" si="5"/>
        <v>13134.999999999998</v>
      </c>
      <c r="K16" s="79">
        <v>953.69</v>
      </c>
      <c r="L16" s="38">
        <f t="shared" si="6"/>
        <v>5624</v>
      </c>
      <c r="M16" s="38">
        <f t="shared" si="7"/>
        <v>13116.5</v>
      </c>
      <c r="N16" s="38">
        <v>0</v>
      </c>
      <c r="O16" s="38">
        <f>+I16+J16+K16+L16+M16+N16</f>
        <v>38138.69</v>
      </c>
      <c r="P16" s="38">
        <v>25</v>
      </c>
      <c r="Q16" s="38"/>
      <c r="R16" s="38"/>
      <c r="S16" s="38">
        <v>664.4</v>
      </c>
      <c r="T16" s="75">
        <v>200</v>
      </c>
      <c r="U16" s="75"/>
      <c r="V16" s="38">
        <v>32099.49</v>
      </c>
      <c r="W16" s="80">
        <f t="shared" si="8"/>
        <v>32988.89</v>
      </c>
      <c r="X16" s="38">
        <f t="shared" si="1"/>
        <v>10933.5</v>
      </c>
      <c r="Y16" s="38">
        <f t="shared" si="2"/>
        <v>27205.19</v>
      </c>
      <c r="Z16" s="38">
        <f t="shared" si="3"/>
        <v>141077.60999999999</v>
      </c>
      <c r="AA16" s="102"/>
      <c r="AB16" s="102"/>
      <c r="AC16" s="41"/>
      <c r="AD16" s="42"/>
      <c r="AE16" s="42"/>
      <c r="AF16" s="42"/>
      <c r="AG16" s="104"/>
    </row>
    <row r="17" spans="1:33" s="40" customFormat="1" ht="60.75" x14ac:dyDescent="0.3">
      <c r="A17" s="76">
        <v>10</v>
      </c>
      <c r="B17" s="36" t="s">
        <v>39</v>
      </c>
      <c r="C17" s="37" t="s">
        <v>36</v>
      </c>
      <c r="D17" s="36" t="s">
        <v>7</v>
      </c>
      <c r="E17" s="36" t="s">
        <v>102</v>
      </c>
      <c r="F17" s="36" t="s">
        <v>60</v>
      </c>
      <c r="G17" s="38">
        <v>145000</v>
      </c>
      <c r="H17" s="38">
        <f t="shared" si="9"/>
        <v>136430.5</v>
      </c>
      <c r="I17" s="38">
        <f t="shared" si="4"/>
        <v>4161.5</v>
      </c>
      <c r="J17" s="38">
        <f t="shared" si="5"/>
        <v>10294.999999999998</v>
      </c>
      <c r="K17" s="79">
        <v>953.69</v>
      </c>
      <c r="L17" s="38">
        <f t="shared" si="6"/>
        <v>4408</v>
      </c>
      <c r="M17" s="38">
        <f t="shared" si="7"/>
        <v>10280.5</v>
      </c>
      <c r="N17" s="38">
        <v>0</v>
      </c>
      <c r="O17" s="38">
        <f t="shared" si="0"/>
        <v>30098.69</v>
      </c>
      <c r="P17" s="38">
        <v>25</v>
      </c>
      <c r="Q17" s="38"/>
      <c r="R17" s="38"/>
      <c r="S17" s="38"/>
      <c r="T17" s="75">
        <v>200</v>
      </c>
      <c r="U17" s="75"/>
      <c r="V17" s="38">
        <v>22690.49</v>
      </c>
      <c r="W17" s="80">
        <f t="shared" si="8"/>
        <v>22915.49</v>
      </c>
      <c r="X17" s="38">
        <f t="shared" si="1"/>
        <v>8569.5</v>
      </c>
      <c r="Y17" s="38">
        <f t="shared" si="2"/>
        <v>21529.19</v>
      </c>
      <c r="Z17" s="38">
        <f t="shared" si="3"/>
        <v>113515.01</v>
      </c>
      <c r="AA17" s="102"/>
      <c r="AB17" s="102"/>
      <c r="AC17" s="41"/>
      <c r="AD17" s="42"/>
      <c r="AE17" s="42"/>
      <c r="AF17" s="42"/>
      <c r="AG17" s="104"/>
    </row>
    <row r="18" spans="1:33" s="40" customFormat="1" ht="40.5" x14ac:dyDescent="0.3">
      <c r="A18" s="76">
        <v>11</v>
      </c>
      <c r="B18" s="36" t="s">
        <v>40</v>
      </c>
      <c r="C18" s="37" t="s">
        <v>36</v>
      </c>
      <c r="D18" s="36" t="s">
        <v>101</v>
      </c>
      <c r="E18" s="36" t="s">
        <v>103</v>
      </c>
      <c r="F18" s="36" t="s">
        <v>60</v>
      </c>
      <c r="G18" s="38">
        <v>145000</v>
      </c>
      <c r="H18" s="38">
        <f t="shared" si="9"/>
        <v>136430.5</v>
      </c>
      <c r="I18" s="38">
        <f t="shared" si="4"/>
        <v>4161.5</v>
      </c>
      <c r="J18" s="38">
        <f t="shared" si="5"/>
        <v>10294.999999999998</v>
      </c>
      <c r="K18" s="79">
        <v>953.69</v>
      </c>
      <c r="L18" s="38">
        <f t="shared" si="6"/>
        <v>4408</v>
      </c>
      <c r="M18" s="38">
        <f t="shared" si="7"/>
        <v>10280.5</v>
      </c>
      <c r="N18" s="38">
        <v>0</v>
      </c>
      <c r="O18" s="38">
        <f t="shared" si="0"/>
        <v>30098.69</v>
      </c>
      <c r="P18" s="38">
        <v>25</v>
      </c>
      <c r="Q18" s="38"/>
      <c r="R18" s="38"/>
      <c r="S18" s="38">
        <v>797.28</v>
      </c>
      <c r="T18" s="75">
        <v>200</v>
      </c>
      <c r="U18" s="75"/>
      <c r="V18" s="38">
        <v>22690.49</v>
      </c>
      <c r="W18" s="80">
        <f t="shared" si="8"/>
        <v>23712.77</v>
      </c>
      <c r="X18" s="38">
        <f t="shared" si="1"/>
        <v>8569.5</v>
      </c>
      <c r="Y18" s="38">
        <f t="shared" si="2"/>
        <v>21529.19</v>
      </c>
      <c r="Z18" s="38">
        <f t="shared" si="3"/>
        <v>112717.73</v>
      </c>
      <c r="AA18" s="102"/>
      <c r="AB18" s="102"/>
      <c r="AC18" s="41"/>
      <c r="AD18" s="42"/>
      <c r="AE18" s="42"/>
      <c r="AF18" s="42"/>
      <c r="AG18" s="104"/>
    </row>
    <row r="19" spans="1:33" s="40" customFormat="1" ht="60.75" x14ac:dyDescent="0.3">
      <c r="A19" s="76">
        <v>12</v>
      </c>
      <c r="B19" s="43" t="s">
        <v>92</v>
      </c>
      <c r="C19" s="37" t="s">
        <v>36</v>
      </c>
      <c r="D19" s="36" t="s">
        <v>8</v>
      </c>
      <c r="E19" s="43" t="s">
        <v>104</v>
      </c>
      <c r="F19" s="36" t="s">
        <v>60</v>
      </c>
      <c r="G19" s="38">
        <v>145000</v>
      </c>
      <c r="H19" s="38">
        <f t="shared" si="9"/>
        <v>136430.5</v>
      </c>
      <c r="I19" s="38">
        <f t="shared" si="4"/>
        <v>4161.5</v>
      </c>
      <c r="J19" s="38">
        <f t="shared" si="5"/>
        <v>10294.999999999998</v>
      </c>
      <c r="K19" s="79">
        <v>953.69</v>
      </c>
      <c r="L19" s="38">
        <f t="shared" si="6"/>
        <v>4408</v>
      </c>
      <c r="M19" s="38">
        <f t="shared" si="7"/>
        <v>10280.5</v>
      </c>
      <c r="N19" s="38">
        <v>0</v>
      </c>
      <c r="O19" s="38">
        <f t="shared" si="0"/>
        <v>30098.69</v>
      </c>
      <c r="P19" s="38">
        <v>25</v>
      </c>
      <c r="Q19" s="38">
        <v>1500</v>
      </c>
      <c r="R19" s="38"/>
      <c r="S19" s="38">
        <v>2151</v>
      </c>
      <c r="T19" s="75">
        <v>200</v>
      </c>
      <c r="U19" s="75"/>
      <c r="V19" s="38">
        <v>22690.49</v>
      </c>
      <c r="W19" s="80">
        <f t="shared" si="8"/>
        <v>26566.49</v>
      </c>
      <c r="X19" s="38">
        <f t="shared" si="1"/>
        <v>8569.5</v>
      </c>
      <c r="Y19" s="38">
        <f t="shared" si="2"/>
        <v>21529.19</v>
      </c>
      <c r="Z19" s="38">
        <f t="shared" si="3"/>
        <v>109864.01</v>
      </c>
      <c r="AA19" s="102"/>
      <c r="AB19" s="102"/>
      <c r="AC19" s="41"/>
      <c r="AD19" s="42"/>
      <c r="AE19" s="42"/>
      <c r="AF19" s="42"/>
      <c r="AG19" s="104"/>
    </row>
    <row r="20" spans="1:33" s="42" customFormat="1" ht="40.5" x14ac:dyDescent="0.3">
      <c r="A20" s="76">
        <v>13</v>
      </c>
      <c r="B20" s="43" t="s">
        <v>93</v>
      </c>
      <c r="C20" s="37" t="s">
        <v>36</v>
      </c>
      <c r="D20" s="36" t="s">
        <v>101</v>
      </c>
      <c r="E20" s="43" t="s">
        <v>94</v>
      </c>
      <c r="F20" s="36" t="s">
        <v>60</v>
      </c>
      <c r="G20" s="38">
        <v>145000</v>
      </c>
      <c r="H20" s="38">
        <f t="shared" si="9"/>
        <v>134715.04</v>
      </c>
      <c r="I20" s="38">
        <f t="shared" si="4"/>
        <v>4161.5</v>
      </c>
      <c r="J20" s="38">
        <f t="shared" si="5"/>
        <v>10294.999999999998</v>
      </c>
      <c r="K20" s="79">
        <v>953.69</v>
      </c>
      <c r="L20" s="38">
        <f t="shared" si="6"/>
        <v>4408</v>
      </c>
      <c r="M20" s="38">
        <f t="shared" si="7"/>
        <v>10280.5</v>
      </c>
      <c r="N20" s="38">
        <v>1715.46</v>
      </c>
      <c r="O20" s="38">
        <f t="shared" si="0"/>
        <v>31814.149999999998</v>
      </c>
      <c r="P20" s="38">
        <v>25</v>
      </c>
      <c r="Q20" s="38"/>
      <c r="R20" s="38"/>
      <c r="S20" s="38">
        <v>3215.37</v>
      </c>
      <c r="T20" s="75">
        <v>200</v>
      </c>
      <c r="U20" s="75"/>
      <c r="V20" s="38">
        <v>22261.63</v>
      </c>
      <c r="W20" s="80">
        <f t="shared" si="8"/>
        <v>25702</v>
      </c>
      <c r="X20" s="38">
        <f t="shared" si="1"/>
        <v>10284.959999999999</v>
      </c>
      <c r="Y20" s="38">
        <f t="shared" si="2"/>
        <v>21529.19</v>
      </c>
      <c r="Z20" s="38">
        <f t="shared" si="3"/>
        <v>109013.04000000001</v>
      </c>
      <c r="AA20" s="102"/>
      <c r="AB20" s="102"/>
      <c r="AC20" s="41"/>
    </row>
    <row r="21" spans="1:33" s="42" customFormat="1" ht="40.5" x14ac:dyDescent="0.3">
      <c r="A21" s="76">
        <v>14</v>
      </c>
      <c r="B21" s="36" t="s">
        <v>71</v>
      </c>
      <c r="C21" s="37" t="s">
        <v>37</v>
      </c>
      <c r="D21" s="36" t="s">
        <v>10</v>
      </c>
      <c r="E21" s="36" t="s">
        <v>79</v>
      </c>
      <c r="F21" s="36" t="s">
        <v>60</v>
      </c>
      <c r="G21" s="38">
        <v>140000</v>
      </c>
      <c r="H21" s="38">
        <f t="shared" si="9"/>
        <v>131726</v>
      </c>
      <c r="I21" s="38">
        <f t="shared" si="4"/>
        <v>4018</v>
      </c>
      <c r="J21" s="38">
        <f t="shared" si="5"/>
        <v>9940</v>
      </c>
      <c r="K21" s="79">
        <v>953.69</v>
      </c>
      <c r="L21" s="38">
        <f t="shared" si="6"/>
        <v>4256</v>
      </c>
      <c r="M21" s="38">
        <f t="shared" si="7"/>
        <v>9926</v>
      </c>
      <c r="N21" s="38">
        <v>0</v>
      </c>
      <c r="O21" s="38">
        <f t="shared" si="0"/>
        <v>29093.690000000002</v>
      </c>
      <c r="P21" s="38">
        <v>25</v>
      </c>
      <c r="Q21" s="38"/>
      <c r="R21" s="38"/>
      <c r="S21" s="38">
        <v>1594.56</v>
      </c>
      <c r="T21" s="75">
        <v>200</v>
      </c>
      <c r="U21" s="75"/>
      <c r="V21" s="38">
        <v>21514.37</v>
      </c>
      <c r="W21" s="80">
        <f t="shared" si="8"/>
        <v>23333.93</v>
      </c>
      <c r="X21" s="38">
        <f t="shared" si="1"/>
        <v>8274</v>
      </c>
      <c r="Y21" s="38">
        <f t="shared" si="2"/>
        <v>20819.690000000002</v>
      </c>
      <c r="Z21" s="38">
        <f t="shared" si="3"/>
        <v>108392.07</v>
      </c>
      <c r="AA21" s="102"/>
      <c r="AB21" s="102"/>
      <c r="AC21" s="41"/>
    </row>
    <row r="22" spans="1:33" s="40" customFormat="1" ht="40.5" x14ac:dyDescent="0.3">
      <c r="A22" s="76">
        <v>15</v>
      </c>
      <c r="B22" s="36" t="s">
        <v>189</v>
      </c>
      <c r="C22" s="37" t="s">
        <v>36</v>
      </c>
      <c r="D22" s="36" t="s">
        <v>66</v>
      </c>
      <c r="E22" s="36" t="s">
        <v>28</v>
      </c>
      <c r="F22" s="36" t="s">
        <v>60</v>
      </c>
      <c r="G22" s="38">
        <v>106000</v>
      </c>
      <c r="H22" s="38">
        <f t="shared" si="9"/>
        <v>99735.4</v>
      </c>
      <c r="I22" s="38">
        <f t="shared" si="4"/>
        <v>3042.2</v>
      </c>
      <c r="J22" s="38">
        <f t="shared" si="5"/>
        <v>7525.9999999999991</v>
      </c>
      <c r="K22" s="79">
        <v>953.69</v>
      </c>
      <c r="L22" s="38">
        <f t="shared" si="6"/>
        <v>3222.4</v>
      </c>
      <c r="M22" s="38">
        <f t="shared" si="7"/>
        <v>7515.4000000000005</v>
      </c>
      <c r="N22" s="38">
        <v>0</v>
      </c>
      <c r="O22" s="38">
        <f t="shared" si="0"/>
        <v>22259.69</v>
      </c>
      <c r="P22" s="38">
        <v>25</v>
      </c>
      <c r="Q22" s="38">
        <v>9992.41</v>
      </c>
      <c r="R22" s="38"/>
      <c r="S22" s="38">
        <v>1195.92</v>
      </c>
      <c r="T22" s="75">
        <v>200</v>
      </c>
      <c r="U22" s="75"/>
      <c r="V22" s="38">
        <v>13516.72</v>
      </c>
      <c r="W22" s="80">
        <f t="shared" si="8"/>
        <v>24930.05</v>
      </c>
      <c r="X22" s="38">
        <f t="shared" si="1"/>
        <v>6264.6</v>
      </c>
      <c r="Y22" s="38">
        <f t="shared" si="2"/>
        <v>15995.09</v>
      </c>
      <c r="Z22" s="38">
        <f t="shared" si="3"/>
        <v>74805.350000000006</v>
      </c>
      <c r="AA22" s="102"/>
      <c r="AB22" s="102"/>
      <c r="AC22" s="41"/>
      <c r="AD22" s="42"/>
      <c r="AE22" s="42"/>
      <c r="AF22" s="42"/>
      <c r="AG22" s="104"/>
    </row>
    <row r="23" spans="1:33" s="42" customFormat="1" ht="40.5" x14ac:dyDescent="0.3">
      <c r="A23" s="76">
        <v>16</v>
      </c>
      <c r="B23" s="36" t="s">
        <v>76</v>
      </c>
      <c r="C23" s="37" t="s">
        <v>36</v>
      </c>
      <c r="D23" s="36" t="s">
        <v>9</v>
      </c>
      <c r="E23" s="36" t="s">
        <v>144</v>
      </c>
      <c r="F23" s="36" t="s">
        <v>60</v>
      </c>
      <c r="G23" s="38">
        <v>155000</v>
      </c>
      <c r="H23" s="38">
        <f t="shared" si="9"/>
        <v>145839.5</v>
      </c>
      <c r="I23" s="38">
        <f t="shared" si="4"/>
        <v>4448.5</v>
      </c>
      <c r="J23" s="38">
        <f t="shared" si="5"/>
        <v>11004.999999999998</v>
      </c>
      <c r="K23" s="79">
        <v>953.69</v>
      </c>
      <c r="L23" s="38">
        <f t="shared" si="6"/>
        <v>4712</v>
      </c>
      <c r="M23" s="38">
        <f t="shared" si="7"/>
        <v>10989.5</v>
      </c>
      <c r="N23" s="38">
        <v>0</v>
      </c>
      <c r="O23" s="38">
        <f t="shared" si="0"/>
        <v>32108.69</v>
      </c>
      <c r="P23" s="38">
        <v>25</v>
      </c>
      <c r="Q23" s="38"/>
      <c r="R23" s="38"/>
      <c r="S23" s="38">
        <v>701.75</v>
      </c>
      <c r="T23" s="75">
        <v>200</v>
      </c>
      <c r="U23" s="75"/>
      <c r="V23" s="38">
        <v>25042.74</v>
      </c>
      <c r="W23" s="80">
        <f t="shared" si="8"/>
        <v>25969.49</v>
      </c>
      <c r="X23" s="38">
        <f t="shared" si="1"/>
        <v>9160.5</v>
      </c>
      <c r="Y23" s="38">
        <f t="shared" si="2"/>
        <v>22948.19</v>
      </c>
      <c r="Z23" s="38">
        <f t="shared" si="3"/>
        <v>119870.01</v>
      </c>
      <c r="AA23" s="102"/>
      <c r="AB23" s="102"/>
      <c r="AC23" s="41"/>
    </row>
    <row r="24" spans="1:33" s="46" customFormat="1" ht="42" customHeight="1" x14ac:dyDescent="0.35">
      <c r="A24" s="76">
        <v>17</v>
      </c>
      <c r="B24" s="44" t="s">
        <v>142</v>
      </c>
      <c r="C24" s="37" t="s">
        <v>37</v>
      </c>
      <c r="D24" s="36" t="s">
        <v>82</v>
      </c>
      <c r="E24" s="43" t="s">
        <v>140</v>
      </c>
      <c r="F24" s="36" t="s">
        <v>108</v>
      </c>
      <c r="G24" s="38">
        <v>106000</v>
      </c>
      <c r="H24" s="38">
        <f>+G24-(I24+L24+N24)</f>
        <v>99735.4</v>
      </c>
      <c r="I24" s="38">
        <f t="shared" si="4"/>
        <v>3042.2</v>
      </c>
      <c r="J24" s="38">
        <f t="shared" si="5"/>
        <v>7525.9999999999991</v>
      </c>
      <c r="K24" s="79">
        <v>953.69</v>
      </c>
      <c r="L24" s="38">
        <f t="shared" si="6"/>
        <v>3222.4</v>
      </c>
      <c r="M24" s="38">
        <f t="shared" si="7"/>
        <v>7515.4000000000005</v>
      </c>
      <c r="N24" s="45"/>
      <c r="O24" s="38">
        <f t="shared" si="0"/>
        <v>22259.69</v>
      </c>
      <c r="P24" s="38">
        <v>25</v>
      </c>
      <c r="Q24" s="97"/>
      <c r="R24" s="45"/>
      <c r="S24" s="38">
        <v>5392.06</v>
      </c>
      <c r="T24" s="75">
        <v>200</v>
      </c>
      <c r="U24" s="75"/>
      <c r="V24" s="38">
        <v>13516.72</v>
      </c>
      <c r="W24" s="80">
        <f t="shared" si="8"/>
        <v>19133.78</v>
      </c>
      <c r="X24" s="38">
        <f t="shared" si="1"/>
        <v>6264.6</v>
      </c>
      <c r="Y24" s="38">
        <f t="shared" si="2"/>
        <v>15995.09</v>
      </c>
      <c r="Z24" s="38">
        <f t="shared" si="3"/>
        <v>80601.62</v>
      </c>
      <c r="AA24" s="102"/>
      <c r="AB24" s="102"/>
      <c r="AC24" s="50"/>
      <c r="AD24" s="51"/>
      <c r="AE24" s="51"/>
      <c r="AF24" s="51"/>
    </row>
    <row r="25" spans="1:33" s="47" customFormat="1" ht="81" x14ac:dyDescent="0.35">
      <c r="A25" s="76">
        <v>18</v>
      </c>
      <c r="B25" s="36" t="s">
        <v>128</v>
      </c>
      <c r="C25" s="37" t="s">
        <v>36</v>
      </c>
      <c r="D25" s="36" t="s">
        <v>9</v>
      </c>
      <c r="E25" s="36" t="s">
        <v>129</v>
      </c>
      <c r="F25" s="36" t="s">
        <v>108</v>
      </c>
      <c r="G25" s="38">
        <v>120000</v>
      </c>
      <c r="H25" s="38">
        <f>+G25-(I25+L25+N25)</f>
        <v>112908</v>
      </c>
      <c r="I25" s="38">
        <f t="shared" si="4"/>
        <v>3444</v>
      </c>
      <c r="J25" s="38">
        <f t="shared" si="5"/>
        <v>8520</v>
      </c>
      <c r="K25" s="79">
        <v>953.69</v>
      </c>
      <c r="L25" s="38">
        <f t="shared" si="6"/>
        <v>3648</v>
      </c>
      <c r="M25" s="38">
        <f t="shared" si="7"/>
        <v>8508</v>
      </c>
      <c r="N25" s="38">
        <v>0</v>
      </c>
      <c r="O25" s="38">
        <f t="shared" si="0"/>
        <v>25073.690000000002</v>
      </c>
      <c r="P25" s="38">
        <v>25</v>
      </c>
      <c r="Q25" s="98">
        <v>2000</v>
      </c>
      <c r="R25" s="38"/>
      <c r="S25" s="38">
        <v>636.13</v>
      </c>
      <c r="T25" s="75">
        <v>200</v>
      </c>
      <c r="U25" s="75"/>
      <c r="V25" s="38">
        <v>16809.87</v>
      </c>
      <c r="W25" s="80">
        <f t="shared" si="8"/>
        <v>19671</v>
      </c>
      <c r="X25" s="38">
        <f t="shared" si="1"/>
        <v>7092</v>
      </c>
      <c r="Y25" s="38">
        <f t="shared" si="2"/>
        <v>17981.690000000002</v>
      </c>
      <c r="Z25" s="38">
        <f t="shared" si="3"/>
        <v>93237</v>
      </c>
      <c r="AA25" s="102"/>
      <c r="AB25" s="102"/>
      <c r="AC25" s="50"/>
      <c r="AD25" s="51"/>
      <c r="AE25" s="51"/>
      <c r="AF25" s="51"/>
      <c r="AG25" s="105"/>
    </row>
    <row r="26" spans="1:33" s="42" customFormat="1" ht="40.5" x14ac:dyDescent="0.3">
      <c r="A26" s="76">
        <v>19</v>
      </c>
      <c r="B26" s="36" t="s">
        <v>72</v>
      </c>
      <c r="C26" s="37" t="s">
        <v>36</v>
      </c>
      <c r="D26" s="36" t="s">
        <v>6</v>
      </c>
      <c r="E26" s="36" t="s">
        <v>136</v>
      </c>
      <c r="F26" s="36" t="s">
        <v>60</v>
      </c>
      <c r="G26" s="38">
        <v>120000</v>
      </c>
      <c r="H26" s="38">
        <f t="shared" si="9"/>
        <v>111192.54000000001</v>
      </c>
      <c r="I26" s="38">
        <f t="shared" si="4"/>
        <v>3444</v>
      </c>
      <c r="J26" s="38">
        <f t="shared" si="5"/>
        <v>8520</v>
      </c>
      <c r="K26" s="79">
        <v>953.69</v>
      </c>
      <c r="L26" s="38">
        <f t="shared" si="6"/>
        <v>3648</v>
      </c>
      <c r="M26" s="38">
        <f t="shared" si="7"/>
        <v>8508</v>
      </c>
      <c r="N26" s="38">
        <v>1715.46</v>
      </c>
      <c r="O26" s="38">
        <f t="shared" si="0"/>
        <v>26789.15</v>
      </c>
      <c r="P26" s="38">
        <v>25</v>
      </c>
      <c r="Q26" s="38">
        <v>2000</v>
      </c>
      <c r="R26" s="38"/>
      <c r="S26" s="38">
        <v>460.04</v>
      </c>
      <c r="T26" s="75">
        <v>200</v>
      </c>
      <c r="U26" s="75"/>
      <c r="V26" s="38">
        <v>16381</v>
      </c>
      <c r="W26" s="80">
        <f t="shared" si="8"/>
        <v>19066.04</v>
      </c>
      <c r="X26" s="38">
        <f t="shared" si="1"/>
        <v>8807.4599999999991</v>
      </c>
      <c r="Y26" s="38">
        <f t="shared" si="2"/>
        <v>17981.690000000002</v>
      </c>
      <c r="Z26" s="38">
        <f t="shared" si="3"/>
        <v>92126.5</v>
      </c>
      <c r="AA26" s="102"/>
      <c r="AB26" s="102"/>
      <c r="AC26" s="41"/>
    </row>
    <row r="27" spans="1:33" s="40" customFormat="1" ht="20.25" x14ac:dyDescent="0.3">
      <c r="A27" s="76">
        <v>20</v>
      </c>
      <c r="B27" s="36" t="s">
        <v>120</v>
      </c>
      <c r="C27" s="37" t="s">
        <v>37</v>
      </c>
      <c r="D27" s="36" t="s">
        <v>122</v>
      </c>
      <c r="E27" s="36" t="s">
        <v>121</v>
      </c>
      <c r="F27" s="36" t="s">
        <v>108</v>
      </c>
      <c r="G27" s="38">
        <v>145000</v>
      </c>
      <c r="H27" s="38">
        <f>+G27-(I27+L27+N27)</f>
        <v>136430.5</v>
      </c>
      <c r="I27" s="38">
        <f t="shared" si="4"/>
        <v>4161.5</v>
      </c>
      <c r="J27" s="38">
        <f t="shared" si="5"/>
        <v>10294.999999999998</v>
      </c>
      <c r="K27" s="79">
        <v>953.69</v>
      </c>
      <c r="L27" s="38">
        <f t="shared" si="6"/>
        <v>4408</v>
      </c>
      <c r="M27" s="38">
        <f t="shared" si="7"/>
        <v>10280.5</v>
      </c>
      <c r="N27" s="38">
        <v>0</v>
      </c>
      <c r="O27" s="38">
        <f>+I27+J27+K27+L27+M27+N27</f>
        <v>30098.69</v>
      </c>
      <c r="P27" s="38">
        <v>25</v>
      </c>
      <c r="Q27" s="38">
        <v>1500</v>
      </c>
      <c r="R27" s="38"/>
      <c r="S27" s="38"/>
      <c r="T27" s="75">
        <v>200</v>
      </c>
      <c r="U27" s="75"/>
      <c r="V27" s="38">
        <v>22690.49</v>
      </c>
      <c r="W27" s="80">
        <f t="shared" si="8"/>
        <v>24415.49</v>
      </c>
      <c r="X27" s="38">
        <f t="shared" si="1"/>
        <v>8569.5</v>
      </c>
      <c r="Y27" s="38">
        <f t="shared" si="2"/>
        <v>21529.19</v>
      </c>
      <c r="Z27" s="38">
        <f t="shared" si="3"/>
        <v>112015.01</v>
      </c>
      <c r="AA27" s="102"/>
      <c r="AB27" s="102"/>
      <c r="AC27" s="41"/>
      <c r="AD27" s="42"/>
      <c r="AE27" s="42"/>
      <c r="AF27" s="42"/>
      <c r="AG27" s="104"/>
    </row>
    <row r="28" spans="1:33" s="40" customFormat="1" ht="40.5" x14ac:dyDescent="0.3">
      <c r="A28" s="76">
        <v>21</v>
      </c>
      <c r="B28" s="36" t="s">
        <v>167</v>
      </c>
      <c r="C28" s="37" t="s">
        <v>36</v>
      </c>
      <c r="D28" s="36" t="s">
        <v>9</v>
      </c>
      <c r="E28" s="36" t="s">
        <v>145</v>
      </c>
      <c r="F28" s="36" t="s">
        <v>60</v>
      </c>
      <c r="G28" s="38">
        <v>155000</v>
      </c>
      <c r="H28" s="38">
        <f>+G28-(I28+L28+N28)</f>
        <v>144124.04</v>
      </c>
      <c r="I28" s="38">
        <f t="shared" si="4"/>
        <v>4448.5</v>
      </c>
      <c r="J28" s="38">
        <f t="shared" si="5"/>
        <v>11004.999999999998</v>
      </c>
      <c r="K28" s="79">
        <v>953.69</v>
      </c>
      <c r="L28" s="38">
        <f t="shared" si="6"/>
        <v>4712</v>
      </c>
      <c r="M28" s="38">
        <f t="shared" si="7"/>
        <v>10989.5</v>
      </c>
      <c r="N28" s="38">
        <v>1715.46</v>
      </c>
      <c r="O28" s="38">
        <f>+I28+J28+K28+L28+M28+N28</f>
        <v>33824.15</v>
      </c>
      <c r="P28" s="38">
        <v>25</v>
      </c>
      <c r="Q28" s="38"/>
      <c r="R28" s="38"/>
      <c r="S28" s="38">
        <v>398.64</v>
      </c>
      <c r="T28" s="75">
        <v>200</v>
      </c>
      <c r="U28" s="75"/>
      <c r="V28" s="38">
        <v>24613.88</v>
      </c>
      <c r="W28" s="80">
        <f t="shared" si="8"/>
        <v>25237.52</v>
      </c>
      <c r="X28" s="38">
        <f t="shared" si="1"/>
        <v>10875.96</v>
      </c>
      <c r="Y28" s="38">
        <f t="shared" si="2"/>
        <v>22948.19</v>
      </c>
      <c r="Z28" s="38">
        <f t="shared" si="3"/>
        <v>118886.52</v>
      </c>
      <c r="AA28" s="102"/>
      <c r="AB28" s="102"/>
      <c r="AC28" s="41"/>
      <c r="AD28" s="42"/>
      <c r="AE28" s="42"/>
      <c r="AF28" s="42"/>
      <c r="AG28" s="104"/>
    </row>
    <row r="29" spans="1:33" s="42" customFormat="1" ht="40.5" x14ac:dyDescent="0.3">
      <c r="A29" s="76">
        <v>22</v>
      </c>
      <c r="B29" s="36" t="s">
        <v>69</v>
      </c>
      <c r="C29" s="37" t="s">
        <v>37</v>
      </c>
      <c r="D29" s="36" t="s">
        <v>8</v>
      </c>
      <c r="E29" s="36" t="s">
        <v>147</v>
      </c>
      <c r="F29" s="36" t="s">
        <v>60</v>
      </c>
      <c r="G29" s="38">
        <v>145000</v>
      </c>
      <c r="H29" s="38">
        <f>+G29-(I29+L29+N29)</f>
        <v>136430.5</v>
      </c>
      <c r="I29" s="38">
        <f t="shared" si="4"/>
        <v>4161.5</v>
      </c>
      <c r="J29" s="38">
        <f t="shared" si="5"/>
        <v>10294.999999999998</v>
      </c>
      <c r="K29" s="79">
        <v>953.69</v>
      </c>
      <c r="L29" s="38">
        <f t="shared" si="6"/>
        <v>4408</v>
      </c>
      <c r="M29" s="38">
        <f t="shared" si="7"/>
        <v>10280.5</v>
      </c>
      <c r="N29" s="38">
        <v>0</v>
      </c>
      <c r="O29" s="38">
        <f>+I29+J29+K29+L29+M29+N29</f>
        <v>30098.69</v>
      </c>
      <c r="P29" s="38">
        <v>25</v>
      </c>
      <c r="Q29" s="38">
        <v>9393.32</v>
      </c>
      <c r="R29" s="38"/>
      <c r="S29" s="38">
        <v>1594.56</v>
      </c>
      <c r="T29" s="75">
        <v>200</v>
      </c>
      <c r="U29" s="75"/>
      <c r="V29" s="38">
        <v>22690.49</v>
      </c>
      <c r="W29" s="80">
        <f t="shared" si="8"/>
        <v>33903.370000000003</v>
      </c>
      <c r="X29" s="38">
        <f t="shared" si="1"/>
        <v>8569.5</v>
      </c>
      <c r="Y29" s="38">
        <f t="shared" si="2"/>
        <v>21529.19</v>
      </c>
      <c r="Z29" s="38">
        <f t="shared" si="3"/>
        <v>102527.13</v>
      </c>
      <c r="AA29" s="102"/>
      <c r="AB29" s="102"/>
      <c r="AC29" s="41"/>
    </row>
    <row r="30" spans="1:33" s="133" customFormat="1" ht="60.75" x14ac:dyDescent="0.35">
      <c r="A30" s="76">
        <v>23</v>
      </c>
      <c r="B30" s="126" t="s">
        <v>174</v>
      </c>
      <c r="C30" s="127" t="s">
        <v>37</v>
      </c>
      <c r="D30" s="126" t="s">
        <v>9</v>
      </c>
      <c r="E30" s="126" t="s">
        <v>164</v>
      </c>
      <c r="F30" s="126" t="s">
        <v>108</v>
      </c>
      <c r="G30" s="128">
        <v>155000</v>
      </c>
      <c r="H30" s="128">
        <f>+G30-(I30+L30+N30)</f>
        <v>145839.5</v>
      </c>
      <c r="I30" s="128">
        <f t="shared" si="4"/>
        <v>4448.5</v>
      </c>
      <c r="J30" s="128">
        <f t="shared" si="5"/>
        <v>11004.999999999998</v>
      </c>
      <c r="K30" s="136">
        <v>953.69</v>
      </c>
      <c r="L30" s="128">
        <f t="shared" si="6"/>
        <v>4712</v>
      </c>
      <c r="M30" s="128">
        <f t="shared" si="7"/>
        <v>10989.5</v>
      </c>
      <c r="N30" s="128">
        <v>0</v>
      </c>
      <c r="O30" s="128">
        <f t="shared" si="0"/>
        <v>32108.69</v>
      </c>
      <c r="P30" s="128">
        <v>25</v>
      </c>
      <c r="Q30" s="130"/>
      <c r="R30" s="128"/>
      <c r="S30" s="128">
        <v>1579.28</v>
      </c>
      <c r="T30" s="131">
        <v>200</v>
      </c>
      <c r="U30" s="131"/>
      <c r="V30" s="128">
        <v>25042.74</v>
      </c>
      <c r="W30" s="129">
        <f t="shared" si="8"/>
        <v>26847.02</v>
      </c>
      <c r="X30" s="128">
        <f t="shared" si="1"/>
        <v>9160.5</v>
      </c>
      <c r="Y30" s="128">
        <f t="shared" si="2"/>
        <v>22948.19</v>
      </c>
      <c r="Z30" s="128">
        <f t="shared" si="3"/>
        <v>118992.48</v>
      </c>
      <c r="AA30" s="102"/>
      <c r="AB30" s="102"/>
      <c r="AC30" s="50"/>
      <c r="AD30" s="51"/>
      <c r="AE30" s="51"/>
      <c r="AF30" s="51"/>
      <c r="AG30" s="132"/>
    </row>
    <row r="31" spans="1:33" s="40" customFormat="1" ht="20.25" x14ac:dyDescent="0.3">
      <c r="A31" s="76">
        <v>24</v>
      </c>
      <c r="B31" s="36" t="s">
        <v>41</v>
      </c>
      <c r="C31" s="37" t="s">
        <v>37</v>
      </c>
      <c r="D31" s="36" t="s">
        <v>66</v>
      </c>
      <c r="E31" s="36" t="s">
        <v>24</v>
      </c>
      <c r="F31" s="36" t="s">
        <v>60</v>
      </c>
      <c r="G31" s="38">
        <v>65000</v>
      </c>
      <c r="H31" s="38">
        <f t="shared" si="9"/>
        <v>61158.5</v>
      </c>
      <c r="I31" s="38">
        <f t="shared" si="4"/>
        <v>1865.5</v>
      </c>
      <c r="J31" s="38">
        <f t="shared" si="5"/>
        <v>4615</v>
      </c>
      <c r="K31" s="38">
        <v>715</v>
      </c>
      <c r="L31" s="38">
        <f t="shared" si="6"/>
        <v>1976</v>
      </c>
      <c r="M31" s="38">
        <f t="shared" si="7"/>
        <v>4608.5</v>
      </c>
      <c r="N31" s="38">
        <v>0</v>
      </c>
      <c r="O31" s="38">
        <f t="shared" si="0"/>
        <v>13780</v>
      </c>
      <c r="P31" s="38">
        <v>25</v>
      </c>
      <c r="Q31" s="38">
        <v>2500</v>
      </c>
      <c r="R31" s="38"/>
      <c r="S31" s="38">
        <v>865.97</v>
      </c>
      <c r="T31" s="75">
        <v>200</v>
      </c>
      <c r="U31" s="75">
        <v>567.29999999999995</v>
      </c>
      <c r="V31" s="38">
        <v>3860.28</v>
      </c>
      <c r="W31" s="52">
        <f t="shared" si="8"/>
        <v>7451.25</v>
      </c>
      <c r="X31" s="38">
        <f t="shared" si="1"/>
        <v>3841.5</v>
      </c>
      <c r="Y31" s="38">
        <f t="shared" si="2"/>
        <v>9938.5</v>
      </c>
      <c r="Z31" s="38">
        <f t="shared" si="3"/>
        <v>53707.25</v>
      </c>
      <c r="AA31" s="38"/>
      <c r="AB31" s="38"/>
      <c r="AC31" s="39"/>
    </row>
    <row r="32" spans="1:33" s="135" customFormat="1" ht="40.5" x14ac:dyDescent="0.3">
      <c r="A32" s="76">
        <v>25</v>
      </c>
      <c r="B32" s="77" t="s">
        <v>62</v>
      </c>
      <c r="C32" s="78" t="s">
        <v>37</v>
      </c>
      <c r="D32" s="77" t="s">
        <v>9</v>
      </c>
      <c r="E32" s="77" t="s">
        <v>119</v>
      </c>
      <c r="F32" s="77" t="s">
        <v>60</v>
      </c>
      <c r="G32" s="79">
        <v>65000</v>
      </c>
      <c r="H32" s="79">
        <f t="shared" si="9"/>
        <v>61158.5</v>
      </c>
      <c r="I32" s="79">
        <f t="shared" si="4"/>
        <v>1865.5</v>
      </c>
      <c r="J32" s="79">
        <f t="shared" si="5"/>
        <v>4615</v>
      </c>
      <c r="K32" s="79">
        <v>715</v>
      </c>
      <c r="L32" s="79">
        <f t="shared" si="6"/>
        <v>1976</v>
      </c>
      <c r="M32" s="79">
        <f t="shared" si="7"/>
        <v>4608.5</v>
      </c>
      <c r="N32" s="79">
        <v>0</v>
      </c>
      <c r="O32" s="79">
        <f t="shared" si="0"/>
        <v>13780</v>
      </c>
      <c r="P32" s="79">
        <v>25</v>
      </c>
      <c r="Q32" s="79">
        <v>9567.0400000000009</v>
      </c>
      <c r="R32" s="79"/>
      <c r="S32" s="79">
        <v>1042.6500000000001</v>
      </c>
      <c r="T32" s="162">
        <v>200</v>
      </c>
      <c r="U32" s="162">
        <v>567.29999999999995</v>
      </c>
      <c r="V32" s="79">
        <v>3860.28</v>
      </c>
      <c r="W32" s="80">
        <f t="shared" si="8"/>
        <v>14694.970000000001</v>
      </c>
      <c r="X32" s="79">
        <f t="shared" si="1"/>
        <v>3841.5</v>
      </c>
      <c r="Y32" s="79">
        <f t="shared" si="2"/>
        <v>9938.5</v>
      </c>
      <c r="Z32" s="79">
        <f t="shared" si="3"/>
        <v>46463.53</v>
      </c>
      <c r="AA32" s="102"/>
      <c r="AB32" s="102"/>
      <c r="AC32" s="41"/>
      <c r="AD32" s="42"/>
      <c r="AE32" s="42"/>
      <c r="AF32" s="42"/>
      <c r="AG32" s="134"/>
    </row>
    <row r="33" spans="1:33" s="40" customFormat="1" ht="40.5" x14ac:dyDescent="0.3">
      <c r="A33" s="76">
        <v>26</v>
      </c>
      <c r="B33" s="43" t="s">
        <v>187</v>
      </c>
      <c r="C33" s="37" t="s">
        <v>36</v>
      </c>
      <c r="D33" s="36" t="s">
        <v>6</v>
      </c>
      <c r="E33" s="36" t="s">
        <v>11</v>
      </c>
      <c r="F33" s="36" t="s">
        <v>60</v>
      </c>
      <c r="G33" s="38">
        <v>95000</v>
      </c>
      <c r="H33" s="38">
        <f t="shared" si="9"/>
        <v>89385.5</v>
      </c>
      <c r="I33" s="38">
        <f t="shared" si="4"/>
        <v>2726.5</v>
      </c>
      <c r="J33" s="38">
        <f t="shared" si="5"/>
        <v>6744.9999999999991</v>
      </c>
      <c r="K33" s="79">
        <v>953.69</v>
      </c>
      <c r="L33" s="38">
        <f t="shared" si="6"/>
        <v>2888</v>
      </c>
      <c r="M33" s="38">
        <f t="shared" si="7"/>
        <v>6735.5</v>
      </c>
      <c r="N33" s="38">
        <v>0</v>
      </c>
      <c r="O33" s="38">
        <f t="shared" si="0"/>
        <v>20048.690000000002</v>
      </c>
      <c r="P33" s="38">
        <v>25</v>
      </c>
      <c r="Q33" s="38">
        <v>3000</v>
      </c>
      <c r="R33" s="38"/>
      <c r="S33" s="38">
        <v>1662.97</v>
      </c>
      <c r="T33" s="75">
        <v>200</v>
      </c>
      <c r="U33" s="75"/>
      <c r="V33" s="38">
        <v>10929.24</v>
      </c>
      <c r="W33" s="80">
        <f t="shared" si="8"/>
        <v>15817.21</v>
      </c>
      <c r="X33" s="38">
        <f t="shared" si="1"/>
        <v>5614.5</v>
      </c>
      <c r="Y33" s="38">
        <f t="shared" si="2"/>
        <v>14434.189999999999</v>
      </c>
      <c r="Z33" s="38">
        <f t="shared" si="3"/>
        <v>73568.290000000008</v>
      </c>
      <c r="AA33" s="102"/>
      <c r="AB33" s="102"/>
      <c r="AC33" s="41"/>
      <c r="AD33" s="42"/>
      <c r="AE33" s="42"/>
      <c r="AF33" s="42"/>
      <c r="AG33" s="104"/>
    </row>
    <row r="34" spans="1:33" s="40" customFormat="1" ht="40.5" x14ac:dyDescent="0.3">
      <c r="A34" s="76">
        <v>27</v>
      </c>
      <c r="B34" s="43" t="s">
        <v>166</v>
      </c>
      <c r="C34" s="37" t="s">
        <v>37</v>
      </c>
      <c r="D34" s="36" t="s">
        <v>10</v>
      </c>
      <c r="E34" s="43" t="s">
        <v>91</v>
      </c>
      <c r="F34" s="36" t="s">
        <v>60</v>
      </c>
      <c r="G34" s="38">
        <v>95000</v>
      </c>
      <c r="H34" s="38">
        <f t="shared" si="9"/>
        <v>89385.5</v>
      </c>
      <c r="I34" s="38">
        <f t="shared" si="4"/>
        <v>2726.5</v>
      </c>
      <c r="J34" s="38">
        <f t="shared" si="5"/>
        <v>6744.9999999999991</v>
      </c>
      <c r="K34" s="79">
        <v>953.69</v>
      </c>
      <c r="L34" s="38">
        <f t="shared" si="6"/>
        <v>2888</v>
      </c>
      <c r="M34" s="38">
        <f t="shared" si="7"/>
        <v>6735.5</v>
      </c>
      <c r="N34" s="38">
        <v>0</v>
      </c>
      <c r="O34" s="38">
        <f t="shared" si="0"/>
        <v>20048.690000000002</v>
      </c>
      <c r="P34" s="38">
        <v>25</v>
      </c>
      <c r="Q34" s="38"/>
      <c r="R34" s="38"/>
      <c r="S34" s="38">
        <v>106.01</v>
      </c>
      <c r="T34" s="75">
        <v>200</v>
      </c>
      <c r="U34" s="75"/>
      <c r="V34" s="38">
        <v>10929.24</v>
      </c>
      <c r="W34" s="80">
        <f t="shared" si="8"/>
        <v>11260.25</v>
      </c>
      <c r="X34" s="38">
        <f t="shared" si="1"/>
        <v>5614.5</v>
      </c>
      <c r="Y34" s="38">
        <f t="shared" si="2"/>
        <v>14434.189999999999</v>
      </c>
      <c r="Z34" s="38">
        <f t="shared" si="3"/>
        <v>78125.25</v>
      </c>
      <c r="AA34" s="102"/>
      <c r="AB34" s="102"/>
      <c r="AC34" s="41"/>
      <c r="AD34" s="42"/>
      <c r="AE34" s="42"/>
      <c r="AF34" s="42"/>
      <c r="AG34" s="104"/>
    </row>
    <row r="35" spans="1:33" s="40" customFormat="1" ht="40.5" x14ac:dyDescent="0.3">
      <c r="A35" s="76">
        <v>28</v>
      </c>
      <c r="B35" s="36" t="s">
        <v>42</v>
      </c>
      <c r="C35" s="37" t="s">
        <v>36</v>
      </c>
      <c r="D35" s="36" t="s">
        <v>101</v>
      </c>
      <c r="E35" s="36" t="s">
        <v>30</v>
      </c>
      <c r="F35" s="36" t="s">
        <v>60</v>
      </c>
      <c r="G35" s="38">
        <v>80000</v>
      </c>
      <c r="H35" s="38">
        <f t="shared" si="9"/>
        <v>75272</v>
      </c>
      <c r="I35" s="38">
        <f t="shared" si="4"/>
        <v>2296</v>
      </c>
      <c r="J35" s="38">
        <f t="shared" si="5"/>
        <v>5679.9999999999991</v>
      </c>
      <c r="K35" s="79">
        <v>880</v>
      </c>
      <c r="L35" s="38">
        <f t="shared" si="6"/>
        <v>2432</v>
      </c>
      <c r="M35" s="38">
        <f t="shared" si="7"/>
        <v>5672</v>
      </c>
      <c r="N35" s="38">
        <v>0</v>
      </c>
      <c r="O35" s="38">
        <f t="shared" si="0"/>
        <v>16960</v>
      </c>
      <c r="P35" s="38">
        <v>25</v>
      </c>
      <c r="Q35" s="38">
        <v>14478.62</v>
      </c>
      <c r="R35" s="38"/>
      <c r="S35" s="38">
        <v>1304.21</v>
      </c>
      <c r="T35" s="75">
        <v>200</v>
      </c>
      <c r="U35" s="75"/>
      <c r="V35" s="38">
        <v>7400.87</v>
      </c>
      <c r="W35" s="80">
        <f t="shared" si="8"/>
        <v>23408.7</v>
      </c>
      <c r="X35" s="38">
        <f t="shared" si="1"/>
        <v>4728</v>
      </c>
      <c r="Y35" s="38">
        <f t="shared" si="2"/>
        <v>12232</v>
      </c>
      <c r="Z35" s="38">
        <f t="shared" si="3"/>
        <v>51863.3</v>
      </c>
      <c r="AA35" s="102"/>
      <c r="AB35" s="102"/>
      <c r="AC35" s="41"/>
      <c r="AD35" s="42"/>
      <c r="AE35" s="42"/>
      <c r="AF35" s="42"/>
      <c r="AG35" s="104"/>
    </row>
    <row r="36" spans="1:33" s="40" customFormat="1" ht="40.5" x14ac:dyDescent="0.3">
      <c r="A36" s="76">
        <v>29</v>
      </c>
      <c r="B36" s="36" t="s">
        <v>43</v>
      </c>
      <c r="C36" s="37" t="s">
        <v>36</v>
      </c>
      <c r="D36" s="36" t="s">
        <v>6</v>
      </c>
      <c r="E36" s="36" t="s">
        <v>11</v>
      </c>
      <c r="F36" s="36" t="s">
        <v>60</v>
      </c>
      <c r="G36" s="38">
        <v>120000</v>
      </c>
      <c r="H36" s="38">
        <f t="shared" si="9"/>
        <v>111192.54000000001</v>
      </c>
      <c r="I36" s="38">
        <f t="shared" si="4"/>
        <v>3444</v>
      </c>
      <c r="J36" s="38">
        <f t="shared" si="5"/>
        <v>8520</v>
      </c>
      <c r="K36" s="79">
        <v>953.69</v>
      </c>
      <c r="L36" s="38">
        <f t="shared" si="6"/>
        <v>3648</v>
      </c>
      <c r="M36" s="38">
        <f t="shared" si="7"/>
        <v>8508</v>
      </c>
      <c r="N36" s="38">
        <v>1715.46</v>
      </c>
      <c r="O36" s="38">
        <f t="shared" si="0"/>
        <v>26789.15</v>
      </c>
      <c r="P36" s="38">
        <v>25</v>
      </c>
      <c r="Q36" s="38">
        <v>5993.93</v>
      </c>
      <c r="R36" s="38"/>
      <c r="S36" s="38">
        <v>1907.93</v>
      </c>
      <c r="T36" s="75">
        <v>200</v>
      </c>
      <c r="U36" s="75"/>
      <c r="V36" s="38">
        <v>16381</v>
      </c>
      <c r="W36" s="80">
        <f t="shared" si="8"/>
        <v>24507.86</v>
      </c>
      <c r="X36" s="38">
        <f t="shared" si="1"/>
        <v>8807.4599999999991</v>
      </c>
      <c r="Y36" s="38">
        <f t="shared" si="2"/>
        <v>17981.690000000002</v>
      </c>
      <c r="Z36" s="38">
        <f t="shared" si="3"/>
        <v>86684.68</v>
      </c>
      <c r="AA36" s="102"/>
      <c r="AB36" s="102"/>
      <c r="AC36" s="41"/>
      <c r="AD36" s="42"/>
      <c r="AE36" s="42"/>
      <c r="AF36" s="42"/>
      <c r="AG36" s="104"/>
    </row>
    <row r="37" spans="1:33" s="40" customFormat="1" ht="40.5" x14ac:dyDescent="0.3">
      <c r="A37" s="76">
        <v>30</v>
      </c>
      <c r="B37" s="36" t="s">
        <v>59</v>
      </c>
      <c r="C37" s="37" t="s">
        <v>36</v>
      </c>
      <c r="D37" s="36" t="s">
        <v>101</v>
      </c>
      <c r="E37" s="36" t="s">
        <v>23</v>
      </c>
      <c r="F37" s="36" t="s">
        <v>60</v>
      </c>
      <c r="G37" s="38">
        <v>65000</v>
      </c>
      <c r="H37" s="38">
        <f t="shared" si="9"/>
        <v>61158.5</v>
      </c>
      <c r="I37" s="38">
        <f t="shared" si="4"/>
        <v>1865.5</v>
      </c>
      <c r="J37" s="38">
        <f t="shared" si="5"/>
        <v>4615</v>
      </c>
      <c r="K37" s="79">
        <v>715</v>
      </c>
      <c r="L37" s="38">
        <f t="shared" si="6"/>
        <v>1976</v>
      </c>
      <c r="M37" s="38">
        <f t="shared" si="7"/>
        <v>4608.5</v>
      </c>
      <c r="N37" s="38">
        <v>0</v>
      </c>
      <c r="O37" s="38">
        <f t="shared" si="0"/>
        <v>13780</v>
      </c>
      <c r="P37" s="38">
        <v>25</v>
      </c>
      <c r="Q37" s="38"/>
      <c r="R37" s="38"/>
      <c r="S37" s="38">
        <v>703.73</v>
      </c>
      <c r="T37" s="75">
        <v>200</v>
      </c>
      <c r="U37" s="75">
        <v>1362.09</v>
      </c>
      <c r="V37" s="38">
        <v>3065.49</v>
      </c>
      <c r="W37" s="80">
        <f t="shared" si="8"/>
        <v>3994.22</v>
      </c>
      <c r="X37" s="38">
        <f t="shared" si="1"/>
        <v>3841.5</v>
      </c>
      <c r="Y37" s="38">
        <f t="shared" si="2"/>
        <v>9938.5</v>
      </c>
      <c r="Z37" s="38">
        <f t="shared" si="3"/>
        <v>57164.28</v>
      </c>
      <c r="AA37" s="102"/>
      <c r="AB37" s="102"/>
      <c r="AC37" s="41"/>
      <c r="AD37" s="42"/>
      <c r="AE37" s="42"/>
      <c r="AF37" s="42"/>
      <c r="AG37" s="104"/>
    </row>
    <row r="38" spans="1:33" s="94" customFormat="1" ht="40.5" x14ac:dyDescent="0.3">
      <c r="A38" s="76">
        <v>31</v>
      </c>
      <c r="B38" s="36" t="s">
        <v>44</v>
      </c>
      <c r="C38" s="37" t="s">
        <v>36</v>
      </c>
      <c r="D38" s="36" t="s">
        <v>101</v>
      </c>
      <c r="E38" s="36" t="s">
        <v>21</v>
      </c>
      <c r="F38" s="36" t="s">
        <v>60</v>
      </c>
      <c r="G38" s="38">
        <v>65000</v>
      </c>
      <c r="H38" s="38">
        <f t="shared" si="9"/>
        <v>61158.5</v>
      </c>
      <c r="I38" s="38">
        <f t="shared" si="4"/>
        <v>1865.5</v>
      </c>
      <c r="J38" s="38">
        <f t="shared" si="5"/>
        <v>4615</v>
      </c>
      <c r="K38" s="79">
        <v>715</v>
      </c>
      <c r="L38" s="38">
        <f t="shared" si="6"/>
        <v>1976</v>
      </c>
      <c r="M38" s="38">
        <f t="shared" si="7"/>
        <v>4608.5</v>
      </c>
      <c r="N38" s="38">
        <v>0</v>
      </c>
      <c r="O38" s="38">
        <f t="shared" si="0"/>
        <v>13780</v>
      </c>
      <c r="P38" s="38">
        <v>25</v>
      </c>
      <c r="Q38" s="38">
        <v>5152.2299999999996</v>
      </c>
      <c r="R38" s="38"/>
      <c r="S38" s="38">
        <v>1551.12</v>
      </c>
      <c r="T38" s="75">
        <v>200</v>
      </c>
      <c r="U38" s="75"/>
      <c r="V38" s="38">
        <v>4427.58</v>
      </c>
      <c r="W38" s="80">
        <f t="shared" si="8"/>
        <v>11355.93</v>
      </c>
      <c r="X38" s="52">
        <f t="shared" si="1"/>
        <v>3841.5</v>
      </c>
      <c r="Y38" s="52">
        <f t="shared" si="2"/>
        <v>9938.5</v>
      </c>
      <c r="Z38" s="52">
        <f t="shared" si="3"/>
        <v>49802.57</v>
      </c>
      <c r="AA38" s="102"/>
      <c r="AB38" s="102"/>
      <c r="AC38" s="108"/>
      <c r="AD38" s="109"/>
      <c r="AE38" s="109"/>
      <c r="AF38" s="109"/>
      <c r="AG38" s="106"/>
    </row>
    <row r="39" spans="1:33" s="48" customFormat="1" ht="40.5" x14ac:dyDescent="0.3">
      <c r="A39" s="76">
        <v>32</v>
      </c>
      <c r="B39" s="44" t="s">
        <v>138</v>
      </c>
      <c r="C39" s="37" t="s">
        <v>36</v>
      </c>
      <c r="D39" s="36" t="s">
        <v>6</v>
      </c>
      <c r="E39" s="36" t="s">
        <v>11</v>
      </c>
      <c r="F39" s="36" t="s">
        <v>108</v>
      </c>
      <c r="G39" s="38">
        <v>65000</v>
      </c>
      <c r="H39" s="38">
        <f>+G39-(I39+L39+N39)</f>
        <v>61158.5</v>
      </c>
      <c r="I39" s="38">
        <f t="shared" si="4"/>
        <v>1865.5</v>
      </c>
      <c r="J39" s="38">
        <f t="shared" si="5"/>
        <v>4615</v>
      </c>
      <c r="K39" s="79">
        <v>715</v>
      </c>
      <c r="L39" s="38">
        <f t="shared" si="6"/>
        <v>1976</v>
      </c>
      <c r="M39" s="38">
        <f t="shared" si="7"/>
        <v>4608.5</v>
      </c>
      <c r="N39" s="38">
        <v>0</v>
      </c>
      <c r="O39" s="38">
        <f t="shared" si="0"/>
        <v>13780</v>
      </c>
      <c r="P39" s="38">
        <v>25</v>
      </c>
      <c r="Q39" s="38">
        <v>5000</v>
      </c>
      <c r="R39" s="39"/>
      <c r="S39" s="38">
        <v>697.08</v>
      </c>
      <c r="T39" s="75">
        <v>200</v>
      </c>
      <c r="U39" s="75">
        <v>567.29999999999995</v>
      </c>
      <c r="V39" s="38">
        <v>3860.28</v>
      </c>
      <c r="W39" s="80">
        <f t="shared" si="8"/>
        <v>9782.36</v>
      </c>
      <c r="X39" s="38">
        <f t="shared" si="1"/>
        <v>3841.5</v>
      </c>
      <c r="Y39" s="38">
        <f t="shared" si="2"/>
        <v>9938.5</v>
      </c>
      <c r="Z39" s="38">
        <f t="shared" si="3"/>
        <v>51376.14</v>
      </c>
      <c r="AA39" s="102"/>
      <c r="AB39" s="102"/>
      <c r="AC39" s="110"/>
      <c r="AD39" s="111"/>
      <c r="AE39" s="111"/>
      <c r="AF39" s="111"/>
    </row>
    <row r="40" spans="1:33" s="49" customFormat="1" ht="40.5" x14ac:dyDescent="0.35">
      <c r="A40" s="76">
        <v>33</v>
      </c>
      <c r="B40" s="44" t="s">
        <v>139</v>
      </c>
      <c r="C40" s="37" t="s">
        <v>36</v>
      </c>
      <c r="D40" s="36" t="s">
        <v>83</v>
      </c>
      <c r="E40" s="36" t="s">
        <v>21</v>
      </c>
      <c r="F40" s="36" t="s">
        <v>108</v>
      </c>
      <c r="G40" s="38">
        <v>80000</v>
      </c>
      <c r="H40" s="38">
        <f>+G40-(I40+L40+N40)</f>
        <v>75272</v>
      </c>
      <c r="I40" s="38">
        <f t="shared" si="4"/>
        <v>2296</v>
      </c>
      <c r="J40" s="38">
        <f t="shared" si="5"/>
        <v>5679.9999999999991</v>
      </c>
      <c r="K40" s="79">
        <v>880</v>
      </c>
      <c r="L40" s="38">
        <f t="shared" si="6"/>
        <v>2432</v>
      </c>
      <c r="M40" s="38">
        <f t="shared" si="7"/>
        <v>5672</v>
      </c>
      <c r="N40" s="38">
        <v>0</v>
      </c>
      <c r="O40" s="38">
        <f t="shared" si="0"/>
        <v>16960</v>
      </c>
      <c r="P40" s="38">
        <v>25</v>
      </c>
      <c r="Q40" s="98">
        <v>1000</v>
      </c>
      <c r="R40" s="38"/>
      <c r="S40" s="38">
        <v>1859.19</v>
      </c>
      <c r="T40" s="75">
        <v>200</v>
      </c>
      <c r="U40" s="75"/>
      <c r="V40" s="38">
        <v>7400.87</v>
      </c>
      <c r="W40" s="80">
        <f t="shared" si="8"/>
        <v>10485.06</v>
      </c>
      <c r="X40" s="38">
        <f t="shared" ref="X40:X72" si="10">+I40+L40+N40</f>
        <v>4728</v>
      </c>
      <c r="Y40" s="38">
        <f t="shared" ref="Y40:Y72" si="11">+J40+K40+M40</f>
        <v>12232</v>
      </c>
      <c r="Z40" s="38">
        <f t="shared" ref="Z40:Z72" si="12">+G40-(W40+X40)</f>
        <v>64786.94</v>
      </c>
      <c r="AA40" s="102"/>
      <c r="AB40" s="102"/>
      <c r="AC40" s="50"/>
      <c r="AD40" s="112"/>
      <c r="AE40" s="112"/>
      <c r="AF40" s="112"/>
    </row>
    <row r="41" spans="1:33" s="40" customFormat="1" ht="20.25" x14ac:dyDescent="0.3">
      <c r="A41" s="76">
        <v>34</v>
      </c>
      <c r="B41" s="36" t="s">
        <v>45</v>
      </c>
      <c r="C41" s="37" t="s">
        <v>36</v>
      </c>
      <c r="D41" s="36" t="s">
        <v>7</v>
      </c>
      <c r="E41" s="36" t="s">
        <v>29</v>
      </c>
      <c r="F41" s="36" t="s">
        <v>60</v>
      </c>
      <c r="G41" s="38">
        <v>65000</v>
      </c>
      <c r="H41" s="38">
        <f t="shared" si="9"/>
        <v>61158.5</v>
      </c>
      <c r="I41" s="38">
        <f t="shared" si="4"/>
        <v>1865.5</v>
      </c>
      <c r="J41" s="38">
        <f t="shared" si="5"/>
        <v>4615</v>
      </c>
      <c r="K41" s="79">
        <v>715</v>
      </c>
      <c r="L41" s="38">
        <f t="shared" si="6"/>
        <v>1976</v>
      </c>
      <c r="M41" s="38">
        <f t="shared" si="7"/>
        <v>4608.5</v>
      </c>
      <c r="N41" s="38">
        <v>0</v>
      </c>
      <c r="O41" s="38">
        <f t="shared" si="0"/>
        <v>13780</v>
      </c>
      <c r="P41" s="38">
        <v>25</v>
      </c>
      <c r="Q41" s="38">
        <v>19168</v>
      </c>
      <c r="R41" s="38"/>
      <c r="S41" s="38">
        <v>1306.2</v>
      </c>
      <c r="T41" s="75">
        <v>200</v>
      </c>
      <c r="U41" s="75">
        <v>4427.58</v>
      </c>
      <c r="V41" s="38">
        <v>0</v>
      </c>
      <c r="W41" s="80">
        <f t="shared" si="8"/>
        <v>20699.2</v>
      </c>
      <c r="X41" s="38">
        <f t="shared" si="10"/>
        <v>3841.5</v>
      </c>
      <c r="Y41" s="38">
        <f t="shared" si="11"/>
        <v>9938.5</v>
      </c>
      <c r="Z41" s="38">
        <f t="shared" si="12"/>
        <v>40459.300000000003</v>
      </c>
      <c r="AA41" s="102"/>
      <c r="AB41" s="102"/>
      <c r="AC41" s="41"/>
      <c r="AD41" s="42"/>
      <c r="AE41" s="42"/>
      <c r="AF41" s="42"/>
      <c r="AG41" s="104"/>
    </row>
    <row r="42" spans="1:33" s="40" customFormat="1" ht="40.5" x14ac:dyDescent="0.3">
      <c r="A42" s="76">
        <v>35</v>
      </c>
      <c r="B42" s="36" t="s">
        <v>46</v>
      </c>
      <c r="C42" s="37" t="s">
        <v>37</v>
      </c>
      <c r="D42" s="36" t="s">
        <v>8</v>
      </c>
      <c r="E42" s="36" t="s">
        <v>12</v>
      </c>
      <c r="F42" s="36" t="s">
        <v>60</v>
      </c>
      <c r="G42" s="38">
        <v>90000</v>
      </c>
      <c r="H42" s="38">
        <f t="shared" si="9"/>
        <v>84681</v>
      </c>
      <c r="I42" s="38">
        <f t="shared" si="4"/>
        <v>2583</v>
      </c>
      <c r="J42" s="38">
        <f t="shared" si="5"/>
        <v>6389.9999999999991</v>
      </c>
      <c r="K42" s="79">
        <v>953.69</v>
      </c>
      <c r="L42" s="38">
        <f t="shared" si="6"/>
        <v>2736</v>
      </c>
      <c r="M42" s="38">
        <f t="shared" si="7"/>
        <v>6381</v>
      </c>
      <c r="N42" s="38">
        <v>0</v>
      </c>
      <c r="O42" s="38">
        <f t="shared" si="0"/>
        <v>19043.690000000002</v>
      </c>
      <c r="P42" s="38">
        <v>25</v>
      </c>
      <c r="Q42" s="38">
        <v>4200.32</v>
      </c>
      <c r="R42" s="38"/>
      <c r="S42" s="38">
        <v>920</v>
      </c>
      <c r="T42" s="75">
        <v>200</v>
      </c>
      <c r="U42" s="75"/>
      <c r="V42" s="38">
        <v>9753.1200000000008</v>
      </c>
      <c r="W42" s="80">
        <f t="shared" si="8"/>
        <v>15098.44</v>
      </c>
      <c r="X42" s="38">
        <f t="shared" si="10"/>
        <v>5319</v>
      </c>
      <c r="Y42" s="38">
        <f t="shared" si="11"/>
        <v>13724.689999999999</v>
      </c>
      <c r="Z42" s="38">
        <f t="shared" si="12"/>
        <v>69582.559999999998</v>
      </c>
      <c r="AA42" s="102"/>
      <c r="AB42" s="102"/>
      <c r="AC42" s="41"/>
      <c r="AD42" s="42"/>
      <c r="AE42" s="42"/>
      <c r="AF42" s="42"/>
      <c r="AG42" s="104"/>
    </row>
    <row r="43" spans="1:33" s="40" customFormat="1" ht="20.25" x14ac:dyDescent="0.3">
      <c r="A43" s="76">
        <v>36</v>
      </c>
      <c r="B43" s="36" t="s">
        <v>47</v>
      </c>
      <c r="C43" s="37" t="s">
        <v>37</v>
      </c>
      <c r="D43" s="36" t="s">
        <v>8</v>
      </c>
      <c r="E43" s="36" t="s">
        <v>12</v>
      </c>
      <c r="F43" s="36" t="s">
        <v>60</v>
      </c>
      <c r="G43" s="38">
        <v>90000</v>
      </c>
      <c r="H43" s="38">
        <f t="shared" si="9"/>
        <v>84681</v>
      </c>
      <c r="I43" s="38">
        <f t="shared" si="4"/>
        <v>2583</v>
      </c>
      <c r="J43" s="38">
        <f t="shared" si="5"/>
        <v>6389.9999999999991</v>
      </c>
      <c r="K43" s="79">
        <v>953.69</v>
      </c>
      <c r="L43" s="38">
        <f t="shared" si="6"/>
        <v>2736</v>
      </c>
      <c r="M43" s="38">
        <f t="shared" si="7"/>
        <v>6381</v>
      </c>
      <c r="N43" s="38">
        <v>0</v>
      </c>
      <c r="O43" s="38">
        <f t="shared" si="0"/>
        <v>19043.690000000002</v>
      </c>
      <c r="P43" s="38">
        <v>25</v>
      </c>
      <c r="Q43" s="38">
        <v>4200.32</v>
      </c>
      <c r="R43" s="38"/>
      <c r="S43" s="38">
        <v>1598.54</v>
      </c>
      <c r="T43" s="75">
        <v>200</v>
      </c>
      <c r="U43" s="75"/>
      <c r="V43" s="38">
        <v>9753.1200000000008</v>
      </c>
      <c r="W43" s="80">
        <f t="shared" si="8"/>
        <v>15776.98</v>
      </c>
      <c r="X43" s="38">
        <f t="shared" si="10"/>
        <v>5319</v>
      </c>
      <c r="Y43" s="38">
        <f t="shared" si="11"/>
        <v>13724.689999999999</v>
      </c>
      <c r="Z43" s="38">
        <f t="shared" si="12"/>
        <v>68904.02</v>
      </c>
      <c r="AA43" s="102"/>
      <c r="AB43" s="102"/>
      <c r="AC43" s="41"/>
      <c r="AD43" s="42"/>
      <c r="AE43" s="42"/>
      <c r="AF43" s="42"/>
      <c r="AG43" s="104"/>
    </row>
    <row r="44" spans="1:33" s="40" customFormat="1" ht="20.25" x14ac:dyDescent="0.3">
      <c r="A44" s="76">
        <v>37</v>
      </c>
      <c r="B44" s="36" t="s">
        <v>169</v>
      </c>
      <c r="C44" s="37" t="s">
        <v>37</v>
      </c>
      <c r="D44" s="36" t="s">
        <v>8</v>
      </c>
      <c r="E44" s="36" t="s">
        <v>12</v>
      </c>
      <c r="F44" s="36" t="s">
        <v>60</v>
      </c>
      <c r="G44" s="38">
        <v>95000</v>
      </c>
      <c r="H44" s="38">
        <f>+G44-(I44+L44+N44)</f>
        <v>89385.5</v>
      </c>
      <c r="I44" s="38">
        <f t="shared" si="4"/>
        <v>2726.5</v>
      </c>
      <c r="J44" s="38">
        <f t="shared" si="5"/>
        <v>6744.9999999999991</v>
      </c>
      <c r="K44" s="79">
        <v>953.69</v>
      </c>
      <c r="L44" s="38">
        <f t="shared" si="6"/>
        <v>2888</v>
      </c>
      <c r="M44" s="38">
        <f t="shared" si="7"/>
        <v>6735.5</v>
      </c>
      <c r="N44" s="38"/>
      <c r="O44" s="38">
        <f>+I44+J44+K44+L44+M44+N44</f>
        <v>20048.690000000002</v>
      </c>
      <c r="P44" s="38">
        <v>25</v>
      </c>
      <c r="Q44" s="38"/>
      <c r="R44" s="38"/>
      <c r="S44" s="38"/>
      <c r="T44" s="75">
        <v>200</v>
      </c>
      <c r="U44" s="75"/>
      <c r="V44" s="38">
        <v>10929.24</v>
      </c>
      <c r="W44" s="80">
        <f t="shared" si="8"/>
        <v>11154.24</v>
      </c>
      <c r="X44" s="38">
        <f t="shared" si="10"/>
        <v>5614.5</v>
      </c>
      <c r="Y44" s="38">
        <f t="shared" si="11"/>
        <v>14434.189999999999</v>
      </c>
      <c r="Z44" s="38">
        <f t="shared" si="12"/>
        <v>78231.260000000009</v>
      </c>
      <c r="AA44" s="102"/>
      <c r="AB44" s="102"/>
      <c r="AC44" s="41"/>
      <c r="AD44" s="42"/>
      <c r="AE44" s="42"/>
      <c r="AF44" s="42"/>
      <c r="AG44" s="104"/>
    </row>
    <row r="45" spans="1:33" s="47" customFormat="1" ht="60.75" x14ac:dyDescent="0.35">
      <c r="A45" s="76">
        <v>38</v>
      </c>
      <c r="B45" s="36" t="s">
        <v>123</v>
      </c>
      <c r="C45" s="37" t="s">
        <v>36</v>
      </c>
      <c r="D45" s="36" t="s">
        <v>98</v>
      </c>
      <c r="E45" s="36" t="s">
        <v>21</v>
      </c>
      <c r="F45" s="36" t="s">
        <v>108</v>
      </c>
      <c r="G45" s="38">
        <v>65000</v>
      </c>
      <c r="H45" s="38">
        <f t="shared" ref="H45:H46" si="13">+G45-(I45+L45+N45)</f>
        <v>61158.5</v>
      </c>
      <c r="I45" s="38">
        <f t="shared" si="4"/>
        <v>1865.5</v>
      </c>
      <c r="J45" s="38">
        <f t="shared" si="5"/>
        <v>4615</v>
      </c>
      <c r="K45" s="38">
        <f t="shared" ref="K45:K68" si="14">IF(G45&lt;=74808,G45*1.1%,822.89)</f>
        <v>715.00000000000011</v>
      </c>
      <c r="L45" s="38">
        <f t="shared" si="6"/>
        <v>1976</v>
      </c>
      <c r="M45" s="38">
        <f t="shared" si="7"/>
        <v>4608.5</v>
      </c>
      <c r="N45" s="38">
        <v>0</v>
      </c>
      <c r="O45" s="38">
        <f>+I45+J45+K45+L45+M45+N45</f>
        <v>13780</v>
      </c>
      <c r="P45" s="38">
        <v>25</v>
      </c>
      <c r="Q45" s="98">
        <v>2000</v>
      </c>
      <c r="R45" s="38"/>
      <c r="S45" s="38">
        <v>60.06</v>
      </c>
      <c r="T45" s="75">
        <v>200</v>
      </c>
      <c r="U45" s="75">
        <v>4427.58</v>
      </c>
      <c r="V45" s="38">
        <v>0</v>
      </c>
      <c r="W45" s="80">
        <f t="shared" si="8"/>
        <v>2285.06</v>
      </c>
      <c r="X45" s="38">
        <f t="shared" si="10"/>
        <v>3841.5</v>
      </c>
      <c r="Y45" s="38">
        <f t="shared" si="11"/>
        <v>9938.5</v>
      </c>
      <c r="Z45" s="38">
        <f t="shared" si="12"/>
        <v>58873.440000000002</v>
      </c>
      <c r="AA45" s="102"/>
      <c r="AB45" s="102"/>
      <c r="AC45" s="50"/>
      <c r="AD45" s="51"/>
      <c r="AE45" s="51"/>
      <c r="AF45" s="51"/>
      <c r="AG45" s="105"/>
    </row>
    <row r="46" spans="1:33" s="47" customFormat="1" ht="40.5" x14ac:dyDescent="0.35">
      <c r="A46" s="76">
        <v>39</v>
      </c>
      <c r="B46" s="36" t="s">
        <v>124</v>
      </c>
      <c r="C46" s="37" t="s">
        <v>36</v>
      </c>
      <c r="D46" s="36" t="s">
        <v>134</v>
      </c>
      <c r="E46" s="36" t="s">
        <v>125</v>
      </c>
      <c r="F46" s="36" t="s">
        <v>108</v>
      </c>
      <c r="G46" s="38">
        <v>65000</v>
      </c>
      <c r="H46" s="38">
        <f t="shared" si="13"/>
        <v>61158.5</v>
      </c>
      <c r="I46" s="38">
        <f t="shared" si="4"/>
        <v>1865.5</v>
      </c>
      <c r="J46" s="38">
        <f t="shared" si="5"/>
        <v>4615</v>
      </c>
      <c r="K46" s="38">
        <f t="shared" si="14"/>
        <v>715.00000000000011</v>
      </c>
      <c r="L46" s="38">
        <f t="shared" si="6"/>
        <v>1976</v>
      </c>
      <c r="M46" s="38">
        <f t="shared" si="7"/>
        <v>4608.5</v>
      </c>
      <c r="N46" s="38">
        <v>0</v>
      </c>
      <c r="O46" s="38">
        <f>+I46+J46+K46+L46+M46+N46</f>
        <v>13780</v>
      </c>
      <c r="P46" s="38">
        <v>25</v>
      </c>
      <c r="Q46" s="98">
        <v>5000</v>
      </c>
      <c r="R46" s="38"/>
      <c r="S46" s="38">
        <v>1675.63</v>
      </c>
      <c r="T46" s="75">
        <v>200</v>
      </c>
      <c r="U46" s="75">
        <v>4427.58</v>
      </c>
      <c r="V46" s="38">
        <v>0</v>
      </c>
      <c r="W46" s="80">
        <f t="shared" si="8"/>
        <v>6900.63</v>
      </c>
      <c r="X46" s="38">
        <f t="shared" si="10"/>
        <v>3841.5</v>
      </c>
      <c r="Y46" s="38">
        <f t="shared" si="11"/>
        <v>9938.5</v>
      </c>
      <c r="Z46" s="38">
        <f t="shared" si="12"/>
        <v>54257.869999999995</v>
      </c>
      <c r="AA46" s="102"/>
      <c r="AB46" s="102"/>
      <c r="AC46" s="50"/>
      <c r="AD46" s="51"/>
      <c r="AE46" s="51"/>
      <c r="AF46" s="51"/>
      <c r="AG46" s="105"/>
    </row>
    <row r="47" spans="1:33" s="40" customFormat="1" ht="20.25" x14ac:dyDescent="0.3">
      <c r="A47" s="76">
        <v>40</v>
      </c>
      <c r="B47" s="36" t="s">
        <v>109</v>
      </c>
      <c r="C47" s="37" t="s">
        <v>36</v>
      </c>
      <c r="D47" s="36" t="s">
        <v>110</v>
      </c>
      <c r="E47" s="36" t="s">
        <v>111</v>
      </c>
      <c r="F47" s="36" t="s">
        <v>108</v>
      </c>
      <c r="G47" s="38">
        <v>95000</v>
      </c>
      <c r="H47" s="38">
        <f>+G47-(I47+L47+N47)</f>
        <v>87670.04</v>
      </c>
      <c r="I47" s="38">
        <f t="shared" si="4"/>
        <v>2726.5</v>
      </c>
      <c r="J47" s="38">
        <f t="shared" si="5"/>
        <v>6744.9999999999991</v>
      </c>
      <c r="K47" s="38">
        <v>953.69</v>
      </c>
      <c r="L47" s="38">
        <f t="shared" si="6"/>
        <v>2888</v>
      </c>
      <c r="M47" s="38">
        <f t="shared" si="7"/>
        <v>6735.5</v>
      </c>
      <c r="N47" s="38">
        <v>1715.46</v>
      </c>
      <c r="O47" s="38">
        <f>+I47+J47+K47+L47+M47+N47</f>
        <v>21764.15</v>
      </c>
      <c r="P47" s="38">
        <v>25</v>
      </c>
      <c r="Q47" s="38">
        <v>20000</v>
      </c>
      <c r="R47" s="38"/>
      <c r="S47" s="38">
        <v>758.66</v>
      </c>
      <c r="T47" s="75">
        <v>200</v>
      </c>
      <c r="U47" s="75"/>
      <c r="V47" s="38">
        <v>10500.38</v>
      </c>
      <c r="W47" s="80">
        <f t="shared" si="8"/>
        <v>31484.04</v>
      </c>
      <c r="X47" s="38">
        <f t="shared" si="10"/>
        <v>7329.96</v>
      </c>
      <c r="Y47" s="38">
        <f t="shared" si="11"/>
        <v>14434.189999999999</v>
      </c>
      <c r="Z47" s="38">
        <f t="shared" si="12"/>
        <v>56186</v>
      </c>
      <c r="AA47" s="102"/>
      <c r="AB47" s="102"/>
      <c r="AC47" s="41"/>
      <c r="AD47" s="42"/>
      <c r="AE47" s="42"/>
      <c r="AF47" s="42"/>
      <c r="AG47" s="104"/>
    </row>
    <row r="48" spans="1:33" s="40" customFormat="1" ht="20.25" x14ac:dyDescent="0.3">
      <c r="A48" s="76">
        <v>41</v>
      </c>
      <c r="B48" s="36" t="s">
        <v>178</v>
      </c>
      <c r="C48" s="37" t="s">
        <v>36</v>
      </c>
      <c r="D48" s="36" t="s">
        <v>110</v>
      </c>
      <c r="E48" s="36" t="s">
        <v>111</v>
      </c>
      <c r="F48" s="36" t="s">
        <v>108</v>
      </c>
      <c r="G48" s="38">
        <v>95000</v>
      </c>
      <c r="H48" s="38">
        <f>+G48-(I48+L48+N48)</f>
        <v>89385.5</v>
      </c>
      <c r="I48" s="38">
        <v>2726.5</v>
      </c>
      <c r="J48" s="38">
        <f t="shared" si="5"/>
        <v>6744.9999999999991</v>
      </c>
      <c r="K48" s="38">
        <v>953.69</v>
      </c>
      <c r="L48" s="38">
        <v>2888</v>
      </c>
      <c r="M48" s="38">
        <f t="shared" si="7"/>
        <v>6735.5</v>
      </c>
      <c r="N48" s="38"/>
      <c r="O48" s="38">
        <f>+I48+J48+K48+L48+M48+N48</f>
        <v>20048.690000000002</v>
      </c>
      <c r="P48" s="38">
        <v>25</v>
      </c>
      <c r="Q48" s="38"/>
      <c r="R48" s="38"/>
      <c r="S48" s="38"/>
      <c r="T48" s="75">
        <v>200</v>
      </c>
      <c r="U48" s="75"/>
      <c r="V48" s="38">
        <v>10929.24</v>
      </c>
      <c r="W48" s="80">
        <f t="shared" si="8"/>
        <v>11154.24</v>
      </c>
      <c r="X48" s="38">
        <f t="shared" si="10"/>
        <v>5614.5</v>
      </c>
      <c r="Y48" s="38">
        <f t="shared" si="11"/>
        <v>14434.189999999999</v>
      </c>
      <c r="Z48" s="38">
        <f t="shared" si="12"/>
        <v>78231.260000000009</v>
      </c>
      <c r="AA48" s="102"/>
      <c r="AB48" s="102"/>
      <c r="AC48" s="41"/>
      <c r="AD48" s="42"/>
      <c r="AE48" s="42"/>
      <c r="AF48" s="42"/>
      <c r="AG48" s="104"/>
    </row>
    <row r="49" spans="1:33" s="40" customFormat="1" ht="40.5" x14ac:dyDescent="0.3">
      <c r="A49" s="76">
        <v>42</v>
      </c>
      <c r="B49" s="36" t="s">
        <v>48</v>
      </c>
      <c r="C49" s="37" t="s">
        <v>36</v>
      </c>
      <c r="D49" s="36" t="s">
        <v>101</v>
      </c>
      <c r="E49" s="36" t="s">
        <v>146</v>
      </c>
      <c r="F49" s="36" t="s">
        <v>60</v>
      </c>
      <c r="G49" s="38">
        <v>65000</v>
      </c>
      <c r="H49" s="38">
        <f t="shared" si="9"/>
        <v>61158.5</v>
      </c>
      <c r="I49" s="38">
        <f t="shared" si="4"/>
        <v>1865.5</v>
      </c>
      <c r="J49" s="38">
        <f t="shared" si="5"/>
        <v>4615</v>
      </c>
      <c r="K49" s="38">
        <f t="shared" si="14"/>
        <v>715.00000000000011</v>
      </c>
      <c r="L49" s="38">
        <f t="shared" si="6"/>
        <v>1976</v>
      </c>
      <c r="M49" s="38">
        <f t="shared" si="7"/>
        <v>4608.5</v>
      </c>
      <c r="N49" s="38">
        <v>0</v>
      </c>
      <c r="O49" s="38">
        <f t="shared" si="0"/>
        <v>13780</v>
      </c>
      <c r="P49" s="38">
        <v>25</v>
      </c>
      <c r="Q49" s="38"/>
      <c r="R49" s="38"/>
      <c r="S49" s="38">
        <v>959.18</v>
      </c>
      <c r="T49" s="75">
        <v>200</v>
      </c>
      <c r="U49" s="75">
        <v>567.29999999999995</v>
      </c>
      <c r="V49" s="38">
        <v>3860.28</v>
      </c>
      <c r="W49" s="80">
        <f t="shared" si="8"/>
        <v>5044.46</v>
      </c>
      <c r="X49" s="38">
        <f t="shared" si="10"/>
        <v>3841.5</v>
      </c>
      <c r="Y49" s="38">
        <f t="shared" si="11"/>
        <v>9938.5</v>
      </c>
      <c r="Z49" s="38">
        <f t="shared" si="12"/>
        <v>56114.04</v>
      </c>
      <c r="AA49" s="102"/>
      <c r="AB49" s="102"/>
      <c r="AC49" s="41"/>
      <c r="AD49" s="42"/>
      <c r="AE49" s="42"/>
      <c r="AF49" s="42"/>
      <c r="AG49" s="104"/>
    </row>
    <row r="50" spans="1:33" s="47" customFormat="1" ht="21" x14ac:dyDescent="0.35">
      <c r="A50" s="76">
        <v>43</v>
      </c>
      <c r="B50" s="36" t="s">
        <v>118</v>
      </c>
      <c r="C50" s="37" t="s">
        <v>36</v>
      </c>
      <c r="D50" s="36" t="s">
        <v>110</v>
      </c>
      <c r="E50" s="36" t="s">
        <v>119</v>
      </c>
      <c r="F50" s="36" t="s">
        <v>108</v>
      </c>
      <c r="G50" s="38">
        <v>80000</v>
      </c>
      <c r="H50" s="38">
        <f>+G50-(I50+L50+N50)</f>
        <v>75272</v>
      </c>
      <c r="I50" s="38">
        <f t="shared" si="4"/>
        <v>2296</v>
      </c>
      <c r="J50" s="38">
        <f t="shared" si="5"/>
        <v>5679.9999999999991</v>
      </c>
      <c r="K50" s="38">
        <v>880</v>
      </c>
      <c r="L50" s="38">
        <f t="shared" si="6"/>
        <v>2432</v>
      </c>
      <c r="M50" s="38">
        <f t="shared" si="7"/>
        <v>5672</v>
      </c>
      <c r="N50" s="38">
        <v>0</v>
      </c>
      <c r="O50" s="38">
        <f>+I50+J50+K50+L50+M50+N50</f>
        <v>16960</v>
      </c>
      <c r="P50" s="38">
        <v>25</v>
      </c>
      <c r="Q50" s="98"/>
      <c r="R50" s="38"/>
      <c r="S50" s="38">
        <v>797.28</v>
      </c>
      <c r="T50" s="75">
        <v>200</v>
      </c>
      <c r="U50" s="75"/>
      <c r="V50" s="38">
        <v>7400.87</v>
      </c>
      <c r="W50" s="80">
        <f t="shared" si="8"/>
        <v>8423.15</v>
      </c>
      <c r="X50" s="38">
        <f t="shared" si="10"/>
        <v>4728</v>
      </c>
      <c r="Y50" s="38">
        <f t="shared" si="11"/>
        <v>12232</v>
      </c>
      <c r="Z50" s="38">
        <f t="shared" si="12"/>
        <v>66848.850000000006</v>
      </c>
      <c r="AA50" s="102"/>
      <c r="AB50" s="102"/>
      <c r="AC50" s="50"/>
      <c r="AD50" s="51"/>
      <c r="AE50" s="51"/>
      <c r="AF50" s="51"/>
      <c r="AG50" s="105"/>
    </row>
    <row r="51" spans="1:33" s="40" customFormat="1" ht="20.25" x14ac:dyDescent="0.3">
      <c r="A51" s="76">
        <v>44</v>
      </c>
      <c r="B51" s="36" t="s">
        <v>165</v>
      </c>
      <c r="C51" s="37" t="s">
        <v>37</v>
      </c>
      <c r="D51" s="36" t="s">
        <v>7</v>
      </c>
      <c r="E51" s="36" t="s">
        <v>26</v>
      </c>
      <c r="F51" s="36" t="s">
        <v>60</v>
      </c>
      <c r="G51" s="38">
        <v>65000</v>
      </c>
      <c r="H51" s="38">
        <f t="shared" si="9"/>
        <v>61158.5</v>
      </c>
      <c r="I51" s="38">
        <f t="shared" si="4"/>
        <v>1865.5</v>
      </c>
      <c r="J51" s="38">
        <f t="shared" si="5"/>
        <v>4615</v>
      </c>
      <c r="K51" s="38">
        <f t="shared" si="14"/>
        <v>715.00000000000011</v>
      </c>
      <c r="L51" s="38">
        <f t="shared" si="6"/>
        <v>1976</v>
      </c>
      <c r="M51" s="38">
        <f t="shared" si="7"/>
        <v>4608.5</v>
      </c>
      <c r="N51" s="38">
        <v>0</v>
      </c>
      <c r="O51" s="38">
        <f t="shared" si="0"/>
        <v>13780</v>
      </c>
      <c r="P51" s="38">
        <v>25</v>
      </c>
      <c r="Q51" s="38">
        <v>7016.96</v>
      </c>
      <c r="R51" s="38"/>
      <c r="S51" s="38">
        <v>2074.61</v>
      </c>
      <c r="T51" s="75">
        <v>200</v>
      </c>
      <c r="U51" s="75">
        <v>567.29999999999995</v>
      </c>
      <c r="V51" s="38">
        <v>3860.28</v>
      </c>
      <c r="W51" s="80">
        <f t="shared" si="8"/>
        <v>13176.85</v>
      </c>
      <c r="X51" s="38">
        <f t="shared" si="10"/>
        <v>3841.5</v>
      </c>
      <c r="Y51" s="38">
        <f t="shared" si="11"/>
        <v>9938.5</v>
      </c>
      <c r="Z51" s="38">
        <f t="shared" si="12"/>
        <v>47981.65</v>
      </c>
      <c r="AA51" s="102"/>
      <c r="AB51" s="102"/>
      <c r="AC51" s="41"/>
      <c r="AD51" s="42"/>
      <c r="AE51" s="42"/>
      <c r="AF51" s="42"/>
      <c r="AG51" s="104"/>
    </row>
    <row r="52" spans="1:33" s="40" customFormat="1" ht="40.5" x14ac:dyDescent="0.3">
      <c r="A52" s="76">
        <v>45</v>
      </c>
      <c r="B52" s="36" t="s">
        <v>188</v>
      </c>
      <c r="C52" s="37" t="s">
        <v>37</v>
      </c>
      <c r="D52" s="36" t="s">
        <v>101</v>
      </c>
      <c r="E52" s="36" t="s">
        <v>26</v>
      </c>
      <c r="F52" s="36" t="s">
        <v>60</v>
      </c>
      <c r="G52" s="38">
        <v>70000</v>
      </c>
      <c r="H52" s="38">
        <f t="shared" si="9"/>
        <v>65863</v>
      </c>
      <c r="I52" s="38">
        <f t="shared" si="4"/>
        <v>2009</v>
      </c>
      <c r="J52" s="38">
        <f t="shared" si="5"/>
        <v>4970</v>
      </c>
      <c r="K52" s="38">
        <f t="shared" si="14"/>
        <v>770.00000000000011</v>
      </c>
      <c r="L52" s="38">
        <f t="shared" si="6"/>
        <v>2128</v>
      </c>
      <c r="M52" s="38">
        <f t="shared" si="7"/>
        <v>4963</v>
      </c>
      <c r="N52" s="38">
        <v>0</v>
      </c>
      <c r="O52" s="38">
        <f t="shared" si="0"/>
        <v>14840</v>
      </c>
      <c r="P52" s="38">
        <v>25</v>
      </c>
      <c r="Q52" s="38">
        <v>3000</v>
      </c>
      <c r="R52" s="38"/>
      <c r="S52" s="38">
        <v>1590.62</v>
      </c>
      <c r="T52" s="75">
        <v>200</v>
      </c>
      <c r="U52" s="75"/>
      <c r="V52" s="38">
        <v>5368.48</v>
      </c>
      <c r="W52" s="80">
        <f t="shared" si="8"/>
        <v>10184.099999999999</v>
      </c>
      <c r="X52" s="38">
        <f t="shared" si="10"/>
        <v>4137</v>
      </c>
      <c r="Y52" s="38">
        <f t="shared" si="11"/>
        <v>10703</v>
      </c>
      <c r="Z52" s="38">
        <f t="shared" si="12"/>
        <v>55678.9</v>
      </c>
      <c r="AA52" s="102"/>
      <c r="AB52" s="102"/>
      <c r="AC52" s="41"/>
      <c r="AD52" s="42"/>
      <c r="AE52" s="42"/>
      <c r="AF52" s="42"/>
      <c r="AG52" s="104"/>
    </row>
    <row r="53" spans="1:33" s="40" customFormat="1" ht="20.25" x14ac:dyDescent="0.3">
      <c r="A53" s="76">
        <v>46</v>
      </c>
      <c r="B53" s="36" t="s">
        <v>49</v>
      </c>
      <c r="C53" s="37" t="s">
        <v>37</v>
      </c>
      <c r="D53" s="36" t="s">
        <v>7</v>
      </c>
      <c r="E53" s="36" t="s">
        <v>27</v>
      </c>
      <c r="F53" s="36" t="s">
        <v>60</v>
      </c>
      <c r="G53" s="38">
        <v>80000</v>
      </c>
      <c r="H53" s="38">
        <f t="shared" si="9"/>
        <v>75272</v>
      </c>
      <c r="I53" s="38">
        <f t="shared" si="4"/>
        <v>2296</v>
      </c>
      <c r="J53" s="38">
        <f t="shared" si="5"/>
        <v>5679.9999999999991</v>
      </c>
      <c r="K53" s="38">
        <v>880</v>
      </c>
      <c r="L53" s="38">
        <f t="shared" si="6"/>
        <v>2432</v>
      </c>
      <c r="M53" s="38">
        <f t="shared" si="7"/>
        <v>5672</v>
      </c>
      <c r="N53" s="38">
        <v>0</v>
      </c>
      <c r="O53" s="38">
        <f t="shared" si="0"/>
        <v>16960</v>
      </c>
      <c r="P53" s="38">
        <v>25</v>
      </c>
      <c r="Q53" s="38">
        <v>7104.46</v>
      </c>
      <c r="R53" s="38"/>
      <c r="S53" s="38">
        <v>855.14</v>
      </c>
      <c r="T53" s="75">
        <v>200</v>
      </c>
      <c r="U53" s="75"/>
      <c r="V53" s="38">
        <v>7400.87</v>
      </c>
      <c r="W53" s="80">
        <f t="shared" si="8"/>
        <v>15585.470000000001</v>
      </c>
      <c r="X53" s="38">
        <f t="shared" si="10"/>
        <v>4728</v>
      </c>
      <c r="Y53" s="38">
        <f t="shared" si="11"/>
        <v>12232</v>
      </c>
      <c r="Z53" s="38">
        <f t="shared" si="12"/>
        <v>59686.53</v>
      </c>
      <c r="AA53" s="102"/>
      <c r="AB53" s="102"/>
      <c r="AC53" s="41"/>
      <c r="AD53" s="42"/>
      <c r="AE53" s="42"/>
      <c r="AF53" s="42"/>
      <c r="AG53" s="104"/>
    </row>
    <row r="54" spans="1:33" s="40" customFormat="1" ht="20.25" x14ac:dyDescent="0.3">
      <c r="A54" s="76">
        <v>47</v>
      </c>
      <c r="B54" s="36" t="s">
        <v>50</v>
      </c>
      <c r="C54" s="37" t="s">
        <v>37</v>
      </c>
      <c r="D54" s="36" t="s">
        <v>7</v>
      </c>
      <c r="E54" s="36" t="s">
        <v>27</v>
      </c>
      <c r="F54" s="36" t="s">
        <v>60</v>
      </c>
      <c r="G54" s="38">
        <v>65000</v>
      </c>
      <c r="H54" s="38">
        <f t="shared" si="9"/>
        <v>61158.5</v>
      </c>
      <c r="I54" s="38">
        <f t="shared" si="4"/>
        <v>1865.5</v>
      </c>
      <c r="J54" s="38">
        <f t="shared" si="5"/>
        <v>4615</v>
      </c>
      <c r="K54" s="38">
        <f t="shared" si="14"/>
        <v>715.00000000000011</v>
      </c>
      <c r="L54" s="38">
        <f t="shared" si="6"/>
        <v>1976</v>
      </c>
      <c r="M54" s="38">
        <f t="shared" si="7"/>
        <v>4608.5</v>
      </c>
      <c r="N54" s="38">
        <v>0</v>
      </c>
      <c r="O54" s="38">
        <f t="shared" si="0"/>
        <v>13780</v>
      </c>
      <c r="P54" s="38">
        <v>25</v>
      </c>
      <c r="Q54" s="38"/>
      <c r="R54" s="38"/>
      <c r="S54" s="38">
        <v>890.5</v>
      </c>
      <c r="T54" s="75">
        <v>200</v>
      </c>
      <c r="U54" s="75">
        <v>567.29999999999995</v>
      </c>
      <c r="V54" s="38">
        <v>3860.28</v>
      </c>
      <c r="W54" s="80">
        <f t="shared" si="8"/>
        <v>4975.7800000000007</v>
      </c>
      <c r="X54" s="38">
        <f t="shared" si="10"/>
        <v>3841.5</v>
      </c>
      <c r="Y54" s="38">
        <f t="shared" si="11"/>
        <v>9938.5</v>
      </c>
      <c r="Z54" s="38">
        <f t="shared" si="12"/>
        <v>56182.720000000001</v>
      </c>
      <c r="AA54" s="102"/>
      <c r="AB54" s="102"/>
      <c r="AC54" s="41"/>
      <c r="AD54" s="42"/>
      <c r="AE54" s="42"/>
      <c r="AF54" s="42"/>
      <c r="AG54" s="104"/>
    </row>
    <row r="55" spans="1:33" s="40" customFormat="1" ht="20.25" x14ac:dyDescent="0.3">
      <c r="A55" s="76">
        <v>48</v>
      </c>
      <c r="B55" s="36" t="s">
        <v>183</v>
      </c>
      <c r="C55" s="37" t="s">
        <v>36</v>
      </c>
      <c r="D55" s="36" t="s">
        <v>7</v>
      </c>
      <c r="E55" s="36" t="s">
        <v>184</v>
      </c>
      <c r="F55" s="36" t="s">
        <v>60</v>
      </c>
      <c r="G55" s="38">
        <v>65000</v>
      </c>
      <c r="H55" s="38">
        <f t="shared" si="9"/>
        <v>61158.5</v>
      </c>
      <c r="I55" s="38">
        <f t="shared" si="4"/>
        <v>1865.5</v>
      </c>
      <c r="J55" s="38">
        <f t="shared" si="5"/>
        <v>4615</v>
      </c>
      <c r="K55" s="38">
        <f t="shared" si="14"/>
        <v>715.00000000000011</v>
      </c>
      <c r="L55" s="38">
        <f t="shared" si="6"/>
        <v>1976</v>
      </c>
      <c r="M55" s="38">
        <f t="shared" si="7"/>
        <v>4608.5</v>
      </c>
      <c r="N55" s="38">
        <v>0</v>
      </c>
      <c r="O55" s="38">
        <f t="shared" si="0"/>
        <v>13780</v>
      </c>
      <c r="P55" s="38">
        <v>25</v>
      </c>
      <c r="Q55" s="38"/>
      <c r="R55" s="38"/>
      <c r="S55" s="38"/>
      <c r="T55" s="75">
        <v>200</v>
      </c>
      <c r="U55" s="75"/>
      <c r="V55" s="38">
        <v>4427.58</v>
      </c>
      <c r="W55" s="79">
        <f t="shared" si="8"/>
        <v>4652.58</v>
      </c>
      <c r="X55" s="38">
        <f t="shared" si="10"/>
        <v>3841.5</v>
      </c>
      <c r="Y55" s="38">
        <f t="shared" si="11"/>
        <v>9938.5</v>
      </c>
      <c r="Z55" s="38">
        <f t="shared" si="12"/>
        <v>56505.919999999998</v>
      </c>
      <c r="AA55" s="102"/>
      <c r="AB55" s="102"/>
      <c r="AC55" s="41"/>
      <c r="AD55" s="42"/>
      <c r="AE55" s="42"/>
      <c r="AF55" s="42"/>
      <c r="AG55" s="104"/>
    </row>
    <row r="56" spans="1:33" s="40" customFormat="1" ht="20.25" x14ac:dyDescent="0.3">
      <c r="A56" s="76">
        <v>49</v>
      </c>
      <c r="B56" s="43" t="s">
        <v>84</v>
      </c>
      <c r="C56" s="37" t="s">
        <v>37</v>
      </c>
      <c r="D56" s="36" t="s">
        <v>82</v>
      </c>
      <c r="E56" s="36" t="s">
        <v>85</v>
      </c>
      <c r="F56" s="36" t="s">
        <v>60</v>
      </c>
      <c r="G56" s="38">
        <v>53000</v>
      </c>
      <c r="H56" s="38">
        <f t="shared" si="9"/>
        <v>49867.7</v>
      </c>
      <c r="I56" s="38">
        <f t="shared" si="4"/>
        <v>1521.1</v>
      </c>
      <c r="J56" s="38">
        <f t="shared" si="5"/>
        <v>3762.9999999999995</v>
      </c>
      <c r="K56" s="38">
        <f t="shared" si="14"/>
        <v>583.00000000000011</v>
      </c>
      <c r="L56" s="38">
        <f t="shared" si="6"/>
        <v>1611.2</v>
      </c>
      <c r="M56" s="38">
        <f t="shared" si="7"/>
        <v>3757.7000000000003</v>
      </c>
      <c r="N56" s="38"/>
      <c r="O56" s="38">
        <f t="shared" si="0"/>
        <v>11236</v>
      </c>
      <c r="P56" s="38">
        <v>25</v>
      </c>
      <c r="Q56" s="38"/>
      <c r="R56" s="38"/>
      <c r="S56" s="38">
        <v>1834.61</v>
      </c>
      <c r="T56" s="75">
        <v>200</v>
      </c>
      <c r="U56" s="75">
        <v>2277.41</v>
      </c>
      <c r="V56" s="38">
        <v>0</v>
      </c>
      <c r="W56" s="80">
        <f t="shared" si="8"/>
        <v>2059.6099999999997</v>
      </c>
      <c r="X56" s="38">
        <f t="shared" si="10"/>
        <v>3132.3</v>
      </c>
      <c r="Y56" s="38">
        <f t="shared" si="11"/>
        <v>8103.7000000000007</v>
      </c>
      <c r="Z56" s="38">
        <f t="shared" si="12"/>
        <v>47808.09</v>
      </c>
      <c r="AA56" s="102"/>
      <c r="AB56" s="102"/>
      <c r="AC56" s="41"/>
      <c r="AD56" s="42"/>
      <c r="AE56" s="42"/>
      <c r="AF56" s="42"/>
      <c r="AG56" s="104"/>
    </row>
    <row r="57" spans="1:33" s="46" customFormat="1" ht="21" x14ac:dyDescent="0.35">
      <c r="A57" s="76">
        <v>50</v>
      </c>
      <c r="B57" s="44" t="s">
        <v>137</v>
      </c>
      <c r="C57" s="37" t="s">
        <v>37</v>
      </c>
      <c r="D57" s="36" t="s">
        <v>82</v>
      </c>
      <c r="E57" s="36" t="s">
        <v>85</v>
      </c>
      <c r="F57" s="36" t="s">
        <v>108</v>
      </c>
      <c r="G57" s="38">
        <v>60000</v>
      </c>
      <c r="H57" s="38">
        <f>+G57-(I57+L57+N57)</f>
        <v>54738.54</v>
      </c>
      <c r="I57" s="38">
        <f t="shared" si="4"/>
        <v>1722</v>
      </c>
      <c r="J57" s="38">
        <f t="shared" si="5"/>
        <v>4260</v>
      </c>
      <c r="K57" s="38">
        <f t="shared" si="14"/>
        <v>660.00000000000011</v>
      </c>
      <c r="L57" s="38">
        <f t="shared" si="6"/>
        <v>1824</v>
      </c>
      <c r="M57" s="38">
        <f t="shared" si="7"/>
        <v>4254</v>
      </c>
      <c r="N57" s="38">
        <v>1715.46</v>
      </c>
      <c r="O57" s="38">
        <f t="shared" si="0"/>
        <v>14435.46</v>
      </c>
      <c r="P57" s="38">
        <v>25</v>
      </c>
      <c r="Q57" s="98"/>
      <c r="R57" s="163"/>
      <c r="S57" s="38">
        <v>2518.5</v>
      </c>
      <c r="T57" s="75">
        <v>200</v>
      </c>
      <c r="U57" s="75">
        <v>2604.25</v>
      </c>
      <c r="V57" s="38">
        <v>539.33000000000004</v>
      </c>
      <c r="W57" s="80">
        <f>P57+Q57+S57+T57+V57</f>
        <v>3282.83</v>
      </c>
      <c r="X57" s="38">
        <f t="shared" si="10"/>
        <v>5261.46</v>
      </c>
      <c r="Y57" s="38">
        <f t="shared" si="11"/>
        <v>9174</v>
      </c>
      <c r="Z57" s="38">
        <f t="shared" si="12"/>
        <v>51455.71</v>
      </c>
      <c r="AA57" s="102"/>
      <c r="AB57" s="102"/>
      <c r="AC57" s="50"/>
      <c r="AD57" s="51"/>
      <c r="AE57" s="51"/>
      <c r="AF57" s="51"/>
    </row>
    <row r="58" spans="1:33" s="40" customFormat="1" ht="20.25" x14ac:dyDescent="0.3">
      <c r="A58" s="76">
        <v>51</v>
      </c>
      <c r="B58" s="43" t="s">
        <v>86</v>
      </c>
      <c r="C58" s="37" t="s">
        <v>37</v>
      </c>
      <c r="D58" s="36" t="s">
        <v>82</v>
      </c>
      <c r="E58" s="36" t="s">
        <v>85</v>
      </c>
      <c r="F58" s="36" t="s">
        <v>60</v>
      </c>
      <c r="G58" s="38">
        <v>60000</v>
      </c>
      <c r="H58" s="38">
        <f t="shared" si="9"/>
        <v>54738.54</v>
      </c>
      <c r="I58" s="38">
        <f t="shared" si="4"/>
        <v>1722</v>
      </c>
      <c r="J58" s="38">
        <f t="shared" si="5"/>
        <v>4260</v>
      </c>
      <c r="K58" s="38">
        <f t="shared" si="14"/>
        <v>660.00000000000011</v>
      </c>
      <c r="L58" s="38">
        <f t="shared" si="6"/>
        <v>1824</v>
      </c>
      <c r="M58" s="38">
        <f t="shared" si="7"/>
        <v>4254</v>
      </c>
      <c r="N58" s="38">
        <v>1715.46</v>
      </c>
      <c r="O58" s="38">
        <f t="shared" si="0"/>
        <v>14435.46</v>
      </c>
      <c r="P58" s="38">
        <v>25</v>
      </c>
      <c r="Q58" s="38"/>
      <c r="R58" s="38"/>
      <c r="S58" s="38">
        <v>433.64</v>
      </c>
      <c r="T58" s="75">
        <v>200</v>
      </c>
      <c r="U58" s="75">
        <v>3018.48</v>
      </c>
      <c r="V58" s="38">
        <v>125.1</v>
      </c>
      <c r="W58" s="80">
        <f t="shared" si="8"/>
        <v>783.74</v>
      </c>
      <c r="X58" s="38">
        <f t="shared" si="10"/>
        <v>5261.46</v>
      </c>
      <c r="Y58" s="38">
        <f t="shared" si="11"/>
        <v>9174</v>
      </c>
      <c r="Z58" s="38">
        <f t="shared" si="12"/>
        <v>53954.8</v>
      </c>
      <c r="AA58" s="102"/>
      <c r="AB58" s="102"/>
      <c r="AC58" s="41"/>
      <c r="AD58" s="42"/>
      <c r="AE58" s="42"/>
      <c r="AF58" s="42"/>
      <c r="AG58" s="104"/>
    </row>
    <row r="59" spans="1:33" s="40" customFormat="1" ht="40.5" x14ac:dyDescent="0.3">
      <c r="A59" s="76">
        <v>52</v>
      </c>
      <c r="B59" s="43" t="s">
        <v>87</v>
      </c>
      <c r="C59" s="37" t="s">
        <v>37</v>
      </c>
      <c r="D59" s="36" t="s">
        <v>66</v>
      </c>
      <c r="E59" s="43" t="s">
        <v>88</v>
      </c>
      <c r="F59" s="36" t="s">
        <v>60</v>
      </c>
      <c r="G59" s="38">
        <v>48000</v>
      </c>
      <c r="H59" s="38">
        <f t="shared" si="9"/>
        <v>45163.199999999997</v>
      </c>
      <c r="I59" s="38">
        <f t="shared" si="4"/>
        <v>1377.6</v>
      </c>
      <c r="J59" s="38">
        <f t="shared" si="5"/>
        <v>3407.9999999999995</v>
      </c>
      <c r="K59" s="38">
        <f t="shared" si="14"/>
        <v>528</v>
      </c>
      <c r="L59" s="38">
        <f t="shared" si="6"/>
        <v>1459.2</v>
      </c>
      <c r="M59" s="38">
        <f t="shared" si="7"/>
        <v>3403.2000000000003</v>
      </c>
      <c r="N59" s="38">
        <v>0</v>
      </c>
      <c r="O59" s="38">
        <f t="shared" si="0"/>
        <v>10176</v>
      </c>
      <c r="P59" s="38">
        <v>25</v>
      </c>
      <c r="Q59" s="38">
        <v>15492.97</v>
      </c>
      <c r="R59" s="38"/>
      <c r="S59" s="38">
        <v>2347.56</v>
      </c>
      <c r="T59" s="75">
        <v>200</v>
      </c>
      <c r="U59" s="75"/>
      <c r="V59" s="38">
        <v>1571.73</v>
      </c>
      <c r="W59" s="80">
        <f t="shared" si="8"/>
        <v>19637.259999999998</v>
      </c>
      <c r="X59" s="38">
        <f t="shared" si="10"/>
        <v>2836.8</v>
      </c>
      <c r="Y59" s="38">
        <f t="shared" si="11"/>
        <v>7339.2</v>
      </c>
      <c r="Z59" s="38">
        <f t="shared" si="12"/>
        <v>25525.940000000002</v>
      </c>
      <c r="AA59" s="102"/>
      <c r="AB59" s="102"/>
      <c r="AC59" s="41"/>
      <c r="AD59" s="42"/>
      <c r="AE59" s="42"/>
      <c r="AF59" s="42"/>
      <c r="AG59" s="104"/>
    </row>
    <row r="60" spans="1:33" s="40" customFormat="1" ht="20.25" x14ac:dyDescent="0.3">
      <c r="A60" s="76">
        <v>53</v>
      </c>
      <c r="B60" s="43" t="s">
        <v>89</v>
      </c>
      <c r="C60" s="37" t="s">
        <v>37</v>
      </c>
      <c r="D60" s="36" t="s">
        <v>10</v>
      </c>
      <c r="E60" s="43" t="s">
        <v>90</v>
      </c>
      <c r="F60" s="36" t="s">
        <v>60</v>
      </c>
      <c r="G60" s="38">
        <v>48000</v>
      </c>
      <c r="H60" s="38">
        <f t="shared" si="9"/>
        <v>45163.199999999997</v>
      </c>
      <c r="I60" s="38">
        <f t="shared" si="4"/>
        <v>1377.6</v>
      </c>
      <c r="J60" s="38">
        <f t="shared" si="5"/>
        <v>3407.9999999999995</v>
      </c>
      <c r="K60" s="38">
        <f t="shared" si="14"/>
        <v>528</v>
      </c>
      <c r="L60" s="38">
        <f t="shared" si="6"/>
        <v>1459.2</v>
      </c>
      <c r="M60" s="38">
        <f t="shared" si="7"/>
        <v>3403.2000000000003</v>
      </c>
      <c r="N60" s="38">
        <v>0</v>
      </c>
      <c r="O60" s="38">
        <f t="shared" si="0"/>
        <v>10176</v>
      </c>
      <c r="P60" s="38">
        <v>25</v>
      </c>
      <c r="Q60" s="38"/>
      <c r="R60" s="38"/>
      <c r="S60" s="38"/>
      <c r="T60" s="75">
        <v>200</v>
      </c>
      <c r="U60" s="75">
        <v>1571.73</v>
      </c>
      <c r="V60" s="38">
        <v>0</v>
      </c>
      <c r="W60" s="80">
        <f t="shared" si="8"/>
        <v>225</v>
      </c>
      <c r="X60" s="38">
        <f t="shared" si="10"/>
        <v>2836.8</v>
      </c>
      <c r="Y60" s="38">
        <f t="shared" si="11"/>
        <v>7339.2</v>
      </c>
      <c r="Z60" s="38">
        <f t="shared" si="12"/>
        <v>44938.2</v>
      </c>
      <c r="AA60" s="102"/>
      <c r="AB60" s="102"/>
      <c r="AC60" s="41"/>
      <c r="AD60" s="42"/>
      <c r="AE60" s="42"/>
      <c r="AF60" s="42"/>
      <c r="AG60" s="104"/>
    </row>
    <row r="61" spans="1:33" s="40" customFormat="1" ht="40.5" x14ac:dyDescent="0.3">
      <c r="A61" s="76">
        <v>54</v>
      </c>
      <c r="B61" s="36" t="s">
        <v>54</v>
      </c>
      <c r="C61" s="37" t="s">
        <v>36</v>
      </c>
      <c r="D61" s="36" t="s">
        <v>68</v>
      </c>
      <c r="E61" s="36" t="s">
        <v>25</v>
      </c>
      <c r="F61" s="36" t="s">
        <v>60</v>
      </c>
      <c r="G61" s="38">
        <v>53000</v>
      </c>
      <c r="H61" s="38">
        <f t="shared" si="9"/>
        <v>49867.7</v>
      </c>
      <c r="I61" s="38">
        <f t="shared" si="4"/>
        <v>1521.1</v>
      </c>
      <c r="J61" s="38">
        <f t="shared" si="5"/>
        <v>3762.9999999999995</v>
      </c>
      <c r="K61" s="38">
        <f t="shared" si="14"/>
        <v>583.00000000000011</v>
      </c>
      <c r="L61" s="38">
        <f t="shared" si="6"/>
        <v>1611.2</v>
      </c>
      <c r="M61" s="38">
        <f t="shared" si="7"/>
        <v>3757.7000000000003</v>
      </c>
      <c r="N61" s="38">
        <v>0</v>
      </c>
      <c r="O61" s="38">
        <f t="shared" si="0"/>
        <v>11236</v>
      </c>
      <c r="P61" s="38">
        <v>25</v>
      </c>
      <c r="Q61" s="38">
        <v>10000</v>
      </c>
      <c r="R61" s="38"/>
      <c r="S61" s="38">
        <v>962.3</v>
      </c>
      <c r="T61" s="75">
        <v>200</v>
      </c>
      <c r="U61" s="75">
        <v>2277.41</v>
      </c>
      <c r="V61" s="38">
        <v>0</v>
      </c>
      <c r="W61" s="80">
        <f t="shared" si="8"/>
        <v>11187.3</v>
      </c>
      <c r="X61" s="38">
        <f t="shared" si="10"/>
        <v>3132.3</v>
      </c>
      <c r="Y61" s="38">
        <f t="shared" si="11"/>
        <v>8103.7000000000007</v>
      </c>
      <c r="Z61" s="38">
        <f t="shared" si="12"/>
        <v>38680.400000000001</v>
      </c>
      <c r="AA61" s="102"/>
      <c r="AB61" s="102"/>
      <c r="AC61" s="41"/>
      <c r="AD61" s="42"/>
      <c r="AE61" s="42"/>
      <c r="AF61" s="42"/>
      <c r="AG61" s="104"/>
    </row>
    <row r="62" spans="1:33" s="40" customFormat="1" ht="40.5" x14ac:dyDescent="0.3">
      <c r="A62" s="76">
        <v>55</v>
      </c>
      <c r="B62" s="36" t="s">
        <v>51</v>
      </c>
      <c r="C62" s="37" t="s">
        <v>36</v>
      </c>
      <c r="D62" s="36" t="s">
        <v>66</v>
      </c>
      <c r="E62" s="36" t="s">
        <v>38</v>
      </c>
      <c r="F62" s="36" t="s">
        <v>60</v>
      </c>
      <c r="G62" s="38">
        <v>53000</v>
      </c>
      <c r="H62" s="38">
        <f t="shared" si="9"/>
        <v>48152.24</v>
      </c>
      <c r="I62" s="38">
        <f t="shared" si="4"/>
        <v>1521.1</v>
      </c>
      <c r="J62" s="38">
        <f t="shared" si="5"/>
        <v>3762.9999999999995</v>
      </c>
      <c r="K62" s="38">
        <f t="shared" si="14"/>
        <v>583.00000000000011</v>
      </c>
      <c r="L62" s="38">
        <f t="shared" si="6"/>
        <v>1611.2</v>
      </c>
      <c r="M62" s="38">
        <f t="shared" si="7"/>
        <v>3757.7000000000003</v>
      </c>
      <c r="N62" s="38">
        <v>1715.46</v>
      </c>
      <c r="O62" s="38">
        <f t="shared" si="0"/>
        <v>12951.46</v>
      </c>
      <c r="P62" s="38">
        <v>25</v>
      </c>
      <c r="Q62" s="38">
        <v>1000</v>
      </c>
      <c r="R62" s="38"/>
      <c r="S62" s="38">
        <v>412.49</v>
      </c>
      <c r="T62" s="75">
        <v>200</v>
      </c>
      <c r="U62" s="75">
        <v>2020.09</v>
      </c>
      <c r="V62" s="38">
        <v>0</v>
      </c>
      <c r="W62" s="80">
        <f t="shared" si="8"/>
        <v>1637.49</v>
      </c>
      <c r="X62" s="38">
        <f t="shared" si="10"/>
        <v>4847.76</v>
      </c>
      <c r="Y62" s="38">
        <f t="shared" si="11"/>
        <v>8103.7000000000007</v>
      </c>
      <c r="Z62" s="38">
        <f t="shared" si="12"/>
        <v>46514.75</v>
      </c>
      <c r="AA62" s="102"/>
      <c r="AB62" s="102"/>
      <c r="AC62" s="41"/>
      <c r="AD62" s="42"/>
      <c r="AE62" s="42"/>
      <c r="AF62" s="113"/>
      <c r="AG62" s="104"/>
    </row>
    <row r="63" spans="1:33" s="40" customFormat="1" ht="20.25" x14ac:dyDescent="0.3">
      <c r="A63" s="76">
        <v>56</v>
      </c>
      <c r="B63" s="36" t="s">
        <v>52</v>
      </c>
      <c r="C63" s="37" t="s">
        <v>36</v>
      </c>
      <c r="D63" s="36" t="s">
        <v>22</v>
      </c>
      <c r="E63" s="36" t="s">
        <v>13</v>
      </c>
      <c r="F63" s="36" t="s">
        <v>60</v>
      </c>
      <c r="G63" s="38">
        <v>48000</v>
      </c>
      <c r="H63" s="38">
        <f t="shared" si="9"/>
        <v>45163.199999999997</v>
      </c>
      <c r="I63" s="38">
        <f t="shared" si="4"/>
        <v>1377.6</v>
      </c>
      <c r="J63" s="38">
        <f t="shared" si="5"/>
        <v>3407.9999999999995</v>
      </c>
      <c r="K63" s="38">
        <f t="shared" si="14"/>
        <v>528</v>
      </c>
      <c r="L63" s="38">
        <f t="shared" si="6"/>
        <v>1459.2</v>
      </c>
      <c r="M63" s="38">
        <f t="shared" si="7"/>
        <v>3403.2000000000003</v>
      </c>
      <c r="N63" s="38">
        <v>0</v>
      </c>
      <c r="O63" s="38">
        <f t="shared" si="0"/>
        <v>10176</v>
      </c>
      <c r="P63" s="38">
        <v>25</v>
      </c>
      <c r="Q63" s="38">
        <v>2000</v>
      </c>
      <c r="R63" s="38"/>
      <c r="S63" s="38">
        <v>1415.15</v>
      </c>
      <c r="T63" s="75">
        <v>200</v>
      </c>
      <c r="U63" s="75">
        <v>1571.73</v>
      </c>
      <c r="V63" s="38">
        <v>0</v>
      </c>
      <c r="W63" s="80">
        <f t="shared" si="8"/>
        <v>3640.15</v>
      </c>
      <c r="X63" s="38">
        <f t="shared" si="10"/>
        <v>2836.8</v>
      </c>
      <c r="Y63" s="38">
        <f t="shared" si="11"/>
        <v>7339.2</v>
      </c>
      <c r="Z63" s="38">
        <f t="shared" si="12"/>
        <v>41523.050000000003</v>
      </c>
      <c r="AA63" s="102"/>
      <c r="AB63" s="102"/>
      <c r="AC63" s="41"/>
      <c r="AD63" s="42"/>
      <c r="AE63" s="42"/>
      <c r="AF63" s="42"/>
      <c r="AG63" s="104"/>
    </row>
    <row r="64" spans="1:33" s="40" customFormat="1" ht="20.25" x14ac:dyDescent="0.3">
      <c r="A64" s="76">
        <v>57</v>
      </c>
      <c r="B64" s="36" t="s">
        <v>53</v>
      </c>
      <c r="C64" s="37" t="s">
        <v>37</v>
      </c>
      <c r="D64" s="36" t="s">
        <v>67</v>
      </c>
      <c r="E64" s="36" t="s">
        <v>13</v>
      </c>
      <c r="F64" s="36" t="s">
        <v>60</v>
      </c>
      <c r="G64" s="38">
        <v>53000</v>
      </c>
      <c r="H64" s="38">
        <f t="shared" si="9"/>
        <v>49867.7</v>
      </c>
      <c r="I64" s="38">
        <f t="shared" si="4"/>
        <v>1521.1</v>
      </c>
      <c r="J64" s="38">
        <f t="shared" si="5"/>
        <v>3762.9999999999995</v>
      </c>
      <c r="K64" s="38">
        <f t="shared" si="14"/>
        <v>583.00000000000011</v>
      </c>
      <c r="L64" s="38">
        <f t="shared" si="6"/>
        <v>1611.2</v>
      </c>
      <c r="M64" s="38">
        <f t="shared" si="7"/>
        <v>3757.7000000000003</v>
      </c>
      <c r="N64" s="38">
        <v>0</v>
      </c>
      <c r="O64" s="38">
        <f t="shared" si="0"/>
        <v>11236</v>
      </c>
      <c r="P64" s="38">
        <v>25</v>
      </c>
      <c r="Q64" s="38">
        <v>1000</v>
      </c>
      <c r="R64" s="38"/>
      <c r="S64" s="38">
        <v>832.81</v>
      </c>
      <c r="T64" s="75">
        <v>200</v>
      </c>
      <c r="U64" s="75">
        <v>2277.41</v>
      </c>
      <c r="V64" s="38">
        <v>0</v>
      </c>
      <c r="W64" s="80">
        <f t="shared" si="8"/>
        <v>2057.81</v>
      </c>
      <c r="X64" s="38">
        <f t="shared" si="10"/>
        <v>3132.3</v>
      </c>
      <c r="Y64" s="38">
        <f t="shared" si="11"/>
        <v>8103.7000000000007</v>
      </c>
      <c r="Z64" s="38">
        <f t="shared" si="12"/>
        <v>47809.89</v>
      </c>
      <c r="AA64" s="102"/>
      <c r="AB64" s="102"/>
      <c r="AC64" s="41"/>
      <c r="AD64" s="42"/>
      <c r="AE64" s="42"/>
      <c r="AF64" s="42"/>
      <c r="AG64" s="104"/>
    </row>
    <row r="65" spans="1:33" s="42" customFormat="1" ht="40.5" x14ac:dyDescent="0.3">
      <c r="A65" s="76">
        <v>58</v>
      </c>
      <c r="B65" s="36" t="s">
        <v>73</v>
      </c>
      <c r="C65" s="37" t="s">
        <v>36</v>
      </c>
      <c r="D65" s="36" t="s">
        <v>6</v>
      </c>
      <c r="E65" s="36" t="s">
        <v>176</v>
      </c>
      <c r="F65" s="36" t="s">
        <v>60</v>
      </c>
      <c r="G65" s="38">
        <v>80000</v>
      </c>
      <c r="H65" s="38">
        <f t="shared" ref="H65" si="15">+G65-(I65+L65+N65)</f>
        <v>75272</v>
      </c>
      <c r="I65" s="38">
        <f t="shared" si="4"/>
        <v>2296</v>
      </c>
      <c r="J65" s="38">
        <f t="shared" si="5"/>
        <v>5679.9999999999991</v>
      </c>
      <c r="K65" s="38">
        <v>880</v>
      </c>
      <c r="L65" s="38">
        <f t="shared" si="6"/>
        <v>2432</v>
      </c>
      <c r="M65" s="38">
        <f t="shared" si="7"/>
        <v>5672</v>
      </c>
      <c r="N65" s="38">
        <v>0</v>
      </c>
      <c r="O65" s="38">
        <f t="shared" si="0"/>
        <v>16960</v>
      </c>
      <c r="P65" s="38">
        <v>25</v>
      </c>
      <c r="Q65" s="38">
        <v>3833.6</v>
      </c>
      <c r="R65" s="38"/>
      <c r="S65" s="38">
        <v>797.28</v>
      </c>
      <c r="T65" s="75">
        <v>200</v>
      </c>
      <c r="U65" s="75"/>
      <c r="V65" s="38">
        <v>7400.87</v>
      </c>
      <c r="W65" s="80">
        <f t="shared" si="8"/>
        <v>12256.75</v>
      </c>
      <c r="X65" s="38">
        <f t="shared" si="10"/>
        <v>4728</v>
      </c>
      <c r="Y65" s="38">
        <f t="shared" si="11"/>
        <v>12232</v>
      </c>
      <c r="Z65" s="38">
        <f t="shared" si="12"/>
        <v>63015.25</v>
      </c>
      <c r="AA65" s="102"/>
      <c r="AB65" s="102"/>
      <c r="AC65" s="41"/>
    </row>
    <row r="66" spans="1:33" s="47" customFormat="1" ht="40.5" x14ac:dyDescent="0.35">
      <c r="A66" s="76">
        <v>59</v>
      </c>
      <c r="B66" s="36" t="s">
        <v>126</v>
      </c>
      <c r="C66" s="37" t="s">
        <v>37</v>
      </c>
      <c r="D66" s="36" t="s">
        <v>66</v>
      </c>
      <c r="E66" s="36" t="s">
        <v>127</v>
      </c>
      <c r="F66" s="36" t="s">
        <v>108</v>
      </c>
      <c r="G66" s="38">
        <v>48000</v>
      </c>
      <c r="H66" s="38">
        <f>+G66-(I66+L66+N66)</f>
        <v>45163.199999999997</v>
      </c>
      <c r="I66" s="38">
        <f t="shared" si="4"/>
        <v>1377.6</v>
      </c>
      <c r="J66" s="38">
        <f t="shared" si="5"/>
        <v>3407.9999999999995</v>
      </c>
      <c r="K66" s="38">
        <f>IF(G66&lt;=74808,G66*1.1%,851.51)</f>
        <v>528</v>
      </c>
      <c r="L66" s="38">
        <f t="shared" si="6"/>
        <v>1459.2</v>
      </c>
      <c r="M66" s="38">
        <f t="shared" si="7"/>
        <v>3403.2000000000003</v>
      </c>
      <c r="N66" s="38">
        <v>0</v>
      </c>
      <c r="O66" s="38">
        <f t="shared" si="0"/>
        <v>10176</v>
      </c>
      <c r="P66" s="38">
        <v>25</v>
      </c>
      <c r="Q66" s="98">
        <v>2000</v>
      </c>
      <c r="R66" s="38"/>
      <c r="S66" s="38">
        <v>69.8</v>
      </c>
      <c r="T66" s="75">
        <v>200</v>
      </c>
      <c r="U66" s="75">
        <v>1571.73</v>
      </c>
      <c r="V66" s="38">
        <v>0</v>
      </c>
      <c r="W66" s="80">
        <f t="shared" si="8"/>
        <v>2294.8000000000002</v>
      </c>
      <c r="X66" s="38">
        <f t="shared" si="10"/>
        <v>2836.8</v>
      </c>
      <c r="Y66" s="38">
        <f t="shared" si="11"/>
        <v>7339.2</v>
      </c>
      <c r="Z66" s="38">
        <f t="shared" si="12"/>
        <v>42868.4</v>
      </c>
      <c r="AA66" s="102"/>
      <c r="AB66" s="102"/>
      <c r="AC66" s="50"/>
      <c r="AD66" s="51"/>
      <c r="AE66" s="51"/>
      <c r="AF66" s="51"/>
      <c r="AG66" s="105"/>
    </row>
    <row r="67" spans="1:33" s="47" customFormat="1" ht="21" x14ac:dyDescent="0.35">
      <c r="A67" s="76">
        <v>60</v>
      </c>
      <c r="B67" s="36" t="s">
        <v>130</v>
      </c>
      <c r="C67" s="37" t="s">
        <v>36</v>
      </c>
      <c r="D67" s="36" t="s">
        <v>135</v>
      </c>
      <c r="E67" s="36" t="s">
        <v>90</v>
      </c>
      <c r="F67" s="36" t="s">
        <v>108</v>
      </c>
      <c r="G67" s="38">
        <v>48000</v>
      </c>
      <c r="H67" s="38">
        <f>+G67-(I67+L67+N67)</f>
        <v>45163.199999999997</v>
      </c>
      <c r="I67" s="38">
        <f t="shared" si="4"/>
        <v>1377.6</v>
      </c>
      <c r="J67" s="38">
        <f t="shared" si="5"/>
        <v>3407.9999999999995</v>
      </c>
      <c r="K67" s="38">
        <f t="shared" si="14"/>
        <v>528</v>
      </c>
      <c r="L67" s="38">
        <f t="shared" si="6"/>
        <v>1459.2</v>
      </c>
      <c r="M67" s="38">
        <f t="shared" si="7"/>
        <v>3403.2000000000003</v>
      </c>
      <c r="N67" s="38">
        <v>0</v>
      </c>
      <c r="O67" s="38">
        <f t="shared" si="0"/>
        <v>10176</v>
      </c>
      <c r="P67" s="38">
        <v>25</v>
      </c>
      <c r="Q67" s="98"/>
      <c r="R67" s="38"/>
      <c r="S67" s="38">
        <v>233.29</v>
      </c>
      <c r="T67" s="75">
        <v>200</v>
      </c>
      <c r="U67" s="75">
        <v>1571.73</v>
      </c>
      <c r="V67" s="38">
        <v>0</v>
      </c>
      <c r="W67" s="80">
        <f t="shared" si="8"/>
        <v>458.28999999999996</v>
      </c>
      <c r="X67" s="38">
        <f t="shared" si="10"/>
        <v>2836.8</v>
      </c>
      <c r="Y67" s="38">
        <f t="shared" si="11"/>
        <v>7339.2</v>
      </c>
      <c r="Z67" s="38">
        <f t="shared" si="12"/>
        <v>44704.91</v>
      </c>
      <c r="AA67" s="102"/>
      <c r="AB67" s="102"/>
      <c r="AC67" s="50"/>
      <c r="AD67" s="51"/>
      <c r="AE67" s="51"/>
      <c r="AF67" s="51"/>
      <c r="AG67" s="105"/>
    </row>
    <row r="68" spans="1:33" s="55" customFormat="1" ht="21" x14ac:dyDescent="0.35">
      <c r="A68" s="76">
        <v>61</v>
      </c>
      <c r="B68" s="36" t="s">
        <v>173</v>
      </c>
      <c r="C68" s="37" t="s">
        <v>36</v>
      </c>
      <c r="D68" s="36" t="s">
        <v>67</v>
      </c>
      <c r="E68" s="36" t="s">
        <v>133</v>
      </c>
      <c r="F68" s="36" t="s">
        <v>108</v>
      </c>
      <c r="G68" s="38">
        <v>30000</v>
      </c>
      <c r="H68" s="38">
        <f>+G68-(I68+L68+N68)</f>
        <v>28227</v>
      </c>
      <c r="I68" s="38">
        <f t="shared" si="4"/>
        <v>861</v>
      </c>
      <c r="J68" s="38">
        <f t="shared" si="5"/>
        <v>2130</v>
      </c>
      <c r="K68" s="38">
        <f t="shared" si="14"/>
        <v>330.00000000000006</v>
      </c>
      <c r="L68" s="38">
        <f t="shared" si="6"/>
        <v>912</v>
      </c>
      <c r="M68" s="38">
        <f t="shared" si="7"/>
        <v>2127</v>
      </c>
      <c r="N68" s="38">
        <v>0</v>
      </c>
      <c r="O68" s="38">
        <f t="shared" si="0"/>
        <v>6360</v>
      </c>
      <c r="P68" s="38">
        <v>25</v>
      </c>
      <c r="Q68" s="98">
        <v>12183</v>
      </c>
      <c r="R68" s="38"/>
      <c r="S68" s="38"/>
      <c r="T68" s="75">
        <v>200</v>
      </c>
      <c r="U68" s="75"/>
      <c r="V68" s="38">
        <v>0</v>
      </c>
      <c r="W68" s="80">
        <f t="shared" si="8"/>
        <v>12408</v>
      </c>
      <c r="X68" s="38">
        <f t="shared" si="10"/>
        <v>1773</v>
      </c>
      <c r="Y68" s="38">
        <f t="shared" si="11"/>
        <v>4587</v>
      </c>
      <c r="Z68" s="38">
        <f t="shared" si="12"/>
        <v>15819</v>
      </c>
      <c r="AA68" s="102"/>
      <c r="AB68" s="102"/>
      <c r="AC68" s="114"/>
      <c r="AD68" s="115"/>
      <c r="AE68" s="115"/>
      <c r="AF68" s="115"/>
      <c r="AG68" s="107"/>
    </row>
    <row r="69" spans="1:33" s="40" customFormat="1" ht="40.5" x14ac:dyDescent="0.3">
      <c r="A69" s="76">
        <v>62</v>
      </c>
      <c r="B69" s="36" t="s">
        <v>185</v>
      </c>
      <c r="C69" s="37" t="s">
        <v>36</v>
      </c>
      <c r="D69" s="36" t="s">
        <v>112</v>
      </c>
      <c r="E69" s="36" t="s">
        <v>113</v>
      </c>
      <c r="F69" s="36" t="s">
        <v>114</v>
      </c>
      <c r="G69" s="38">
        <v>65000</v>
      </c>
      <c r="H69" s="38">
        <f t="shared" ref="H69:H78" si="16">+G69-(I69+L69+N69)</f>
        <v>61158.5</v>
      </c>
      <c r="I69" s="38">
        <f t="shared" ref="I69:I78" si="17">IF(G69&lt;=374040,G69*2.87%,9334.68)</f>
        <v>1865.5</v>
      </c>
      <c r="J69" s="38">
        <f t="shared" ref="J69:J78" si="18">IF(G69&lt;=374040,G69*7.1%,23092.75)</f>
        <v>4615</v>
      </c>
      <c r="K69" s="38">
        <f t="shared" ref="K69:K74" si="19">IF(G69&lt;=74808,G69*1.1%,822.89)</f>
        <v>715.00000000000011</v>
      </c>
      <c r="L69" s="38">
        <f t="shared" ref="L69:L78" si="20">IF(G69&lt;=187020,G69*3.04%,4943.8)</f>
        <v>1976</v>
      </c>
      <c r="M69" s="38">
        <f t="shared" ref="M69:M76" si="21">IF(G69&lt;=187020,G69*7.09%,11530.11)</f>
        <v>4608.5</v>
      </c>
      <c r="N69" s="38">
        <v>0</v>
      </c>
      <c r="O69" s="38">
        <f t="shared" si="0"/>
        <v>13780</v>
      </c>
      <c r="P69" s="38">
        <v>25</v>
      </c>
      <c r="Q69" s="38">
        <v>1500</v>
      </c>
      <c r="R69" s="38"/>
      <c r="S69" s="38">
        <v>2353.52</v>
      </c>
      <c r="T69" s="75">
        <v>200</v>
      </c>
      <c r="U69" s="75">
        <v>1229.33</v>
      </c>
      <c r="V69" s="38">
        <v>3198.25</v>
      </c>
      <c r="W69" s="80">
        <f t="shared" si="8"/>
        <v>7276.77</v>
      </c>
      <c r="X69" s="38">
        <f t="shared" si="10"/>
        <v>3841.5</v>
      </c>
      <c r="Y69" s="38">
        <f t="shared" si="11"/>
        <v>9938.5</v>
      </c>
      <c r="Z69" s="38">
        <f t="shared" si="12"/>
        <v>53881.729999999996</v>
      </c>
      <c r="AA69" s="102"/>
      <c r="AB69" s="102"/>
      <c r="AC69" s="41"/>
      <c r="AD69" s="42"/>
      <c r="AE69" s="42"/>
      <c r="AF69" s="42"/>
      <c r="AG69" s="104"/>
    </row>
    <row r="70" spans="1:33" s="40" customFormat="1" ht="20.25" x14ac:dyDescent="0.3">
      <c r="A70" s="76">
        <v>63</v>
      </c>
      <c r="B70" s="36" t="s">
        <v>175</v>
      </c>
      <c r="C70" s="37" t="s">
        <v>36</v>
      </c>
      <c r="D70" s="36" t="s">
        <v>115</v>
      </c>
      <c r="E70" s="36" t="s">
        <v>90</v>
      </c>
      <c r="F70" s="36" t="s">
        <v>108</v>
      </c>
      <c r="G70" s="38">
        <v>48000</v>
      </c>
      <c r="H70" s="38">
        <f t="shared" si="16"/>
        <v>43447.74</v>
      </c>
      <c r="I70" s="38">
        <f t="shared" si="17"/>
        <v>1377.6</v>
      </c>
      <c r="J70" s="38">
        <f t="shared" si="18"/>
        <v>3407.9999999999995</v>
      </c>
      <c r="K70" s="38">
        <f t="shared" si="19"/>
        <v>528</v>
      </c>
      <c r="L70" s="38">
        <f t="shared" si="20"/>
        <v>1459.2</v>
      </c>
      <c r="M70" s="38">
        <f t="shared" si="21"/>
        <v>3403.2000000000003</v>
      </c>
      <c r="N70" s="38">
        <v>1715.46</v>
      </c>
      <c r="O70" s="38">
        <f t="shared" si="0"/>
        <v>11891.46</v>
      </c>
      <c r="P70" s="38">
        <v>25</v>
      </c>
      <c r="Q70" s="38"/>
      <c r="R70" s="38"/>
      <c r="S70" s="38">
        <v>853.78</v>
      </c>
      <c r="T70" s="75">
        <v>200</v>
      </c>
      <c r="U70" s="75">
        <v>1314.41</v>
      </c>
      <c r="V70" s="38">
        <v>0</v>
      </c>
      <c r="W70" s="80">
        <f t="shared" si="8"/>
        <v>1078.78</v>
      </c>
      <c r="X70" s="38">
        <f t="shared" si="10"/>
        <v>4552.26</v>
      </c>
      <c r="Y70" s="38">
        <f t="shared" si="11"/>
        <v>7339.2</v>
      </c>
      <c r="Z70" s="38">
        <f t="shared" si="12"/>
        <v>42368.959999999999</v>
      </c>
      <c r="AA70" s="102"/>
      <c r="AB70" s="102"/>
      <c r="AC70" s="41"/>
      <c r="AD70" s="42"/>
      <c r="AE70" s="42"/>
      <c r="AF70" s="42"/>
      <c r="AG70" s="104"/>
    </row>
    <row r="71" spans="1:33" s="47" customFormat="1" ht="40.5" x14ac:dyDescent="0.35">
      <c r="A71" s="76">
        <v>64</v>
      </c>
      <c r="B71" s="36" t="s">
        <v>116</v>
      </c>
      <c r="C71" s="37" t="s">
        <v>36</v>
      </c>
      <c r="D71" s="36" t="s">
        <v>110</v>
      </c>
      <c r="E71" s="36" t="s">
        <v>117</v>
      </c>
      <c r="F71" s="36" t="s">
        <v>108</v>
      </c>
      <c r="G71" s="38">
        <v>60000</v>
      </c>
      <c r="H71" s="38">
        <f t="shared" si="16"/>
        <v>56454</v>
      </c>
      <c r="I71" s="38">
        <f t="shared" si="17"/>
        <v>1722</v>
      </c>
      <c r="J71" s="38">
        <f t="shared" si="18"/>
        <v>4260</v>
      </c>
      <c r="K71" s="38">
        <f t="shared" si="19"/>
        <v>660.00000000000011</v>
      </c>
      <c r="L71" s="38">
        <f t="shared" si="20"/>
        <v>1824</v>
      </c>
      <c r="M71" s="38">
        <f t="shared" si="21"/>
        <v>4254</v>
      </c>
      <c r="N71" s="38">
        <v>0</v>
      </c>
      <c r="O71" s="38">
        <f t="shared" ref="O71" si="22">+I71+J71+K71+L71+M71+N71</f>
        <v>12720</v>
      </c>
      <c r="P71" s="38">
        <v>25</v>
      </c>
      <c r="Q71" s="98"/>
      <c r="R71" s="38"/>
      <c r="S71" s="38">
        <v>1934.58</v>
      </c>
      <c r="T71" s="75">
        <v>200</v>
      </c>
      <c r="U71" s="75">
        <v>2597.4899999999998</v>
      </c>
      <c r="V71" s="38">
        <v>889.19</v>
      </c>
      <c r="W71" s="52">
        <f t="shared" si="8"/>
        <v>3048.77</v>
      </c>
      <c r="X71" s="38">
        <f t="shared" si="10"/>
        <v>3546</v>
      </c>
      <c r="Y71" s="38">
        <f t="shared" si="11"/>
        <v>9174</v>
      </c>
      <c r="Z71" s="38">
        <f t="shared" si="12"/>
        <v>53405.229999999996</v>
      </c>
      <c r="AA71" s="102"/>
      <c r="AB71" s="102"/>
      <c r="AC71" s="50"/>
      <c r="AD71" s="51"/>
      <c r="AE71" s="51"/>
      <c r="AF71" s="51"/>
      <c r="AG71" s="105"/>
    </row>
    <row r="72" spans="1:33" s="47" customFormat="1" ht="21" x14ac:dyDescent="0.35">
      <c r="A72" s="76">
        <v>65</v>
      </c>
      <c r="B72" s="36" t="s">
        <v>131</v>
      </c>
      <c r="C72" s="37" t="s">
        <v>37</v>
      </c>
      <c r="D72" s="36" t="s">
        <v>135</v>
      </c>
      <c r="E72" s="36" t="s">
        <v>132</v>
      </c>
      <c r="F72" s="36" t="s">
        <v>108</v>
      </c>
      <c r="G72" s="38">
        <v>53000</v>
      </c>
      <c r="H72" s="38">
        <f t="shared" si="16"/>
        <v>49867.7</v>
      </c>
      <c r="I72" s="38">
        <f t="shared" si="17"/>
        <v>1521.1</v>
      </c>
      <c r="J72" s="38">
        <f t="shared" si="18"/>
        <v>3762.9999999999995</v>
      </c>
      <c r="K72" s="38">
        <f t="shared" si="19"/>
        <v>583.00000000000011</v>
      </c>
      <c r="L72" s="38">
        <f t="shared" si="20"/>
        <v>1611.2</v>
      </c>
      <c r="M72" s="38">
        <f t="shared" si="21"/>
        <v>3757.7000000000003</v>
      </c>
      <c r="N72" s="38">
        <v>0</v>
      </c>
      <c r="O72" s="38">
        <f>+I72+J72+K72+L72+M72+N72</f>
        <v>11236</v>
      </c>
      <c r="P72" s="38">
        <v>25</v>
      </c>
      <c r="Q72" s="98"/>
      <c r="R72" s="38"/>
      <c r="S72" s="38"/>
      <c r="T72" s="75">
        <v>200</v>
      </c>
      <c r="U72" s="75">
        <v>1678.23</v>
      </c>
      <c r="V72" s="38">
        <v>599.17999999999995</v>
      </c>
      <c r="W72" s="80">
        <f t="shared" si="8"/>
        <v>824.18</v>
      </c>
      <c r="X72" s="38">
        <f t="shared" si="10"/>
        <v>3132.3</v>
      </c>
      <c r="Y72" s="38">
        <f t="shared" si="11"/>
        <v>8103.7000000000007</v>
      </c>
      <c r="Z72" s="38">
        <f t="shared" si="12"/>
        <v>49043.519999999997</v>
      </c>
      <c r="AA72" s="102"/>
      <c r="AB72" s="102"/>
      <c r="AC72" s="50"/>
      <c r="AD72" s="51"/>
      <c r="AE72" s="51"/>
      <c r="AF72" s="51"/>
      <c r="AG72" s="105"/>
    </row>
    <row r="73" spans="1:33" s="51" customFormat="1" ht="40.5" x14ac:dyDescent="0.35">
      <c r="A73" s="76">
        <v>66</v>
      </c>
      <c r="B73" s="36" t="s">
        <v>159</v>
      </c>
      <c r="C73" s="37" t="s">
        <v>36</v>
      </c>
      <c r="D73" s="36" t="s">
        <v>83</v>
      </c>
      <c r="E73" s="36" t="s">
        <v>141</v>
      </c>
      <c r="F73" s="36" t="s">
        <v>108</v>
      </c>
      <c r="G73" s="38">
        <v>65000</v>
      </c>
      <c r="H73" s="38">
        <f t="shared" si="16"/>
        <v>61158.5</v>
      </c>
      <c r="I73" s="38">
        <f t="shared" si="17"/>
        <v>1865.5</v>
      </c>
      <c r="J73" s="38">
        <f t="shared" si="18"/>
        <v>4615</v>
      </c>
      <c r="K73" s="38">
        <f t="shared" si="19"/>
        <v>715.00000000000011</v>
      </c>
      <c r="L73" s="38">
        <f t="shared" si="20"/>
        <v>1976</v>
      </c>
      <c r="M73" s="38">
        <f t="shared" si="21"/>
        <v>4608.5</v>
      </c>
      <c r="N73" s="38"/>
      <c r="O73" s="38">
        <f t="shared" ref="O73:O76" si="23">+I73+J73+K73+L73+M73+N73</f>
        <v>13780</v>
      </c>
      <c r="P73" s="38">
        <v>25</v>
      </c>
      <c r="Q73" s="98">
        <v>500</v>
      </c>
      <c r="R73" s="38"/>
      <c r="S73" s="38">
        <v>636.16</v>
      </c>
      <c r="T73" s="75">
        <v>200</v>
      </c>
      <c r="U73" s="75">
        <v>567.29999999999995</v>
      </c>
      <c r="V73" s="38">
        <v>3860.28</v>
      </c>
      <c r="W73" s="80">
        <f t="shared" si="8"/>
        <v>5221.4400000000005</v>
      </c>
      <c r="X73" s="38">
        <f t="shared" ref="X73:X78" si="24">+I73+L73+N73</f>
        <v>3841.5</v>
      </c>
      <c r="Y73" s="38">
        <f t="shared" ref="Y73:Y78" si="25">+J73+K73+M73</f>
        <v>9938.5</v>
      </c>
      <c r="Z73" s="38">
        <f t="shared" ref="Z73:Z78" si="26">+G73-(W73+X73)</f>
        <v>55937.06</v>
      </c>
      <c r="AA73" s="102"/>
      <c r="AB73" s="102"/>
      <c r="AC73" s="50"/>
    </row>
    <row r="74" spans="1:33" s="51" customFormat="1" ht="21" x14ac:dyDescent="0.35">
      <c r="A74" s="76">
        <v>67</v>
      </c>
      <c r="B74" s="36" t="s">
        <v>160</v>
      </c>
      <c r="C74" s="37" t="s">
        <v>37</v>
      </c>
      <c r="D74" s="36" t="s">
        <v>8</v>
      </c>
      <c r="E74" s="36" t="s">
        <v>12</v>
      </c>
      <c r="F74" s="36" t="s">
        <v>60</v>
      </c>
      <c r="G74" s="38">
        <v>65000</v>
      </c>
      <c r="H74" s="38">
        <f t="shared" si="16"/>
        <v>61158.5</v>
      </c>
      <c r="I74" s="38">
        <f t="shared" si="17"/>
        <v>1865.5</v>
      </c>
      <c r="J74" s="38">
        <f t="shared" si="18"/>
        <v>4615</v>
      </c>
      <c r="K74" s="38">
        <f t="shared" si="19"/>
        <v>715.00000000000011</v>
      </c>
      <c r="L74" s="38">
        <f t="shared" si="20"/>
        <v>1976</v>
      </c>
      <c r="M74" s="38">
        <f t="shared" si="21"/>
        <v>4608.5</v>
      </c>
      <c r="N74" s="38"/>
      <c r="O74" s="38">
        <f t="shared" si="23"/>
        <v>13780</v>
      </c>
      <c r="P74" s="38">
        <v>25</v>
      </c>
      <c r="Q74" s="98">
        <v>10295.879999999999</v>
      </c>
      <c r="R74" s="38"/>
      <c r="S74" s="38">
        <v>913.49</v>
      </c>
      <c r="T74" s="75">
        <v>200</v>
      </c>
      <c r="U74" s="75">
        <v>567.29999999999995</v>
      </c>
      <c r="V74" s="38">
        <v>3860.28</v>
      </c>
      <c r="W74" s="80">
        <f t="shared" ref="W74:W78" si="27">P74+Q74+S74+T74+V74</f>
        <v>15294.65</v>
      </c>
      <c r="X74" s="38">
        <f t="shared" si="24"/>
        <v>3841.5</v>
      </c>
      <c r="Y74" s="38">
        <f t="shared" si="25"/>
        <v>9938.5</v>
      </c>
      <c r="Z74" s="38">
        <f t="shared" si="26"/>
        <v>45863.85</v>
      </c>
      <c r="AA74" s="102"/>
      <c r="AB74" s="102"/>
      <c r="AC74" s="50"/>
    </row>
    <row r="75" spans="1:33" s="51" customFormat="1" ht="40.5" x14ac:dyDescent="0.35">
      <c r="A75" s="76">
        <v>68</v>
      </c>
      <c r="B75" s="36" t="s">
        <v>161</v>
      </c>
      <c r="C75" s="37" t="s">
        <v>37</v>
      </c>
      <c r="D75" s="36" t="s">
        <v>82</v>
      </c>
      <c r="E75" s="36" t="s">
        <v>162</v>
      </c>
      <c r="F75" s="36" t="s">
        <v>60</v>
      </c>
      <c r="G75" s="38">
        <v>140000</v>
      </c>
      <c r="H75" s="38">
        <f t="shared" si="16"/>
        <v>131726</v>
      </c>
      <c r="I75" s="38">
        <f t="shared" si="17"/>
        <v>4018</v>
      </c>
      <c r="J75" s="38">
        <f t="shared" si="18"/>
        <v>9940</v>
      </c>
      <c r="K75" s="38">
        <v>953.69</v>
      </c>
      <c r="L75" s="38">
        <f t="shared" si="20"/>
        <v>4256</v>
      </c>
      <c r="M75" s="38">
        <f t="shared" si="21"/>
        <v>9926</v>
      </c>
      <c r="N75" s="38"/>
      <c r="O75" s="38">
        <f t="shared" si="23"/>
        <v>29093.690000000002</v>
      </c>
      <c r="P75" s="38">
        <v>25</v>
      </c>
      <c r="Q75" s="98"/>
      <c r="R75" s="38"/>
      <c r="S75" s="38">
        <v>2432.7199999999998</v>
      </c>
      <c r="T75" s="75">
        <v>200</v>
      </c>
      <c r="U75" s="75">
        <v>4500.26</v>
      </c>
      <c r="V75" s="38">
        <v>17014.11</v>
      </c>
      <c r="W75" s="80">
        <f t="shared" si="27"/>
        <v>19671.830000000002</v>
      </c>
      <c r="X75" s="38">
        <f t="shared" si="24"/>
        <v>8274</v>
      </c>
      <c r="Y75" s="38">
        <f t="shared" si="25"/>
        <v>20819.690000000002</v>
      </c>
      <c r="Z75" s="38">
        <f t="shared" si="26"/>
        <v>112054.17</v>
      </c>
      <c r="AA75" s="102"/>
      <c r="AB75" s="102"/>
      <c r="AC75" s="50"/>
    </row>
    <row r="76" spans="1:33" s="51" customFormat="1" ht="40.5" x14ac:dyDescent="0.35">
      <c r="A76" s="76">
        <v>69</v>
      </c>
      <c r="B76" s="36" t="s">
        <v>177</v>
      </c>
      <c r="C76" s="37" t="s">
        <v>36</v>
      </c>
      <c r="D76" s="36" t="s">
        <v>101</v>
      </c>
      <c r="E76" s="36" t="s">
        <v>27</v>
      </c>
      <c r="F76" s="36" t="s">
        <v>60</v>
      </c>
      <c r="G76" s="38">
        <v>65000</v>
      </c>
      <c r="H76" s="38">
        <f t="shared" si="16"/>
        <v>57727.58</v>
      </c>
      <c r="I76" s="38">
        <f t="shared" si="17"/>
        <v>1865.5</v>
      </c>
      <c r="J76" s="38">
        <f t="shared" si="18"/>
        <v>4615</v>
      </c>
      <c r="K76" s="38">
        <v>715</v>
      </c>
      <c r="L76" s="38">
        <f t="shared" si="20"/>
        <v>1976</v>
      </c>
      <c r="M76" s="38">
        <f t="shared" si="21"/>
        <v>4608.5</v>
      </c>
      <c r="N76" s="38">
        <v>3430.92</v>
      </c>
      <c r="O76" s="38">
        <f t="shared" si="23"/>
        <v>17210.919999999998</v>
      </c>
      <c r="P76" s="38">
        <v>25</v>
      </c>
      <c r="Q76" s="98"/>
      <c r="R76" s="38"/>
      <c r="S76" s="38">
        <v>1798.66</v>
      </c>
      <c r="T76" s="75">
        <v>200</v>
      </c>
      <c r="U76" s="75"/>
      <c r="V76" s="38">
        <v>3741.59</v>
      </c>
      <c r="W76" s="80">
        <f t="shared" si="27"/>
        <v>5765.25</v>
      </c>
      <c r="X76" s="38">
        <f t="shared" si="24"/>
        <v>7272.42</v>
      </c>
      <c r="Y76" s="38">
        <f t="shared" si="25"/>
        <v>9938.5</v>
      </c>
      <c r="Z76" s="38">
        <f t="shared" si="26"/>
        <v>51962.33</v>
      </c>
      <c r="AA76" s="102"/>
      <c r="AB76" s="102"/>
      <c r="AC76" s="50"/>
    </row>
    <row r="77" spans="1:33" s="17" customFormat="1" ht="21" x14ac:dyDescent="0.35">
      <c r="A77" s="164">
        <v>70</v>
      </c>
      <c r="B77" s="165" t="s">
        <v>170</v>
      </c>
      <c r="C77" s="166" t="s">
        <v>37</v>
      </c>
      <c r="D77" s="165" t="s">
        <v>67</v>
      </c>
      <c r="E77" s="165" t="s">
        <v>171</v>
      </c>
      <c r="F77" s="165" t="s">
        <v>60</v>
      </c>
      <c r="G77" s="167">
        <v>80000</v>
      </c>
      <c r="H77" s="167">
        <f t="shared" si="16"/>
        <v>75272</v>
      </c>
      <c r="I77" s="167">
        <f t="shared" si="17"/>
        <v>2296</v>
      </c>
      <c r="J77" s="167">
        <f t="shared" si="18"/>
        <v>5679.9999999999991</v>
      </c>
      <c r="K77" s="167">
        <v>880</v>
      </c>
      <c r="L77" s="167">
        <f t="shared" si="20"/>
        <v>2432</v>
      </c>
      <c r="M77" s="167">
        <f>IF(G77&lt;=187020,G77*7.09%,11530.11)</f>
        <v>5672</v>
      </c>
      <c r="N77" s="167"/>
      <c r="O77" s="167">
        <f>+I77+J77+K77+L77+M77+N77</f>
        <v>16960</v>
      </c>
      <c r="P77" s="167">
        <v>25</v>
      </c>
      <c r="Q77" s="168"/>
      <c r="R77" s="167"/>
      <c r="S77" s="169">
        <v>510.02</v>
      </c>
      <c r="T77" s="170">
        <v>200</v>
      </c>
      <c r="U77" s="170">
        <v>7400.87</v>
      </c>
      <c r="V77" s="167">
        <v>0</v>
      </c>
      <c r="W77" s="80">
        <f t="shared" si="27"/>
        <v>735.02</v>
      </c>
      <c r="X77" s="38">
        <f t="shared" si="24"/>
        <v>4728</v>
      </c>
      <c r="Y77" s="38">
        <f t="shared" si="25"/>
        <v>12232</v>
      </c>
      <c r="Z77" s="38">
        <f t="shared" si="26"/>
        <v>74536.98</v>
      </c>
      <c r="AA77" s="102"/>
      <c r="AB77" s="102"/>
      <c r="AC77" s="16"/>
    </row>
    <row r="78" spans="1:33" s="17" customFormat="1" ht="40.5" x14ac:dyDescent="0.35">
      <c r="A78" s="76">
        <v>71</v>
      </c>
      <c r="B78" s="171" t="s">
        <v>179</v>
      </c>
      <c r="C78" s="172" t="s">
        <v>36</v>
      </c>
      <c r="D78" s="36" t="s">
        <v>67</v>
      </c>
      <c r="E78" s="171" t="s">
        <v>180</v>
      </c>
      <c r="F78" s="173" t="s">
        <v>60</v>
      </c>
      <c r="G78" s="38">
        <v>48000</v>
      </c>
      <c r="H78" s="38">
        <f t="shared" si="16"/>
        <v>45163.199999999997</v>
      </c>
      <c r="I78" s="38">
        <f t="shared" si="17"/>
        <v>1377.6</v>
      </c>
      <c r="J78" s="38">
        <f t="shared" si="18"/>
        <v>3407.9999999999995</v>
      </c>
      <c r="K78" s="38">
        <v>528</v>
      </c>
      <c r="L78" s="38">
        <f t="shared" si="20"/>
        <v>1459.2</v>
      </c>
      <c r="M78" s="38">
        <f>IF(G78&lt;=187020,G78*7.09%,11530.11)</f>
        <v>3403.2000000000003</v>
      </c>
      <c r="N78" s="38"/>
      <c r="O78" s="38">
        <f>+I78+J78+K78+L78+M78+N78</f>
        <v>10176</v>
      </c>
      <c r="P78" s="38">
        <v>25</v>
      </c>
      <c r="Q78" s="98">
        <v>2000</v>
      </c>
      <c r="R78" s="38"/>
      <c r="S78" s="174">
        <v>264.62</v>
      </c>
      <c r="T78" s="75">
        <v>200</v>
      </c>
      <c r="U78" s="75">
        <v>1571.73</v>
      </c>
      <c r="V78" s="38"/>
      <c r="W78" s="80">
        <f t="shared" si="27"/>
        <v>2489.62</v>
      </c>
      <c r="X78" s="38">
        <f t="shared" si="24"/>
        <v>2836.8</v>
      </c>
      <c r="Y78" s="38">
        <f t="shared" si="25"/>
        <v>7339.2</v>
      </c>
      <c r="Z78" s="38">
        <f t="shared" si="26"/>
        <v>42673.58</v>
      </c>
      <c r="AA78" s="102"/>
      <c r="AB78" s="102"/>
      <c r="AC78" s="16"/>
    </row>
    <row r="79" spans="1:33" s="101" customFormat="1" ht="23.25" x14ac:dyDescent="0.35">
      <c r="A79" s="138" t="s">
        <v>168</v>
      </c>
      <c r="B79" s="139"/>
      <c r="C79" s="139"/>
      <c r="D79" s="139"/>
      <c r="E79" s="139"/>
      <c r="F79" s="140"/>
      <c r="G79" s="54">
        <f t="shared" ref="G79:Z79" si="28">SUM(G8:G78)</f>
        <v>6908000</v>
      </c>
      <c r="H79" s="54">
        <f t="shared" si="28"/>
        <v>6474005.3000000026</v>
      </c>
      <c r="I79" s="54">
        <f t="shared" si="28"/>
        <v>198259.60000000006</v>
      </c>
      <c r="J79" s="54">
        <f t="shared" si="28"/>
        <v>490468</v>
      </c>
      <c r="K79" s="54">
        <f t="shared" si="28"/>
        <v>56929.08</v>
      </c>
      <c r="L79" s="54">
        <f t="shared" si="28"/>
        <v>210003.20000000013</v>
      </c>
      <c r="M79" s="54">
        <f t="shared" si="28"/>
        <v>489777.20000000013</v>
      </c>
      <c r="N79" s="54">
        <f t="shared" si="28"/>
        <v>25731.899999999994</v>
      </c>
      <c r="O79" s="54">
        <f t="shared" si="28"/>
        <v>1471168.9799999995</v>
      </c>
      <c r="P79" s="54">
        <f t="shared" si="28"/>
        <v>1775</v>
      </c>
      <c r="Q79" s="54">
        <f t="shared" si="28"/>
        <v>221066.22999999998</v>
      </c>
      <c r="R79" s="54">
        <f t="shared" si="28"/>
        <v>0</v>
      </c>
      <c r="S79" s="54">
        <f t="shared" si="28"/>
        <v>82411.250000000029</v>
      </c>
      <c r="T79" s="54">
        <f t="shared" si="28"/>
        <v>14200</v>
      </c>
      <c r="U79" s="54">
        <f t="shared" si="28"/>
        <v>60237.520000000026</v>
      </c>
      <c r="V79" s="54">
        <f t="shared" si="28"/>
        <v>782290.85999999975</v>
      </c>
      <c r="W79" s="54">
        <f t="shared" si="28"/>
        <v>1101743.3400000001</v>
      </c>
      <c r="X79" s="54">
        <f t="shared" si="28"/>
        <v>433994.69999999995</v>
      </c>
      <c r="Y79" s="54">
        <f t="shared" si="28"/>
        <v>1037174.2799999991</v>
      </c>
      <c r="Z79" s="54">
        <f t="shared" si="28"/>
        <v>5372261.9600000009</v>
      </c>
      <c r="AA79" s="103"/>
      <c r="AB79" s="103"/>
      <c r="AC79" s="116"/>
      <c r="AD79" s="116"/>
      <c r="AE79" s="116"/>
      <c r="AF79" s="116"/>
    </row>
    <row r="80" spans="1:33" s="9" customFormat="1" ht="21" x14ac:dyDescent="0.35">
      <c r="A80" s="24"/>
      <c r="B80" s="24"/>
      <c r="C80" s="25"/>
      <c r="D80" s="26"/>
      <c r="E80" s="26"/>
      <c r="F80" s="26"/>
      <c r="G80" s="18"/>
      <c r="H80" s="18"/>
      <c r="I80" s="18"/>
      <c r="J80" s="18"/>
      <c r="K80" s="18"/>
      <c r="L80" s="18"/>
      <c r="M80" s="18"/>
      <c r="N80" s="18"/>
      <c r="O80" s="18"/>
      <c r="P80" s="28"/>
      <c r="Q80" s="99"/>
      <c r="R80" s="18"/>
      <c r="S80" s="18"/>
      <c r="T80" s="18"/>
      <c r="U80" s="18"/>
      <c r="V80" s="18"/>
      <c r="W80" s="18"/>
      <c r="X80" s="18"/>
      <c r="Y80" s="18"/>
      <c r="Z80" s="18"/>
      <c r="AA80" s="99"/>
      <c r="AB80" s="99"/>
      <c r="AC80" s="16"/>
      <c r="AD80" s="117"/>
      <c r="AE80" s="117"/>
      <c r="AF80" s="117"/>
    </row>
    <row r="81" spans="1:32" s="9" customFormat="1" ht="21" x14ac:dyDescent="0.35">
      <c r="A81" s="24"/>
      <c r="B81" s="24"/>
      <c r="C81" s="25"/>
      <c r="D81" s="26"/>
      <c r="E81" s="26"/>
      <c r="F81" s="26"/>
      <c r="G81" s="18"/>
      <c r="H81" s="18"/>
      <c r="I81" s="18"/>
      <c r="J81" s="18"/>
      <c r="K81" s="53"/>
      <c r="L81" s="18"/>
      <c r="M81" s="18"/>
      <c r="N81" s="18"/>
      <c r="O81" s="18"/>
      <c r="P81" s="28"/>
      <c r="Q81" s="99"/>
      <c r="R81" s="18"/>
      <c r="S81" s="18"/>
      <c r="T81" s="18"/>
      <c r="U81" s="95"/>
      <c r="V81" s="18"/>
      <c r="W81" s="18"/>
      <c r="X81" s="18"/>
      <c r="Y81" s="18"/>
      <c r="Z81" s="53"/>
      <c r="AA81" s="121"/>
      <c r="AB81" s="121"/>
      <c r="AC81" s="16"/>
      <c r="AD81" s="117"/>
      <c r="AE81" s="117"/>
      <c r="AF81" s="117"/>
    </row>
    <row r="82" spans="1:32" s="9" customFormat="1" ht="21" x14ac:dyDescent="0.35">
      <c r="A82" s="24"/>
      <c r="B82" s="24"/>
      <c r="C82" s="25"/>
      <c r="D82" s="26"/>
      <c r="E82" s="26"/>
      <c r="F82" s="26"/>
      <c r="G82" s="18"/>
      <c r="H82" s="18"/>
      <c r="I82" s="18"/>
      <c r="J82" s="18"/>
      <c r="K82" s="53"/>
      <c r="L82" s="18"/>
      <c r="M82" s="18"/>
      <c r="N82" s="18"/>
      <c r="O82" s="18"/>
      <c r="P82" s="28"/>
      <c r="Q82" s="99"/>
      <c r="R82" s="18"/>
      <c r="S82" s="18"/>
      <c r="T82" s="18"/>
      <c r="U82" s="18"/>
      <c r="W82" s="18"/>
      <c r="X82" s="18"/>
      <c r="Y82" s="18"/>
      <c r="Z82" s="53"/>
      <c r="AA82" s="121"/>
      <c r="AB82" s="121"/>
      <c r="AC82" s="16"/>
      <c r="AD82" s="117"/>
      <c r="AE82" s="117"/>
      <c r="AF82" s="117"/>
    </row>
    <row r="83" spans="1:32" s="9" customFormat="1" ht="21" x14ac:dyDescent="0.35">
      <c r="A83" s="24"/>
      <c r="B83" s="24"/>
      <c r="C83" s="25"/>
      <c r="D83" s="26"/>
      <c r="E83" s="26"/>
      <c r="F83" s="26"/>
      <c r="G83" s="18"/>
      <c r="H83" s="18"/>
      <c r="I83" s="18"/>
      <c r="J83" s="95"/>
      <c r="K83" s="53"/>
      <c r="L83" s="18"/>
      <c r="M83" s="18"/>
      <c r="N83" s="18"/>
      <c r="O83" s="18"/>
      <c r="P83" s="28"/>
      <c r="Q83" s="99"/>
      <c r="R83" s="18"/>
      <c r="S83" s="18"/>
      <c r="T83" s="18"/>
      <c r="U83" s="18"/>
      <c r="V83" s="18"/>
      <c r="W83" s="18"/>
      <c r="X83" s="18"/>
      <c r="Y83" s="18"/>
      <c r="Z83" s="53"/>
      <c r="AA83" s="121"/>
      <c r="AB83" s="121"/>
      <c r="AC83" s="16"/>
      <c r="AD83" s="117"/>
      <c r="AE83" s="117"/>
      <c r="AF83" s="117"/>
    </row>
    <row r="84" spans="1:32" s="9" customFormat="1" ht="21" x14ac:dyDescent="0.35">
      <c r="A84" s="24"/>
      <c r="B84" s="24"/>
      <c r="C84" s="25"/>
      <c r="D84" s="26"/>
      <c r="E84" s="26"/>
      <c r="F84" s="26"/>
      <c r="G84" s="18"/>
      <c r="H84" s="18"/>
      <c r="I84" s="18"/>
      <c r="J84" s="18"/>
      <c r="K84" s="53"/>
      <c r="L84" s="18"/>
      <c r="M84" s="18"/>
      <c r="N84" s="18"/>
      <c r="O84" s="18"/>
      <c r="P84" s="28"/>
      <c r="Q84" s="99"/>
      <c r="R84" s="18"/>
      <c r="S84" s="18"/>
      <c r="T84" s="18"/>
      <c r="U84" s="18"/>
      <c r="V84" s="18"/>
      <c r="W84" s="18"/>
      <c r="X84" s="18"/>
      <c r="Y84" s="18"/>
      <c r="Z84" s="53"/>
      <c r="AA84" s="121"/>
      <c r="AB84" s="121"/>
      <c r="AC84" s="16"/>
      <c r="AD84" s="117"/>
      <c r="AE84" s="117"/>
      <c r="AF84" s="117"/>
    </row>
    <row r="85" spans="1:32" s="9" customFormat="1" ht="21" x14ac:dyDescent="0.35">
      <c r="A85" s="24"/>
      <c r="B85" s="24"/>
      <c r="C85" s="25"/>
      <c r="D85" s="26"/>
      <c r="E85" s="26"/>
      <c r="F85" s="26"/>
      <c r="G85" s="18"/>
      <c r="H85" s="18"/>
      <c r="I85" s="18"/>
      <c r="J85" s="18"/>
      <c r="K85" s="53"/>
      <c r="L85" s="18"/>
      <c r="M85" s="18"/>
      <c r="N85" s="18"/>
      <c r="O85" s="18"/>
      <c r="P85" s="28"/>
      <c r="Q85" s="99"/>
      <c r="R85" s="18"/>
      <c r="S85" s="18"/>
      <c r="T85" s="18"/>
      <c r="U85" s="18"/>
      <c r="V85" s="18"/>
      <c r="W85" s="18"/>
      <c r="X85" s="18"/>
      <c r="Y85" s="18"/>
      <c r="Z85" s="53"/>
      <c r="AA85" s="121"/>
      <c r="AB85" s="121"/>
      <c r="AC85" s="16"/>
      <c r="AD85" s="117"/>
      <c r="AE85" s="117"/>
      <c r="AF85" s="117"/>
    </row>
    <row r="86" spans="1:32" s="9" customFormat="1" ht="21" x14ac:dyDescent="0.35">
      <c r="A86" s="24"/>
      <c r="B86" s="24"/>
      <c r="C86" s="25"/>
      <c r="D86" s="26"/>
      <c r="E86" s="26"/>
      <c r="F86" s="26"/>
      <c r="G86" s="73"/>
      <c r="H86" s="18"/>
      <c r="I86" s="18"/>
      <c r="J86" s="18"/>
      <c r="K86" s="18"/>
      <c r="L86" s="18"/>
      <c r="M86" s="18"/>
      <c r="N86" s="18"/>
      <c r="O86" s="18"/>
      <c r="P86" s="28"/>
      <c r="Q86" s="99"/>
      <c r="R86" s="18"/>
      <c r="S86" s="18"/>
      <c r="T86" s="18"/>
      <c r="U86" s="18"/>
      <c r="V86" s="56"/>
      <c r="W86" s="18"/>
      <c r="X86" s="18"/>
      <c r="Y86" s="18"/>
      <c r="Z86" s="72"/>
      <c r="AA86" s="122"/>
      <c r="AB86" s="122"/>
      <c r="AC86" s="16"/>
      <c r="AD86" s="117"/>
      <c r="AE86" s="117"/>
      <c r="AF86" s="117"/>
    </row>
    <row r="87" spans="1:32" s="9" customFormat="1" ht="21" x14ac:dyDescent="0.35">
      <c r="A87" s="24"/>
      <c r="B87" s="24"/>
      <c r="C87" s="25"/>
      <c r="D87" s="26"/>
      <c r="E87" s="137" t="s">
        <v>31</v>
      </c>
      <c r="F87" s="137"/>
      <c r="G87" s="18"/>
      <c r="H87" s="18"/>
      <c r="I87" s="18"/>
      <c r="J87" s="18"/>
      <c r="K87" s="18"/>
      <c r="L87" s="18"/>
      <c r="M87" s="18"/>
      <c r="N87" s="18"/>
      <c r="O87" s="18"/>
      <c r="P87" s="28"/>
      <c r="Q87" s="99"/>
      <c r="R87" s="18"/>
      <c r="S87" s="18"/>
      <c r="T87" s="18"/>
      <c r="U87" s="18"/>
      <c r="V87" s="21"/>
      <c r="W87" s="18"/>
      <c r="X87" s="18"/>
      <c r="Y87" s="18"/>
      <c r="Z87" s="18"/>
      <c r="AA87" s="99"/>
      <c r="AB87" s="99"/>
      <c r="AC87" s="16"/>
      <c r="AD87" s="117"/>
      <c r="AE87" s="117"/>
      <c r="AF87" s="117"/>
    </row>
    <row r="88" spans="1:32" s="9" customFormat="1" ht="21" x14ac:dyDescent="0.35">
      <c r="A88" s="24"/>
      <c r="B88" s="24"/>
      <c r="C88" s="25"/>
      <c r="D88" s="26"/>
      <c r="E88" s="26"/>
      <c r="F88" s="26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99"/>
      <c r="R88" s="18"/>
      <c r="S88" s="18"/>
      <c r="T88" s="18"/>
      <c r="U88" s="18"/>
      <c r="V88" s="18"/>
      <c r="W88" s="18"/>
      <c r="X88" s="18"/>
      <c r="Y88" s="18"/>
      <c r="Z88" s="20"/>
      <c r="AA88" s="123"/>
      <c r="AB88" s="123"/>
      <c r="AC88" s="16"/>
      <c r="AD88" s="117"/>
      <c r="AE88" s="117"/>
      <c r="AF88" s="117"/>
    </row>
    <row r="89" spans="1:32" s="9" customFormat="1" ht="21" x14ac:dyDescent="0.35">
      <c r="A89" s="24"/>
      <c r="B89" s="24"/>
      <c r="C89" s="25"/>
      <c r="D89" s="26"/>
      <c r="E89" s="20"/>
      <c r="F89" s="26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99"/>
      <c r="R89" s="18"/>
      <c r="S89" s="18"/>
      <c r="T89" s="18"/>
      <c r="U89" s="18"/>
      <c r="V89" s="18"/>
      <c r="W89" s="18"/>
      <c r="X89" s="18"/>
      <c r="Y89" s="18"/>
      <c r="Z89" s="18"/>
      <c r="AA89" s="99"/>
      <c r="AB89" s="99"/>
      <c r="AC89" s="16"/>
      <c r="AD89" s="117"/>
      <c r="AE89" s="117"/>
      <c r="AF89" s="117"/>
    </row>
    <row r="90" spans="1:32" ht="21" x14ac:dyDescent="0.35">
      <c r="A90" s="26"/>
      <c r="B90" s="24"/>
      <c r="C90" s="29"/>
      <c r="D90" s="24" t="s">
        <v>32</v>
      </c>
      <c r="E90" s="30"/>
      <c r="G90" s="24" t="s">
        <v>158</v>
      </c>
      <c r="H90" s="31"/>
      <c r="I90" s="27"/>
      <c r="J90" s="19"/>
      <c r="K90" s="19"/>
      <c r="L90" s="19"/>
      <c r="M90" s="19"/>
      <c r="N90" s="19"/>
      <c r="O90" s="19"/>
      <c r="P90" s="19"/>
      <c r="Q90" s="100"/>
      <c r="R90" s="19"/>
      <c r="S90" s="19"/>
      <c r="T90" s="19"/>
      <c r="U90" s="19"/>
      <c r="V90" s="19"/>
      <c r="W90" s="19"/>
      <c r="X90" s="19"/>
      <c r="Y90" s="19"/>
      <c r="Z90" s="19"/>
      <c r="AA90" s="124"/>
      <c r="AB90" s="124"/>
      <c r="AC90" s="16"/>
    </row>
    <row r="91" spans="1:32" ht="21.75" customHeight="1" x14ac:dyDescent="0.35">
      <c r="A91" s="26"/>
      <c r="B91" s="13"/>
      <c r="C91" s="29"/>
      <c r="D91" s="13" t="s">
        <v>33</v>
      </c>
      <c r="E91" s="30"/>
      <c r="F91" s="46"/>
      <c r="G91" s="13" t="s">
        <v>61</v>
      </c>
      <c r="H91" s="31"/>
      <c r="I91" s="27"/>
      <c r="J91" s="19"/>
      <c r="K91" s="19"/>
      <c r="L91" s="19"/>
      <c r="M91" s="19"/>
      <c r="N91" s="19"/>
      <c r="O91" s="19"/>
      <c r="P91" s="19"/>
      <c r="Q91" s="100"/>
      <c r="R91" s="19"/>
      <c r="S91" s="19"/>
      <c r="T91" s="19"/>
      <c r="U91" s="19"/>
      <c r="V91" s="19"/>
      <c r="W91" s="19"/>
      <c r="X91" s="19"/>
      <c r="Y91" s="19"/>
      <c r="Z91" s="19"/>
      <c r="AA91" s="124"/>
      <c r="AB91" s="124"/>
      <c r="AC91" s="16"/>
    </row>
    <row r="92" spans="1:32" x14ac:dyDescent="0.25">
      <c r="A92" s="32"/>
      <c r="B92" s="32"/>
      <c r="C92" s="33"/>
      <c r="D92" s="32"/>
      <c r="E92" s="34"/>
      <c r="F92" s="32"/>
      <c r="G92" s="7"/>
      <c r="H92" s="35"/>
      <c r="P92" s="5"/>
      <c r="V92" s="15"/>
      <c r="W92" s="15"/>
      <c r="X92" s="5"/>
      <c r="Y92" s="5"/>
      <c r="Z92" s="5"/>
    </row>
    <row r="93" spans="1:32" x14ac:dyDescent="0.25">
      <c r="A93" s="32"/>
      <c r="B93" s="32"/>
      <c r="C93" s="33"/>
      <c r="D93" s="32"/>
      <c r="E93" s="34"/>
      <c r="F93" s="32"/>
      <c r="G93" s="7"/>
      <c r="H93" s="35"/>
      <c r="P93" s="5"/>
      <c r="V93" s="15"/>
      <c r="W93" s="15"/>
      <c r="X93" s="5"/>
      <c r="Y93" s="5"/>
      <c r="Z93" s="5"/>
    </row>
    <row r="94" spans="1:32" x14ac:dyDescent="0.25">
      <c r="A94" s="32"/>
      <c r="B94" s="32"/>
      <c r="C94" s="33"/>
      <c r="D94" s="32"/>
      <c r="E94" s="34"/>
      <c r="F94" s="32"/>
      <c r="G94" s="7"/>
      <c r="H94" s="35"/>
      <c r="P94" s="5"/>
      <c r="V94" s="15"/>
      <c r="W94" s="15"/>
      <c r="X94" s="5"/>
      <c r="Y94" s="5"/>
      <c r="Z94" s="5"/>
    </row>
    <row r="95" spans="1:32" x14ac:dyDescent="0.25">
      <c r="A95" s="32"/>
      <c r="B95" s="32"/>
      <c r="C95" s="33"/>
      <c r="D95" s="32"/>
      <c r="E95" s="34"/>
      <c r="F95" s="32"/>
      <c r="G95" s="7"/>
      <c r="H95" s="35"/>
      <c r="P95" s="5"/>
      <c r="V95" s="15"/>
      <c r="W95" s="15"/>
      <c r="X95" s="5"/>
      <c r="Y95" s="5"/>
      <c r="Z95" s="5"/>
    </row>
    <row r="96" spans="1:32" x14ac:dyDescent="0.25">
      <c r="A96" s="32"/>
      <c r="B96" s="32"/>
      <c r="C96" s="33"/>
      <c r="D96" s="32"/>
      <c r="E96" s="34"/>
      <c r="F96" s="32"/>
      <c r="G96" s="7"/>
      <c r="H96" s="35"/>
      <c r="P96" s="5"/>
      <c r="V96" s="15"/>
      <c r="W96" s="15"/>
      <c r="X96" s="5"/>
      <c r="Y96" s="5"/>
      <c r="Z96" s="5"/>
    </row>
    <row r="97" spans="1:26" x14ac:dyDescent="0.25">
      <c r="A97" s="32"/>
      <c r="B97" s="32"/>
      <c r="C97" s="33"/>
      <c r="D97" s="32"/>
      <c r="E97" s="34"/>
      <c r="F97" s="32"/>
      <c r="G97" s="7"/>
      <c r="H97" s="35"/>
      <c r="P97" s="5"/>
      <c r="V97" s="15"/>
      <c r="W97" s="15"/>
      <c r="X97" s="5"/>
      <c r="Y97" s="5"/>
      <c r="Z97" s="5"/>
    </row>
    <row r="98" spans="1:26" x14ac:dyDescent="0.25">
      <c r="A98" s="32"/>
      <c r="B98" s="32"/>
      <c r="C98" s="33"/>
      <c r="D98" s="32"/>
      <c r="E98" s="34"/>
      <c r="F98" s="32"/>
      <c r="G98" s="7"/>
      <c r="H98" s="35"/>
      <c r="P98" s="5"/>
      <c r="V98" s="15"/>
      <c r="W98" s="15"/>
      <c r="X98" s="5"/>
      <c r="Y98" s="5"/>
      <c r="Z98" s="5"/>
    </row>
    <row r="99" spans="1:26" x14ac:dyDescent="0.25">
      <c r="A99" s="32"/>
      <c r="B99" s="32"/>
      <c r="C99" s="33"/>
      <c r="D99" s="32"/>
      <c r="E99" s="34"/>
      <c r="F99" s="32"/>
      <c r="G99" s="7"/>
      <c r="H99" s="35"/>
      <c r="P99" s="5"/>
      <c r="V99" s="15"/>
      <c r="W99" s="15"/>
      <c r="X99" s="5"/>
      <c r="Y99" s="5"/>
      <c r="Z99" s="5"/>
    </row>
    <row r="100" spans="1:26" x14ac:dyDescent="0.25">
      <c r="A100" s="32"/>
      <c r="B100" s="32"/>
      <c r="C100" s="33"/>
      <c r="D100" s="32"/>
      <c r="E100" s="34"/>
      <c r="F100" s="32"/>
      <c r="G100" s="7"/>
      <c r="H100" s="35"/>
      <c r="P100" s="5"/>
      <c r="V100" s="15"/>
      <c r="W100" s="15"/>
      <c r="X100" s="5"/>
      <c r="Y100" s="5"/>
      <c r="Z100" s="5"/>
    </row>
    <row r="101" spans="1:26" x14ac:dyDescent="0.25">
      <c r="A101" s="32"/>
      <c r="B101" s="32"/>
      <c r="C101" s="33"/>
      <c r="D101" s="32"/>
      <c r="E101" s="34"/>
      <c r="F101" s="32"/>
      <c r="G101" s="7"/>
      <c r="H101" s="35"/>
      <c r="P101" s="5"/>
      <c r="V101" s="15"/>
      <c r="W101" s="15"/>
      <c r="X101" s="5"/>
      <c r="Y101" s="5"/>
      <c r="Z101" s="5"/>
    </row>
    <row r="102" spans="1:26" x14ac:dyDescent="0.25">
      <c r="E102" s="2"/>
      <c r="G102" s="7"/>
      <c r="H102" s="3"/>
      <c r="V102" s="23"/>
      <c r="W102" s="14"/>
    </row>
    <row r="103" spans="1:26" x14ac:dyDescent="0.25">
      <c r="E103" s="2"/>
      <c r="G103" s="7"/>
      <c r="H103" s="3"/>
      <c r="V103" s="23"/>
      <c r="W103" s="14"/>
    </row>
    <row r="104" spans="1:26" x14ac:dyDescent="0.25">
      <c r="E104" s="2"/>
      <c r="G104" s="7"/>
      <c r="H104" s="3"/>
      <c r="V104" s="23"/>
      <c r="W104" s="14"/>
    </row>
    <row r="105" spans="1:26" x14ac:dyDescent="0.25">
      <c r="E105" s="2"/>
      <c r="G105" s="7"/>
      <c r="H105" s="3"/>
      <c r="V105" s="23"/>
      <c r="W105" s="14"/>
      <c r="Y105" s="12"/>
    </row>
    <row r="106" spans="1:26" x14ac:dyDescent="0.25">
      <c r="E106" s="2"/>
      <c r="G106" s="7"/>
      <c r="H106" s="3"/>
      <c r="V106" s="23"/>
      <c r="W106" s="14"/>
    </row>
    <row r="107" spans="1:26" x14ac:dyDescent="0.25">
      <c r="E107" s="2"/>
      <c r="G107" s="7"/>
      <c r="H107" s="3"/>
      <c r="V107" s="23"/>
      <c r="W107" s="14"/>
    </row>
    <row r="108" spans="1:26" x14ac:dyDescent="0.25">
      <c r="E108" s="2"/>
      <c r="G108" s="7"/>
      <c r="H108" s="3"/>
      <c r="V108" s="23"/>
      <c r="W108" s="14"/>
    </row>
    <row r="109" spans="1:26" x14ac:dyDescent="0.25">
      <c r="E109" s="2"/>
      <c r="G109" s="7"/>
      <c r="H109" s="3"/>
      <c r="V109" s="23"/>
      <c r="W109" s="14"/>
    </row>
    <row r="110" spans="1:26" x14ac:dyDescent="0.25">
      <c r="E110" s="2"/>
      <c r="G110" s="7"/>
      <c r="H110" s="3"/>
      <c r="V110" s="23"/>
      <c r="W110" s="14"/>
    </row>
    <row r="111" spans="1:26" x14ac:dyDescent="0.25">
      <c r="E111" s="2"/>
      <c r="G111" s="7"/>
      <c r="H111" s="3"/>
      <c r="V111" s="23"/>
      <c r="W111" s="14"/>
    </row>
    <row r="112" spans="1:26" x14ac:dyDescent="0.25">
      <c r="E112" s="2"/>
      <c r="G112" s="7"/>
      <c r="H112" s="3"/>
      <c r="V112" s="23"/>
      <c r="W112" s="14"/>
    </row>
    <row r="113" spans="5:23" x14ac:dyDescent="0.25">
      <c r="E113" s="2"/>
      <c r="G113" s="7"/>
      <c r="H113" s="3"/>
      <c r="V113" s="23"/>
      <c r="W113" s="14"/>
    </row>
    <row r="114" spans="5:23" x14ac:dyDescent="0.25">
      <c r="E114" s="2"/>
      <c r="G114" s="7"/>
      <c r="H114" s="3"/>
      <c r="V114" s="23"/>
      <c r="W114" s="14"/>
    </row>
    <row r="115" spans="5:23" x14ac:dyDescent="0.25">
      <c r="E115" s="2"/>
      <c r="G115" s="7"/>
      <c r="H115" s="3"/>
      <c r="V115" s="23"/>
      <c r="W115" s="14"/>
    </row>
    <row r="116" spans="5:23" x14ac:dyDescent="0.25">
      <c r="E116" s="2"/>
      <c r="G116" s="7"/>
      <c r="H116" s="3"/>
      <c r="V116" s="23"/>
      <c r="W116" s="14"/>
    </row>
    <row r="117" spans="5:23" x14ac:dyDescent="0.25">
      <c r="E117" s="2"/>
      <c r="G117" s="7"/>
      <c r="H117" s="3"/>
      <c r="V117" s="23"/>
      <c r="W117" s="14"/>
    </row>
    <row r="118" spans="5:23" x14ac:dyDescent="0.25">
      <c r="E118" s="2"/>
      <c r="G118" s="7"/>
      <c r="H118" s="3"/>
      <c r="V118" s="23"/>
      <c r="W118" s="14"/>
    </row>
    <row r="119" spans="5:23" x14ac:dyDescent="0.25">
      <c r="E119" s="2"/>
      <c r="G119" s="7"/>
      <c r="H119" s="3"/>
      <c r="V119" s="23"/>
      <c r="W119" s="14"/>
    </row>
    <row r="120" spans="5:23" x14ac:dyDescent="0.25">
      <c r="E120" s="2"/>
      <c r="G120" s="7"/>
      <c r="H120" s="3"/>
      <c r="V120" s="23"/>
      <c r="W120" s="14"/>
    </row>
    <row r="121" spans="5:23" x14ac:dyDescent="0.25">
      <c r="E121" s="2"/>
      <c r="G121" s="7"/>
      <c r="H121" s="3"/>
      <c r="V121" s="23"/>
      <c r="W121" s="14"/>
    </row>
    <row r="122" spans="5:23" x14ac:dyDescent="0.25">
      <c r="E122" s="2"/>
      <c r="G122" s="7"/>
      <c r="H122" s="3"/>
    </row>
    <row r="123" spans="5:23" x14ac:dyDescent="0.25">
      <c r="E123" s="2"/>
      <c r="G123" s="7"/>
      <c r="H123" s="3"/>
    </row>
    <row r="124" spans="5:23" x14ac:dyDescent="0.25">
      <c r="E124" s="2"/>
      <c r="G124" s="7"/>
      <c r="H124" s="3"/>
    </row>
    <row r="125" spans="5:23" x14ac:dyDescent="0.25">
      <c r="E125" s="2"/>
      <c r="G125" s="7"/>
      <c r="H125" s="3"/>
    </row>
    <row r="126" spans="5:23" x14ac:dyDescent="0.25">
      <c r="E126" s="2"/>
      <c r="G126" s="7"/>
      <c r="H126" s="3"/>
    </row>
    <row r="127" spans="5:23" x14ac:dyDescent="0.25">
      <c r="E127" s="2"/>
      <c r="G127" s="7"/>
      <c r="H127" s="3"/>
    </row>
    <row r="128" spans="5:23" x14ac:dyDescent="0.25">
      <c r="E128" s="2"/>
      <c r="G128" s="7"/>
      <c r="H128" s="3"/>
    </row>
    <row r="129" spans="5:8" x14ac:dyDescent="0.25">
      <c r="E129" s="2"/>
      <c r="G129" s="7"/>
      <c r="H129" s="3"/>
    </row>
    <row r="130" spans="5:8" x14ac:dyDescent="0.25">
      <c r="E130" s="2"/>
      <c r="G130" s="7"/>
      <c r="H130" s="3"/>
    </row>
    <row r="131" spans="5:8" x14ac:dyDescent="0.25">
      <c r="E131" s="2"/>
      <c r="G131" s="7"/>
      <c r="H131" s="3"/>
    </row>
    <row r="132" spans="5:8" x14ac:dyDescent="0.25">
      <c r="E132" s="2"/>
      <c r="G132" s="7"/>
      <c r="H132" s="3"/>
    </row>
    <row r="133" spans="5:8" x14ac:dyDescent="0.25">
      <c r="E133" s="2"/>
      <c r="G133" s="7"/>
      <c r="H133" s="3"/>
    </row>
    <row r="134" spans="5:8" x14ac:dyDescent="0.25">
      <c r="E134" s="2"/>
      <c r="G134" s="7"/>
      <c r="H134" s="3"/>
    </row>
    <row r="135" spans="5:8" x14ac:dyDescent="0.25">
      <c r="E135" s="2"/>
      <c r="G135" s="7"/>
      <c r="H135" s="3"/>
    </row>
    <row r="136" spans="5:8" x14ac:dyDescent="0.25">
      <c r="E136" s="2"/>
      <c r="G136" s="7"/>
      <c r="H136" s="3"/>
    </row>
    <row r="137" spans="5:8" x14ac:dyDescent="0.25">
      <c r="E137" s="2"/>
      <c r="G137" s="7"/>
      <c r="H137" s="3"/>
    </row>
    <row r="138" spans="5:8" x14ac:dyDescent="0.25">
      <c r="E138" s="2"/>
      <c r="G138" s="7"/>
      <c r="H138" s="3"/>
    </row>
    <row r="139" spans="5:8" x14ac:dyDescent="0.25">
      <c r="E139" s="2"/>
      <c r="G139" s="7"/>
      <c r="H139" s="3"/>
    </row>
    <row r="140" spans="5:8" x14ac:dyDescent="0.25">
      <c r="E140" s="2"/>
      <c r="G140" s="7"/>
      <c r="H140" s="3"/>
    </row>
    <row r="141" spans="5:8" x14ac:dyDescent="0.25">
      <c r="E141" s="2"/>
      <c r="G141" s="7"/>
      <c r="H141" s="3"/>
    </row>
    <row r="142" spans="5:8" x14ac:dyDescent="0.25">
      <c r="E142" s="2"/>
      <c r="G142" s="7"/>
      <c r="H142" s="3"/>
    </row>
    <row r="143" spans="5:8" x14ac:dyDescent="0.25">
      <c r="E143" s="2"/>
      <c r="G143" s="7"/>
      <c r="H143" s="3"/>
    </row>
    <row r="144" spans="5:8" x14ac:dyDescent="0.25">
      <c r="E144" s="2"/>
      <c r="G144" s="7"/>
      <c r="H144" s="3"/>
    </row>
    <row r="145" spans="5:8" x14ac:dyDescent="0.25">
      <c r="E145" s="2"/>
      <c r="G145" s="7"/>
      <c r="H145" s="3"/>
    </row>
    <row r="146" spans="5:8" x14ac:dyDescent="0.25">
      <c r="E146" s="2"/>
      <c r="G146" s="7"/>
      <c r="H146" s="3"/>
    </row>
    <row r="147" spans="5:8" x14ac:dyDescent="0.25">
      <c r="E147" s="2"/>
      <c r="G147" s="7"/>
      <c r="H147" s="3"/>
    </row>
    <row r="148" spans="5:8" x14ac:dyDescent="0.25">
      <c r="E148" s="2"/>
      <c r="G148" s="7"/>
      <c r="H148" s="3"/>
    </row>
    <row r="149" spans="5:8" x14ac:dyDescent="0.25">
      <c r="E149" s="2"/>
      <c r="G149" s="7"/>
      <c r="H149" s="3"/>
    </row>
    <row r="150" spans="5:8" x14ac:dyDescent="0.25">
      <c r="E150" s="2"/>
      <c r="G150" s="7"/>
      <c r="H150" s="3"/>
    </row>
    <row r="151" spans="5:8" x14ac:dyDescent="0.25">
      <c r="E151" s="2"/>
      <c r="G151" s="7"/>
      <c r="H151" s="3"/>
    </row>
    <row r="152" spans="5:8" x14ac:dyDescent="0.25">
      <c r="E152" s="2"/>
      <c r="G152" s="7"/>
      <c r="H152" s="3"/>
    </row>
    <row r="153" spans="5:8" x14ac:dyDescent="0.25">
      <c r="E153" s="2"/>
      <c r="G153" s="7"/>
      <c r="H153" s="3"/>
    </row>
    <row r="154" spans="5:8" x14ac:dyDescent="0.25">
      <c r="E154" s="2"/>
      <c r="G154" s="7"/>
      <c r="H154" s="3"/>
    </row>
    <row r="155" spans="5:8" x14ac:dyDescent="0.25">
      <c r="E155" s="2"/>
      <c r="G155" s="7"/>
      <c r="H155" s="3"/>
    </row>
    <row r="156" spans="5:8" x14ac:dyDescent="0.25">
      <c r="E156" s="2"/>
      <c r="G156" s="7"/>
      <c r="H156" s="3"/>
    </row>
    <row r="157" spans="5:8" x14ac:dyDescent="0.25">
      <c r="E157" s="2"/>
      <c r="G157" s="7"/>
      <c r="H157" s="3"/>
    </row>
    <row r="158" spans="5:8" x14ac:dyDescent="0.25">
      <c r="E158" s="2"/>
      <c r="G158" s="7"/>
      <c r="H158" s="3"/>
    </row>
    <row r="159" spans="5:8" x14ac:dyDescent="0.25">
      <c r="E159" s="2"/>
      <c r="G159" s="7"/>
      <c r="H159" s="3"/>
    </row>
    <row r="160" spans="5:8" x14ac:dyDescent="0.25">
      <c r="E160" s="2"/>
      <c r="G160" s="7"/>
      <c r="H160" s="3"/>
    </row>
    <row r="161" spans="5:8" x14ac:dyDescent="0.25">
      <c r="E161" s="2"/>
      <c r="G161" s="7"/>
      <c r="H161" s="3"/>
    </row>
    <row r="162" spans="5:8" x14ac:dyDescent="0.25">
      <c r="E162" s="2"/>
      <c r="G162" s="7"/>
      <c r="H162" s="3"/>
    </row>
    <row r="163" spans="5:8" x14ac:dyDescent="0.25">
      <c r="E163" s="2"/>
      <c r="G163" s="7"/>
      <c r="H163" s="3"/>
    </row>
    <row r="164" spans="5:8" x14ac:dyDescent="0.25">
      <c r="E164" s="2"/>
      <c r="G164" s="7"/>
      <c r="H164" s="3"/>
    </row>
    <row r="165" spans="5:8" x14ac:dyDescent="0.25">
      <c r="E165" s="2"/>
      <c r="G165" s="7"/>
      <c r="H165" s="3"/>
    </row>
    <row r="166" spans="5:8" x14ac:dyDescent="0.25">
      <c r="E166" s="2"/>
      <c r="G166" s="7"/>
      <c r="H166" s="3"/>
    </row>
    <row r="167" spans="5:8" x14ac:dyDescent="0.25">
      <c r="E167" s="2"/>
      <c r="G167" s="7"/>
      <c r="H167" s="3"/>
    </row>
    <row r="168" spans="5:8" x14ac:dyDescent="0.25">
      <c r="E168" s="2"/>
      <c r="G168" s="7"/>
      <c r="H168" s="3"/>
    </row>
    <row r="169" spans="5:8" x14ac:dyDescent="0.25">
      <c r="E169" s="2"/>
      <c r="G169" s="7"/>
      <c r="H169" s="3"/>
    </row>
    <row r="170" spans="5:8" x14ac:dyDescent="0.25">
      <c r="E170" s="2"/>
      <c r="G170" s="7"/>
      <c r="H170" s="3"/>
    </row>
    <row r="171" spans="5:8" x14ac:dyDescent="0.25">
      <c r="E171" s="2"/>
      <c r="G171" s="7"/>
      <c r="H171" s="3"/>
    </row>
    <row r="172" spans="5:8" x14ac:dyDescent="0.25">
      <c r="E172" s="2"/>
      <c r="G172" s="7"/>
      <c r="H172" s="3"/>
    </row>
    <row r="173" spans="5:8" x14ac:dyDescent="0.25">
      <c r="E173" s="2"/>
      <c r="G173" s="7"/>
      <c r="H173" s="3"/>
    </row>
    <row r="174" spans="5:8" x14ac:dyDescent="0.25">
      <c r="E174" s="2"/>
      <c r="G174" s="7"/>
      <c r="H174" s="3"/>
    </row>
    <row r="175" spans="5:8" x14ac:dyDescent="0.25">
      <c r="E175" s="2"/>
      <c r="G175" s="7"/>
      <c r="H175" s="3"/>
    </row>
    <row r="176" spans="5:8" x14ac:dyDescent="0.25">
      <c r="E176" s="2"/>
      <c r="G176" s="7"/>
      <c r="H176" s="3"/>
    </row>
    <row r="177" spans="5:8" x14ac:dyDescent="0.25">
      <c r="E177" s="2"/>
      <c r="G177" s="7"/>
      <c r="H177" s="3"/>
    </row>
    <row r="178" spans="5:8" x14ac:dyDescent="0.25">
      <c r="E178" s="2"/>
      <c r="G178" s="7"/>
      <c r="H178" s="3"/>
    </row>
    <row r="179" spans="5:8" x14ac:dyDescent="0.25">
      <c r="E179" s="2"/>
      <c r="G179" s="7"/>
      <c r="H179" s="3"/>
    </row>
    <row r="180" spans="5:8" x14ac:dyDescent="0.25">
      <c r="E180" s="2"/>
      <c r="G180" s="7"/>
      <c r="H180" s="3"/>
    </row>
    <row r="181" spans="5:8" x14ac:dyDescent="0.25">
      <c r="E181" s="2"/>
      <c r="G181" s="7"/>
      <c r="H181" s="3"/>
    </row>
    <row r="182" spans="5:8" x14ac:dyDescent="0.25">
      <c r="E182" s="2"/>
      <c r="G182" s="7"/>
      <c r="H182" s="3"/>
    </row>
    <row r="183" spans="5:8" x14ac:dyDescent="0.25">
      <c r="E183" s="2"/>
      <c r="G183" s="7"/>
      <c r="H183" s="3"/>
    </row>
    <row r="184" spans="5:8" x14ac:dyDescent="0.25">
      <c r="E184" s="2"/>
      <c r="G184" s="7"/>
      <c r="H184" s="3"/>
    </row>
    <row r="185" spans="5:8" x14ac:dyDescent="0.25">
      <c r="E185" s="2"/>
      <c r="G185" s="7"/>
      <c r="H185" s="3"/>
    </row>
    <row r="186" spans="5:8" x14ac:dyDescent="0.25">
      <c r="E186" s="2"/>
      <c r="G186" s="7"/>
      <c r="H186" s="3"/>
    </row>
    <row r="187" spans="5:8" x14ac:dyDescent="0.25">
      <c r="E187" s="2"/>
      <c r="G187" s="7"/>
      <c r="H187" s="3"/>
    </row>
    <row r="188" spans="5:8" x14ac:dyDescent="0.25">
      <c r="E188" s="2"/>
      <c r="G188" s="7"/>
      <c r="H188" s="3"/>
    </row>
    <row r="189" spans="5:8" x14ac:dyDescent="0.25">
      <c r="E189" s="2"/>
      <c r="G189" s="7"/>
      <c r="H189" s="3"/>
    </row>
    <row r="190" spans="5:8" x14ac:dyDescent="0.25">
      <c r="E190" s="2"/>
      <c r="G190" s="7"/>
      <c r="H190" s="3"/>
    </row>
    <row r="191" spans="5:8" x14ac:dyDescent="0.25">
      <c r="E191" s="2"/>
      <c r="G191" s="7"/>
      <c r="H191" s="3"/>
    </row>
    <row r="192" spans="5:8" x14ac:dyDescent="0.25">
      <c r="E192" s="2"/>
      <c r="G192" s="7"/>
      <c r="H192" s="3"/>
    </row>
    <row r="193" spans="5:8" x14ac:dyDescent="0.25">
      <c r="E193" s="2"/>
      <c r="G193" s="7"/>
      <c r="H193" s="3"/>
    </row>
    <row r="194" spans="5:8" x14ac:dyDescent="0.25">
      <c r="E194" s="2"/>
      <c r="G194" s="7"/>
      <c r="H194" s="3"/>
    </row>
    <row r="195" spans="5:8" x14ac:dyDescent="0.25">
      <c r="E195" s="2"/>
      <c r="G195" s="7"/>
      <c r="H195" s="3"/>
    </row>
    <row r="196" spans="5:8" x14ac:dyDescent="0.25">
      <c r="E196" s="2"/>
      <c r="G196" s="7"/>
      <c r="H196" s="3"/>
    </row>
    <row r="197" spans="5:8" x14ac:dyDescent="0.25">
      <c r="E197" s="2"/>
      <c r="G197" s="7"/>
      <c r="H197" s="3"/>
    </row>
    <row r="198" spans="5:8" x14ac:dyDescent="0.25">
      <c r="E198" s="2"/>
      <c r="G198" s="7"/>
      <c r="H198" s="3"/>
    </row>
    <row r="199" spans="5:8" x14ac:dyDescent="0.25">
      <c r="E199" s="2"/>
      <c r="G199" s="7"/>
      <c r="H199" s="3"/>
    </row>
    <row r="200" spans="5:8" x14ac:dyDescent="0.25">
      <c r="E200" s="2"/>
      <c r="G200" s="7"/>
      <c r="H200" s="3"/>
    </row>
    <row r="201" spans="5:8" x14ac:dyDescent="0.25">
      <c r="E201" s="2"/>
      <c r="G201" s="7"/>
      <c r="H201" s="3"/>
    </row>
    <row r="202" spans="5:8" x14ac:dyDescent="0.25">
      <c r="E202" s="2"/>
      <c r="G202" s="7"/>
      <c r="H202" s="3"/>
    </row>
    <row r="203" spans="5:8" x14ac:dyDescent="0.25">
      <c r="E203" s="2"/>
      <c r="G203" s="7"/>
      <c r="H203" s="3"/>
    </row>
    <row r="204" spans="5:8" x14ac:dyDescent="0.25">
      <c r="E204" s="2"/>
      <c r="G204" s="7"/>
      <c r="H204" s="3"/>
    </row>
    <row r="205" spans="5:8" x14ac:dyDescent="0.25">
      <c r="E205" s="2"/>
      <c r="G205" s="7"/>
      <c r="H205" s="3"/>
    </row>
    <row r="206" spans="5:8" x14ac:dyDescent="0.25">
      <c r="E206" s="2"/>
      <c r="G206" s="7"/>
      <c r="H206" s="3"/>
    </row>
    <row r="207" spans="5:8" x14ac:dyDescent="0.25">
      <c r="E207" s="2"/>
      <c r="G207" s="7"/>
      <c r="H207" s="3"/>
    </row>
    <row r="208" spans="5:8" x14ac:dyDescent="0.25">
      <c r="E208" s="2"/>
      <c r="G208" s="7"/>
      <c r="H208" s="3"/>
    </row>
    <row r="209" spans="5:8" x14ac:dyDescent="0.25">
      <c r="E209" s="2"/>
      <c r="G209" s="7"/>
      <c r="H209" s="3"/>
    </row>
    <row r="210" spans="5:8" x14ac:dyDescent="0.25">
      <c r="E210" s="2"/>
      <c r="G210" s="7"/>
      <c r="H210" s="3"/>
    </row>
    <row r="211" spans="5:8" x14ac:dyDescent="0.25">
      <c r="E211" s="2"/>
      <c r="G211" s="7"/>
      <c r="H211" s="3"/>
    </row>
    <row r="212" spans="5:8" x14ac:dyDescent="0.25">
      <c r="E212" s="2"/>
      <c r="G212" s="7"/>
      <c r="H212" s="3"/>
    </row>
    <row r="213" spans="5:8" x14ac:dyDescent="0.25">
      <c r="E213" s="2"/>
      <c r="G213" s="7"/>
      <c r="H213" s="3"/>
    </row>
    <row r="214" spans="5:8" x14ac:dyDescent="0.25">
      <c r="E214" s="2"/>
      <c r="G214" s="7"/>
      <c r="H214" s="3"/>
    </row>
    <row r="215" spans="5:8" x14ac:dyDescent="0.25">
      <c r="E215" s="2"/>
      <c r="G215" s="7"/>
      <c r="H215" s="3"/>
    </row>
    <row r="216" spans="5:8" x14ac:dyDescent="0.25">
      <c r="E216" s="2"/>
      <c r="G216" s="7"/>
      <c r="H216" s="3"/>
    </row>
    <row r="217" spans="5:8" x14ac:dyDescent="0.25">
      <c r="E217" s="2"/>
      <c r="G217" s="7"/>
      <c r="H217" s="3"/>
    </row>
    <row r="218" spans="5:8" x14ac:dyDescent="0.25">
      <c r="E218" s="2"/>
      <c r="G218" s="7"/>
      <c r="H218" s="3"/>
    </row>
    <row r="219" spans="5:8" x14ac:dyDescent="0.25">
      <c r="E219" s="2"/>
      <c r="G219" s="7"/>
      <c r="H219" s="3"/>
    </row>
    <row r="220" spans="5:8" x14ac:dyDescent="0.25">
      <c r="E220" s="2"/>
      <c r="G220" s="7"/>
      <c r="H220" s="3"/>
    </row>
    <row r="221" spans="5:8" x14ac:dyDescent="0.25">
      <c r="E221" s="2"/>
      <c r="G221" s="7"/>
      <c r="H221" s="3"/>
    </row>
    <row r="222" spans="5:8" x14ac:dyDescent="0.25">
      <c r="E222" s="2"/>
      <c r="G222" s="7"/>
      <c r="H222" s="3"/>
    </row>
    <row r="223" spans="5:8" x14ac:dyDescent="0.25">
      <c r="E223" s="2"/>
      <c r="G223" s="7"/>
      <c r="H223" s="3"/>
    </row>
    <row r="224" spans="5:8" x14ac:dyDescent="0.25">
      <c r="E224" s="2"/>
      <c r="G224" s="7"/>
      <c r="H224" s="3"/>
    </row>
    <row r="225" spans="5:8" x14ac:dyDescent="0.25">
      <c r="E225" s="2"/>
      <c r="G225" s="7"/>
      <c r="H225" s="3"/>
    </row>
    <row r="226" spans="5:8" x14ac:dyDescent="0.25">
      <c r="E226" s="2"/>
      <c r="G226" s="7"/>
      <c r="H226" s="3"/>
    </row>
    <row r="227" spans="5:8" x14ac:dyDescent="0.25">
      <c r="E227" s="2"/>
      <c r="G227" s="7"/>
      <c r="H227" s="3"/>
    </row>
    <row r="228" spans="5:8" x14ac:dyDescent="0.25">
      <c r="E228" s="2"/>
      <c r="G228" s="7"/>
      <c r="H228" s="3"/>
    </row>
    <row r="229" spans="5:8" x14ac:dyDescent="0.25">
      <c r="E229" s="2"/>
      <c r="G229" s="7"/>
      <c r="H229" s="3"/>
    </row>
    <row r="230" spans="5:8" x14ac:dyDescent="0.25">
      <c r="E230" s="2"/>
      <c r="G230" s="7"/>
      <c r="H230" s="3"/>
    </row>
    <row r="231" spans="5:8" x14ac:dyDescent="0.25">
      <c r="E231" s="2"/>
      <c r="G231" s="7"/>
      <c r="H231" s="3"/>
    </row>
    <row r="232" spans="5:8" x14ac:dyDescent="0.25">
      <c r="E232" s="2"/>
      <c r="G232" s="7"/>
      <c r="H232" s="3"/>
    </row>
    <row r="233" spans="5:8" x14ac:dyDescent="0.25">
      <c r="E233" s="2"/>
      <c r="G233" s="7"/>
      <c r="H233" s="3"/>
    </row>
    <row r="234" spans="5:8" x14ac:dyDescent="0.25">
      <c r="E234" s="2"/>
      <c r="G234" s="7"/>
      <c r="H234" s="3"/>
    </row>
    <row r="235" spans="5:8" x14ac:dyDescent="0.25">
      <c r="E235" s="2"/>
      <c r="G235" s="7"/>
      <c r="H235" s="3"/>
    </row>
    <row r="236" spans="5:8" x14ac:dyDescent="0.25">
      <c r="E236" s="2"/>
      <c r="G236" s="7"/>
      <c r="H236" s="3"/>
    </row>
    <row r="237" spans="5:8" x14ac:dyDescent="0.25">
      <c r="E237" s="2"/>
      <c r="G237" s="7"/>
      <c r="H237" s="3"/>
    </row>
    <row r="238" spans="5:8" x14ac:dyDescent="0.25">
      <c r="E238" s="2"/>
      <c r="G238" s="7"/>
      <c r="H238" s="3"/>
    </row>
    <row r="239" spans="5:8" x14ac:dyDescent="0.25">
      <c r="E239" s="2"/>
      <c r="G239" s="7"/>
      <c r="H239" s="3"/>
    </row>
    <row r="240" spans="5:8" x14ac:dyDescent="0.25">
      <c r="E240" s="2"/>
      <c r="G240" s="7"/>
      <c r="H240" s="3"/>
    </row>
    <row r="241" spans="5:8" x14ac:dyDescent="0.25">
      <c r="E241" s="2"/>
      <c r="G241" s="7"/>
      <c r="H241" s="3"/>
    </row>
    <row r="242" spans="5:8" x14ac:dyDescent="0.25">
      <c r="E242" s="2"/>
      <c r="G242" s="7"/>
      <c r="H242" s="3"/>
    </row>
    <row r="243" spans="5:8" x14ac:dyDescent="0.25">
      <c r="E243" s="2"/>
      <c r="G243" s="7"/>
      <c r="H243" s="3"/>
    </row>
    <row r="244" spans="5:8" x14ac:dyDescent="0.25">
      <c r="E244" s="2"/>
      <c r="G244" s="7"/>
      <c r="H244" s="3"/>
    </row>
    <row r="245" spans="5:8" x14ac:dyDescent="0.25">
      <c r="E245" s="2"/>
      <c r="G245" s="7"/>
      <c r="H245" s="3"/>
    </row>
    <row r="246" spans="5:8" x14ac:dyDescent="0.25">
      <c r="E246" s="2"/>
      <c r="G246" s="7"/>
      <c r="H246" s="3"/>
    </row>
    <row r="247" spans="5:8" x14ac:dyDescent="0.25">
      <c r="E247" s="2"/>
      <c r="G247" s="7"/>
      <c r="H247" s="3"/>
    </row>
    <row r="248" spans="5:8" x14ac:dyDescent="0.25">
      <c r="E248" s="2"/>
      <c r="G248" s="7"/>
      <c r="H248" s="3"/>
    </row>
    <row r="249" spans="5:8" x14ac:dyDescent="0.25">
      <c r="E249" s="2"/>
      <c r="G249" s="7"/>
      <c r="H249" s="3"/>
    </row>
    <row r="250" spans="5:8" x14ac:dyDescent="0.25">
      <c r="E250" s="2"/>
      <c r="G250" s="7"/>
      <c r="H250" s="3"/>
    </row>
    <row r="251" spans="5:8" x14ac:dyDescent="0.25">
      <c r="E251" s="2"/>
      <c r="G251" s="7"/>
      <c r="H251" s="3"/>
    </row>
    <row r="252" spans="5:8" x14ac:dyDescent="0.25">
      <c r="E252" s="2"/>
      <c r="G252" s="7"/>
      <c r="H252" s="3"/>
    </row>
    <row r="253" spans="5:8" x14ac:dyDescent="0.25">
      <c r="E253" s="2"/>
      <c r="G253" s="7"/>
      <c r="H253" s="3"/>
    </row>
    <row r="254" spans="5:8" x14ac:dyDescent="0.25">
      <c r="E254" s="2"/>
      <c r="G254" s="7"/>
      <c r="H254" s="3"/>
    </row>
    <row r="255" spans="5:8" x14ac:dyDescent="0.25">
      <c r="E255" s="2"/>
      <c r="G255" s="7"/>
      <c r="H255" s="3"/>
    </row>
    <row r="256" spans="5:8" x14ac:dyDescent="0.25">
      <c r="E256" s="2"/>
      <c r="G256" s="7"/>
      <c r="H256" s="3"/>
    </row>
    <row r="257" spans="5:8" x14ac:dyDescent="0.25">
      <c r="E257" s="2"/>
      <c r="G257" s="7"/>
      <c r="H257" s="3"/>
    </row>
    <row r="258" spans="5:8" x14ac:dyDescent="0.25">
      <c r="E258" s="2"/>
      <c r="G258" s="7"/>
      <c r="H258" s="3"/>
    </row>
    <row r="259" spans="5:8" x14ac:dyDescent="0.25">
      <c r="E259" s="2"/>
      <c r="G259" s="7"/>
      <c r="H259" s="3"/>
    </row>
    <row r="260" spans="5:8" x14ac:dyDescent="0.25">
      <c r="E260" s="2"/>
      <c r="G260" s="7"/>
      <c r="H260" s="3"/>
    </row>
    <row r="261" spans="5:8" x14ac:dyDescent="0.25">
      <c r="E261" s="2"/>
      <c r="G261" s="7"/>
      <c r="H261" s="3"/>
    </row>
    <row r="262" spans="5:8" x14ac:dyDescent="0.25">
      <c r="E262" s="2"/>
      <c r="G262" s="7"/>
      <c r="H262" s="3"/>
    </row>
    <row r="263" spans="5:8" x14ac:dyDescent="0.25">
      <c r="E263" s="2"/>
      <c r="G263" s="7"/>
      <c r="H263" s="3"/>
    </row>
    <row r="264" spans="5:8" x14ac:dyDescent="0.25">
      <c r="E264" s="2"/>
      <c r="G264" s="7"/>
      <c r="H264" s="3"/>
    </row>
    <row r="265" spans="5:8" x14ac:dyDescent="0.25">
      <c r="E265" s="2"/>
      <c r="G265" s="7"/>
      <c r="H265" s="3"/>
    </row>
    <row r="266" spans="5:8" x14ac:dyDescent="0.25">
      <c r="E266" s="2"/>
      <c r="G266" s="7"/>
      <c r="H266" s="3"/>
    </row>
    <row r="267" spans="5:8" x14ac:dyDescent="0.25">
      <c r="E267" s="2"/>
      <c r="G267" s="7"/>
      <c r="H267" s="3"/>
    </row>
    <row r="268" spans="5:8" x14ac:dyDescent="0.25">
      <c r="E268" s="2"/>
      <c r="G268" s="7"/>
      <c r="H268" s="3"/>
    </row>
    <row r="269" spans="5:8" x14ac:dyDescent="0.25">
      <c r="E269" s="2"/>
      <c r="G269" s="7"/>
      <c r="H269" s="3"/>
    </row>
    <row r="270" spans="5:8" x14ac:dyDescent="0.25">
      <c r="E270" s="2"/>
      <c r="G270" s="7"/>
      <c r="H270" s="3"/>
    </row>
    <row r="271" spans="5:8" x14ac:dyDescent="0.25">
      <c r="E271" s="2"/>
      <c r="G271" s="7"/>
      <c r="H271" s="3"/>
    </row>
    <row r="272" spans="5:8" x14ac:dyDescent="0.25">
      <c r="E272" s="2"/>
      <c r="G272" s="7"/>
      <c r="H272" s="3"/>
    </row>
    <row r="273" spans="5:8" x14ac:dyDescent="0.25">
      <c r="E273" s="2"/>
      <c r="G273" s="7"/>
      <c r="H273" s="3"/>
    </row>
    <row r="274" spans="5:8" x14ac:dyDescent="0.25">
      <c r="E274" s="2"/>
      <c r="G274" s="7"/>
      <c r="H274" s="3"/>
    </row>
    <row r="275" spans="5:8" x14ac:dyDescent="0.25">
      <c r="E275" s="2"/>
      <c r="G275" s="7"/>
      <c r="H275" s="3"/>
    </row>
    <row r="276" spans="5:8" x14ac:dyDescent="0.25">
      <c r="E276" s="2"/>
      <c r="G276" s="7"/>
      <c r="H276" s="3"/>
    </row>
    <row r="277" spans="5:8" x14ac:dyDescent="0.25">
      <c r="E277" s="2"/>
      <c r="G277" s="7"/>
      <c r="H277" s="3"/>
    </row>
    <row r="278" spans="5:8" x14ac:dyDescent="0.25">
      <c r="E278" s="2"/>
      <c r="G278" s="7"/>
      <c r="H278" s="3"/>
    </row>
    <row r="279" spans="5:8" x14ac:dyDescent="0.25">
      <c r="E279" s="2"/>
      <c r="G279" s="7"/>
      <c r="H279" s="3"/>
    </row>
    <row r="280" spans="5:8" x14ac:dyDescent="0.25">
      <c r="E280" s="2"/>
      <c r="G280" s="7"/>
      <c r="H280" s="3"/>
    </row>
    <row r="281" spans="5:8" x14ac:dyDescent="0.25">
      <c r="E281" s="2"/>
      <c r="G281" s="7"/>
      <c r="H281" s="3"/>
    </row>
    <row r="282" spans="5:8" x14ac:dyDescent="0.25">
      <c r="E282" s="2"/>
      <c r="G282" s="7"/>
      <c r="H282" s="3"/>
    </row>
    <row r="283" spans="5:8" x14ac:dyDescent="0.25">
      <c r="E283" s="2"/>
      <c r="G283" s="7"/>
      <c r="H283" s="3"/>
    </row>
    <row r="284" spans="5:8" x14ac:dyDescent="0.25">
      <c r="E284" s="2"/>
      <c r="G284" s="7"/>
      <c r="H284" s="3"/>
    </row>
    <row r="285" spans="5:8" x14ac:dyDescent="0.25">
      <c r="E285" s="2"/>
      <c r="G285" s="7"/>
      <c r="H285" s="3"/>
    </row>
    <row r="286" spans="5:8" x14ac:dyDescent="0.25">
      <c r="E286" s="2"/>
      <c r="G286" s="7"/>
      <c r="H286" s="3"/>
    </row>
    <row r="287" spans="5:8" x14ac:dyDescent="0.25">
      <c r="E287" s="2"/>
      <c r="G287" s="7"/>
      <c r="H287" s="3"/>
    </row>
    <row r="288" spans="5:8" x14ac:dyDescent="0.25">
      <c r="E288" s="2"/>
      <c r="G288" s="7"/>
      <c r="H288" s="3"/>
    </row>
    <row r="289" spans="5:8" x14ac:dyDescent="0.25">
      <c r="E289" s="2"/>
      <c r="G289" s="7"/>
      <c r="H289" s="3"/>
    </row>
    <row r="290" spans="5:8" x14ac:dyDescent="0.25">
      <c r="E290" s="2"/>
      <c r="G290" s="7"/>
      <c r="H290" s="3"/>
    </row>
    <row r="291" spans="5:8" x14ac:dyDescent="0.25">
      <c r="E291" s="2"/>
      <c r="G291" s="7"/>
      <c r="H291" s="3"/>
    </row>
    <row r="292" spans="5:8" x14ac:dyDescent="0.25">
      <c r="E292" s="2"/>
      <c r="G292" s="7"/>
      <c r="H292" s="3"/>
    </row>
    <row r="293" spans="5:8" x14ac:dyDescent="0.25">
      <c r="E293" s="2"/>
      <c r="G293" s="7"/>
      <c r="H293" s="3"/>
    </row>
    <row r="294" spans="5:8" x14ac:dyDescent="0.25">
      <c r="E294" s="2"/>
      <c r="G294" s="7"/>
      <c r="H294" s="3"/>
    </row>
    <row r="295" spans="5:8" x14ac:dyDescent="0.25">
      <c r="E295" s="2"/>
      <c r="G295" s="7"/>
      <c r="H295" s="3"/>
    </row>
    <row r="296" spans="5:8" x14ac:dyDescent="0.25">
      <c r="E296" s="2"/>
      <c r="G296" s="7"/>
      <c r="H296" s="3"/>
    </row>
    <row r="297" spans="5:8" x14ac:dyDescent="0.25">
      <c r="E297" s="2"/>
      <c r="G297" s="7"/>
      <c r="H297" s="3"/>
    </row>
    <row r="298" spans="5:8" x14ac:dyDescent="0.25">
      <c r="E298" s="2"/>
      <c r="G298" s="7"/>
      <c r="H298" s="3"/>
    </row>
    <row r="299" spans="5:8" x14ac:dyDescent="0.25">
      <c r="E299" s="2"/>
      <c r="G299" s="7"/>
      <c r="H299" s="3"/>
    </row>
    <row r="300" spans="5:8" x14ac:dyDescent="0.25">
      <c r="E300" s="2"/>
      <c r="G300" s="7"/>
      <c r="H300" s="3"/>
    </row>
    <row r="301" spans="5:8" x14ac:dyDescent="0.25">
      <c r="E301" s="2"/>
      <c r="G301" s="7"/>
      <c r="H301" s="3"/>
    </row>
    <row r="302" spans="5:8" x14ac:dyDescent="0.25">
      <c r="E302" s="2"/>
      <c r="G302" s="7"/>
      <c r="H302" s="3"/>
    </row>
    <row r="303" spans="5:8" x14ac:dyDescent="0.25">
      <c r="E303" s="2"/>
      <c r="G303" s="7"/>
      <c r="H303" s="3"/>
    </row>
    <row r="304" spans="5:8" x14ac:dyDescent="0.25">
      <c r="E304" s="2"/>
      <c r="G304" s="7"/>
      <c r="H304" s="3"/>
    </row>
    <row r="305" spans="5:8" x14ac:dyDescent="0.25">
      <c r="E305" s="2"/>
      <c r="G305" s="7"/>
      <c r="H305" s="3"/>
    </row>
    <row r="306" spans="5:8" x14ac:dyDescent="0.25">
      <c r="E306" s="2"/>
      <c r="G306" s="7"/>
      <c r="H306" s="3"/>
    </row>
    <row r="307" spans="5:8" x14ac:dyDescent="0.25">
      <c r="E307" s="2"/>
      <c r="G307" s="7"/>
      <c r="H307" s="3"/>
    </row>
    <row r="308" spans="5:8" x14ac:dyDescent="0.25">
      <c r="E308" s="2"/>
      <c r="G308" s="7"/>
      <c r="H308" s="3"/>
    </row>
    <row r="309" spans="5:8" x14ac:dyDescent="0.25">
      <c r="E309" s="2"/>
      <c r="G309" s="7"/>
      <c r="H309" s="3"/>
    </row>
    <row r="310" spans="5:8" x14ac:dyDescent="0.25">
      <c r="E310" s="2"/>
      <c r="G310" s="7"/>
      <c r="H310" s="3"/>
    </row>
    <row r="311" spans="5:8" x14ac:dyDescent="0.25">
      <c r="E311" s="2"/>
      <c r="G311" s="7"/>
      <c r="H311" s="3"/>
    </row>
    <row r="312" spans="5:8" x14ac:dyDescent="0.25">
      <c r="E312" s="2"/>
      <c r="G312" s="7"/>
      <c r="H312" s="3"/>
    </row>
    <row r="313" spans="5:8" x14ac:dyDescent="0.25">
      <c r="E313" s="2"/>
      <c r="G313" s="7"/>
      <c r="H313" s="3"/>
    </row>
    <row r="314" spans="5:8" x14ac:dyDescent="0.25">
      <c r="E314" s="2"/>
      <c r="G314" s="7"/>
      <c r="H314" s="3"/>
    </row>
    <row r="315" spans="5:8" x14ac:dyDescent="0.25">
      <c r="E315" s="2"/>
      <c r="G315" s="7"/>
      <c r="H315" s="3"/>
    </row>
    <row r="316" spans="5:8" x14ac:dyDescent="0.25">
      <c r="E316" s="2"/>
      <c r="G316" s="7"/>
      <c r="H316" s="3"/>
    </row>
    <row r="317" spans="5:8" x14ac:dyDescent="0.25">
      <c r="E317" s="2"/>
      <c r="G317" s="7"/>
      <c r="H317" s="3"/>
    </row>
    <row r="318" spans="5:8" x14ac:dyDescent="0.25">
      <c r="E318" s="2"/>
      <c r="G318" s="7"/>
      <c r="H318" s="3"/>
    </row>
    <row r="319" spans="5:8" x14ac:dyDescent="0.25">
      <c r="E319" s="2"/>
      <c r="G319" s="7"/>
      <c r="H319" s="3"/>
    </row>
    <row r="320" spans="5:8" x14ac:dyDescent="0.25">
      <c r="E320" s="2"/>
      <c r="G320" s="7"/>
      <c r="H320" s="3"/>
    </row>
    <row r="321" spans="5:8" x14ac:dyDescent="0.25">
      <c r="E321" s="2"/>
      <c r="G321" s="7"/>
      <c r="H321" s="3"/>
    </row>
    <row r="322" spans="5:8" x14ac:dyDescent="0.25">
      <c r="E322" s="2"/>
      <c r="G322" s="7"/>
      <c r="H322" s="3"/>
    </row>
    <row r="323" spans="5:8" x14ac:dyDescent="0.25">
      <c r="E323" s="2"/>
      <c r="G323" s="7"/>
      <c r="H323" s="3"/>
    </row>
    <row r="324" spans="5:8" x14ac:dyDescent="0.25">
      <c r="E324" s="2"/>
      <c r="G324" s="7"/>
      <c r="H324" s="3"/>
    </row>
    <row r="325" spans="5:8" x14ac:dyDescent="0.25">
      <c r="E325" s="2"/>
      <c r="G325" s="7"/>
      <c r="H325" s="3"/>
    </row>
    <row r="326" spans="5:8" x14ac:dyDescent="0.25">
      <c r="E326" s="2"/>
      <c r="G326" s="7"/>
      <c r="H326" s="3"/>
    </row>
    <row r="327" spans="5:8" x14ac:dyDescent="0.25">
      <c r="E327" s="2"/>
      <c r="G327" s="7"/>
      <c r="H327" s="3"/>
    </row>
    <row r="328" spans="5:8" x14ac:dyDescent="0.25">
      <c r="E328" s="2"/>
      <c r="G328" s="7"/>
      <c r="H328" s="3"/>
    </row>
    <row r="329" spans="5:8" x14ac:dyDescent="0.25">
      <c r="E329" s="2"/>
      <c r="G329" s="7"/>
      <c r="H329" s="3"/>
    </row>
    <row r="330" spans="5:8" x14ac:dyDescent="0.25">
      <c r="E330" s="2"/>
      <c r="G330" s="7"/>
      <c r="H330" s="3"/>
    </row>
    <row r="331" spans="5:8" x14ac:dyDescent="0.25">
      <c r="E331" s="2"/>
      <c r="G331" s="7"/>
      <c r="H331" s="3"/>
    </row>
    <row r="332" spans="5:8" x14ac:dyDescent="0.25">
      <c r="E332" s="2"/>
      <c r="G332" s="7"/>
      <c r="H332" s="3"/>
    </row>
    <row r="333" spans="5:8" x14ac:dyDescent="0.25">
      <c r="E333" s="2"/>
      <c r="G333" s="7"/>
      <c r="H333" s="3"/>
    </row>
    <row r="334" spans="5:8" x14ac:dyDescent="0.25">
      <c r="E334" s="2"/>
      <c r="G334" s="7"/>
      <c r="H334" s="3"/>
    </row>
    <row r="335" spans="5:8" x14ac:dyDescent="0.25">
      <c r="E335" s="2"/>
      <c r="G335" s="7"/>
      <c r="H335" s="3"/>
    </row>
    <row r="336" spans="5:8" x14ac:dyDescent="0.25">
      <c r="E336" s="2"/>
      <c r="G336" s="7"/>
      <c r="H336" s="3"/>
    </row>
    <row r="337" spans="5:8" x14ac:dyDescent="0.25">
      <c r="E337" s="2"/>
      <c r="G337" s="7"/>
      <c r="H337" s="3"/>
    </row>
    <row r="338" spans="5:8" x14ac:dyDescent="0.25">
      <c r="E338" s="2"/>
      <c r="G338" s="7"/>
      <c r="H338" s="3"/>
    </row>
    <row r="339" spans="5:8" x14ac:dyDescent="0.25">
      <c r="E339" s="2"/>
      <c r="G339" s="7"/>
      <c r="H339" s="3"/>
    </row>
    <row r="340" spans="5:8" x14ac:dyDescent="0.25">
      <c r="E340" s="2"/>
      <c r="G340" s="7"/>
      <c r="H340" s="3"/>
    </row>
    <row r="341" spans="5:8" x14ac:dyDescent="0.25">
      <c r="E341" s="2"/>
      <c r="G341" s="7"/>
      <c r="H341" s="3"/>
    </row>
    <row r="342" spans="5:8" x14ac:dyDescent="0.25">
      <c r="E342" s="2"/>
      <c r="G342" s="7"/>
      <c r="H342" s="3"/>
    </row>
    <row r="343" spans="5:8" x14ac:dyDescent="0.25">
      <c r="E343" s="2"/>
      <c r="G343" s="7"/>
      <c r="H343" s="3"/>
    </row>
    <row r="344" spans="5:8" x14ac:dyDescent="0.25">
      <c r="E344" s="2"/>
      <c r="G344" s="7"/>
      <c r="H344" s="3"/>
    </row>
    <row r="345" spans="5:8" x14ac:dyDescent="0.25">
      <c r="E345" s="2"/>
      <c r="G345" s="7"/>
      <c r="H345" s="3"/>
    </row>
    <row r="346" spans="5:8" x14ac:dyDescent="0.25">
      <c r="E346" s="2"/>
      <c r="G346" s="7"/>
      <c r="H346" s="3"/>
    </row>
    <row r="347" spans="5:8" x14ac:dyDescent="0.25">
      <c r="E347" s="2"/>
      <c r="G347" s="7"/>
      <c r="H347" s="3"/>
    </row>
    <row r="348" spans="5:8" x14ac:dyDescent="0.25">
      <c r="E348" s="2"/>
      <c r="G348" s="7"/>
      <c r="H348" s="3"/>
    </row>
  </sheetData>
  <autoFilter ref="A7:AG81"/>
  <sortState ref="A10:CA53">
    <sortCondition ref="E10:E53"/>
  </sortState>
  <mergeCells count="15">
    <mergeCell ref="E87:F87"/>
    <mergeCell ref="A79:F79"/>
    <mergeCell ref="X6:X7"/>
    <mergeCell ref="Y6:Y7"/>
    <mergeCell ref="A4:Z4"/>
    <mergeCell ref="C5:C7"/>
    <mergeCell ref="I5:N5"/>
    <mergeCell ref="P5:V5"/>
    <mergeCell ref="X5:Y5"/>
    <mergeCell ref="I6:J6"/>
    <mergeCell ref="K6:K7"/>
    <mergeCell ref="L6:M6"/>
    <mergeCell ref="Z6:Z7"/>
    <mergeCell ref="U6:U7"/>
    <mergeCell ref="T6:T7"/>
  </mergeCells>
  <pageMargins left="0.7" right="0.7" top="0.75" bottom="0.75" header="0.3" footer="0.3"/>
  <pageSetup paperSize="5" scale="33" fitToHeight="0" orientation="landscape" r:id="rId1"/>
  <headerFooter>
    <oddFooter>&amp;L&amp;P/&amp;N</oddFooter>
  </headerFooter>
  <rowBreaks count="2" manualBreakCount="2">
    <brk id="37" max="16383" man="1"/>
    <brk id="91" max="16383" man="1"/>
  </rowBreaks>
  <colBreaks count="2" manualBreakCount="2">
    <brk id="26" max="1048575" man="1"/>
    <brk id="28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04E2B479DFD448AE0C9C92805B4070" ma:contentTypeVersion="13" ma:contentTypeDescription="Create a new document." ma:contentTypeScope="" ma:versionID="f8720515dc1d5951e34e58738bea1672">
  <xsd:schema xmlns:xsd="http://www.w3.org/2001/XMLSchema" xmlns:xs="http://www.w3.org/2001/XMLSchema" xmlns:p="http://schemas.microsoft.com/office/2006/metadata/properties" xmlns:ns2="da0356f3-83b3-42db-a4ea-d0e11b8bbdec" xmlns:ns3="8dedfef6-c5ba-4a3e-af87-6a55fe944720" targetNamespace="http://schemas.microsoft.com/office/2006/metadata/properties" ma:root="true" ma:fieldsID="e4a103a28ecc4ebae4ea009e8b6635ec" ns2:_="" ns3:_="">
    <xsd:import namespace="da0356f3-83b3-42db-a4ea-d0e11b8bbdec"/>
    <xsd:import namespace="8dedfef6-c5ba-4a3e-af87-6a55fe9447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0356f3-83b3-42db-a4ea-d0e11b8bbd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ee2eaa90-8f7f-4846-8504-93fa31a835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edfef6-c5ba-4a3e-af87-6a55fe944720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5ed9adb-7132-4c8b-ad7a-5e8e5272ece5}" ma:internalName="TaxCatchAll" ma:showField="CatchAllData" ma:web="8dedfef6-c5ba-4a3e-af87-6a55fe9447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a0356f3-83b3-42db-a4ea-d0e11b8bbdec">
      <Terms xmlns="http://schemas.microsoft.com/office/infopath/2007/PartnerControls"/>
    </lcf76f155ced4ddcb4097134ff3c332f>
    <TaxCatchAll xmlns="8dedfef6-c5ba-4a3e-af87-6a55fe94472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B35F3A-713D-4ED0-AC16-792731329B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0356f3-83b3-42db-a4ea-d0e11b8bbdec"/>
    <ds:schemaRef ds:uri="8dedfef6-c5ba-4a3e-af87-6a55fe9447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B849DF2-0DF8-4849-8BEF-520251A40D05}">
  <ds:schemaRefs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microsoft.com/office/infopath/2007/PartnerControls"/>
    <ds:schemaRef ds:uri="8dedfef6-c5ba-4a3e-af87-6a55fe944720"/>
    <ds:schemaRef ds:uri="da0356f3-83b3-42db-a4ea-d0e11b8bbdec"/>
  </ds:schemaRefs>
</ds:datastoreItem>
</file>

<file path=customXml/itemProps3.xml><?xml version="1.0" encoding="utf-8"?>
<ds:datastoreItem xmlns:ds="http://schemas.openxmlformats.org/officeDocument/2006/customXml" ds:itemID="{7CE66A8A-78E0-49D3-AF48-E0ADC2813B9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Claribel Reinoso</dc:creator>
  <cp:lastModifiedBy>Franchesca Moreno</cp:lastModifiedBy>
  <cp:lastPrinted>2025-06-03T16:08:57Z</cp:lastPrinted>
  <dcterms:created xsi:type="dcterms:W3CDTF">2021-10-19T14:31:34Z</dcterms:created>
  <dcterms:modified xsi:type="dcterms:W3CDTF">2025-06-03T16:40:59Z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0x010100C704E2B479DFD448AE0C9C92805B4070</vt:lpwstr>
  </property>
  <property fmtid="{D5CDD505-2E9C-101B-9397-08002B2CF9AE}" pid="3" name="MediaServiceImageTags">
    <vt:lpwstr/>
  </property>
</Properties>
</file>