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2" r:id="rId3"/>
  </sheets>
  <definedNames>
    <definedName name="_xlnm._FilterDatabase" localSheetId="1" hidden="1">Hoja1!$Q$7:$Z$102</definedName>
    <definedName name="_xlnm.Print_Area" localSheetId="1">Hoja1!$A$1:$CB$122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T116" i="1"/>
  <c r="S116" i="1"/>
  <c r="Q116" i="1"/>
  <c r="P116" i="1"/>
  <c r="N116" i="1"/>
  <c r="I102" i="1"/>
  <c r="J102" i="1"/>
  <c r="K102" i="1"/>
  <c r="L102" i="1"/>
  <c r="M102" i="1"/>
  <c r="Y102" i="1" l="1"/>
  <c r="O102" i="1"/>
  <c r="X102" i="1"/>
  <c r="H102" i="1"/>
  <c r="W102" i="1" l="1"/>
  <c r="Z102" i="1" s="1"/>
  <c r="I30" i="1" l="1"/>
  <c r="J30" i="1"/>
  <c r="K30" i="1"/>
  <c r="L30" i="1"/>
  <c r="M30" i="1"/>
  <c r="X30" i="1" l="1"/>
  <c r="H30" i="1"/>
  <c r="U30" i="1" s="1"/>
  <c r="W30" i="1" s="1"/>
  <c r="O30" i="1"/>
  <c r="Y30" i="1"/>
  <c r="V116" i="1"/>
  <c r="W31" i="1"/>
  <c r="Z30" i="1" l="1"/>
  <c r="M101" i="1"/>
  <c r="L101" i="1"/>
  <c r="K101" i="1"/>
  <c r="J101" i="1"/>
  <c r="I101" i="1"/>
  <c r="Y101" i="1" l="1"/>
  <c r="O101" i="1"/>
  <c r="X101" i="1"/>
  <c r="H101" i="1"/>
  <c r="W101" i="1" s="1"/>
  <c r="Z101" i="1" s="1"/>
  <c r="M79" i="1"/>
  <c r="L79" i="1"/>
  <c r="K79" i="1"/>
  <c r="J79" i="1"/>
  <c r="I79" i="1"/>
  <c r="M29" i="1"/>
  <c r="L29" i="1"/>
  <c r="K29" i="1"/>
  <c r="J29" i="1"/>
  <c r="I29" i="1"/>
  <c r="Y79" i="1" l="1"/>
  <c r="O79" i="1"/>
  <c r="Y29" i="1"/>
  <c r="H29" i="1"/>
  <c r="U29" i="1" s="1"/>
  <c r="W29" i="1" s="1"/>
  <c r="X29" i="1"/>
  <c r="H79" i="1"/>
  <c r="U79" i="1" s="1"/>
  <c r="X79" i="1"/>
  <c r="Z79" i="1" s="1"/>
  <c r="O29" i="1"/>
  <c r="M100" i="1"/>
  <c r="L100" i="1"/>
  <c r="K100" i="1"/>
  <c r="J100" i="1"/>
  <c r="I100" i="1"/>
  <c r="I99" i="1"/>
  <c r="J99" i="1"/>
  <c r="K99" i="1"/>
  <c r="L99" i="1"/>
  <c r="M99" i="1"/>
  <c r="I98" i="1"/>
  <c r="J98" i="1"/>
  <c r="K98" i="1"/>
  <c r="L98" i="1"/>
  <c r="M98" i="1"/>
  <c r="I97" i="1"/>
  <c r="J97" i="1"/>
  <c r="K97" i="1"/>
  <c r="L97" i="1"/>
  <c r="M97" i="1"/>
  <c r="I96" i="1"/>
  <c r="J96" i="1"/>
  <c r="K96" i="1"/>
  <c r="L96" i="1"/>
  <c r="M96" i="1"/>
  <c r="Z29" i="1" l="1"/>
  <c r="Y98" i="1"/>
  <c r="O100" i="1"/>
  <c r="Y100" i="1"/>
  <c r="X99" i="1"/>
  <c r="H98" i="1"/>
  <c r="W98" i="1" s="1"/>
  <c r="H100" i="1"/>
  <c r="W100" i="1" s="1"/>
  <c r="X100" i="1"/>
  <c r="H99" i="1"/>
  <c r="W99" i="1" s="1"/>
  <c r="Z99" i="1" s="1"/>
  <c r="O99" i="1"/>
  <c r="Y99" i="1"/>
  <c r="O98" i="1"/>
  <c r="X98" i="1"/>
  <c r="H97" i="1"/>
  <c r="W97" i="1" s="1"/>
  <c r="Y97" i="1"/>
  <c r="H96" i="1"/>
  <c r="U96" i="1" s="1"/>
  <c r="W96" i="1" s="1"/>
  <c r="Y96" i="1"/>
  <c r="O97" i="1"/>
  <c r="X97" i="1"/>
  <c r="X96" i="1"/>
  <c r="O96" i="1"/>
  <c r="Z100" i="1" l="1"/>
  <c r="Z96" i="1"/>
  <c r="Z98" i="1"/>
  <c r="Z97" i="1"/>
  <c r="M95" i="1"/>
  <c r="L95" i="1"/>
  <c r="K95" i="1"/>
  <c r="J95" i="1"/>
  <c r="I95" i="1"/>
  <c r="X95" i="1" s="1"/>
  <c r="Y95" i="1" l="1"/>
  <c r="H95" i="1"/>
  <c r="U95" i="1" s="1"/>
  <c r="W95" i="1" s="1"/>
  <c r="Z95" i="1" s="1"/>
  <c r="O95" i="1"/>
  <c r="I94" i="1" l="1"/>
  <c r="J94" i="1"/>
  <c r="K94" i="1"/>
  <c r="L94" i="1"/>
  <c r="M94" i="1"/>
  <c r="I93" i="1"/>
  <c r="J93" i="1"/>
  <c r="K93" i="1"/>
  <c r="L93" i="1"/>
  <c r="M93" i="1"/>
  <c r="I92" i="1"/>
  <c r="J92" i="1"/>
  <c r="K92" i="1"/>
  <c r="L92" i="1"/>
  <c r="M92" i="1"/>
  <c r="I91" i="1"/>
  <c r="J91" i="1"/>
  <c r="K91" i="1"/>
  <c r="L91" i="1"/>
  <c r="M91" i="1"/>
  <c r="I90" i="1"/>
  <c r="J90" i="1"/>
  <c r="K90" i="1"/>
  <c r="L90" i="1"/>
  <c r="M90" i="1"/>
  <c r="I89" i="1"/>
  <c r="J89" i="1"/>
  <c r="K89" i="1"/>
  <c r="L89" i="1"/>
  <c r="M89" i="1"/>
  <c r="I88" i="1"/>
  <c r="J88" i="1"/>
  <c r="K88" i="1"/>
  <c r="L88" i="1"/>
  <c r="M88" i="1"/>
  <c r="I87" i="1"/>
  <c r="J87" i="1"/>
  <c r="K87" i="1"/>
  <c r="L87" i="1"/>
  <c r="M87" i="1"/>
  <c r="I86" i="1"/>
  <c r="J86" i="1"/>
  <c r="K86" i="1"/>
  <c r="L86" i="1"/>
  <c r="M86" i="1"/>
  <c r="I85" i="1"/>
  <c r="J85" i="1"/>
  <c r="K85" i="1"/>
  <c r="L85" i="1"/>
  <c r="M85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42" i="1"/>
  <c r="J42" i="1"/>
  <c r="K42" i="1"/>
  <c r="L42" i="1"/>
  <c r="M42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108" i="1"/>
  <c r="J108" i="1"/>
  <c r="K108" i="1"/>
  <c r="L108" i="1"/>
  <c r="M108" i="1"/>
  <c r="I109" i="1"/>
  <c r="J109" i="1"/>
  <c r="K109" i="1"/>
  <c r="L109" i="1"/>
  <c r="M109" i="1"/>
  <c r="I110" i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80" i="1"/>
  <c r="J80" i="1"/>
  <c r="K80" i="1"/>
  <c r="L80" i="1"/>
  <c r="M80" i="1"/>
  <c r="I103" i="1"/>
  <c r="J103" i="1"/>
  <c r="K103" i="1"/>
  <c r="L103" i="1"/>
  <c r="M103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M106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107" i="1"/>
  <c r="J107" i="1"/>
  <c r="K107" i="1"/>
  <c r="L107" i="1"/>
  <c r="M107" i="1"/>
  <c r="I114" i="1"/>
  <c r="J114" i="1"/>
  <c r="K114" i="1"/>
  <c r="L114" i="1"/>
  <c r="M114" i="1"/>
  <c r="I84" i="1"/>
  <c r="J84" i="1"/>
  <c r="K84" i="1"/>
  <c r="L84" i="1"/>
  <c r="M84" i="1"/>
  <c r="K10" i="1"/>
  <c r="K11" i="1"/>
  <c r="K12" i="1"/>
  <c r="K9" i="1"/>
  <c r="M10" i="1"/>
  <c r="M11" i="1"/>
  <c r="M12" i="1"/>
  <c r="M9" i="1"/>
  <c r="J10" i="1"/>
  <c r="J11" i="1"/>
  <c r="J12" i="1"/>
  <c r="J9" i="1"/>
  <c r="I10" i="1"/>
  <c r="I9" i="1"/>
  <c r="I11" i="1"/>
  <c r="I12" i="1"/>
  <c r="L9" i="1"/>
  <c r="L10" i="1"/>
  <c r="L11" i="1"/>
  <c r="L12" i="1"/>
  <c r="W19" i="1"/>
  <c r="L116" i="1" l="1"/>
  <c r="K116" i="1"/>
  <c r="J116" i="1"/>
  <c r="I116" i="1"/>
  <c r="M116" i="1"/>
  <c r="H48" i="1"/>
  <c r="U48" i="1" s="1"/>
  <c r="W48" i="1" s="1"/>
  <c r="O14" i="1"/>
  <c r="X36" i="1"/>
  <c r="Y63" i="1"/>
  <c r="X39" i="1"/>
  <c r="X71" i="1"/>
  <c r="X65" i="1"/>
  <c r="H36" i="1"/>
  <c r="U36" i="1" s="1"/>
  <c r="W36" i="1" s="1"/>
  <c r="H68" i="1"/>
  <c r="U68" i="1" s="1"/>
  <c r="W68" i="1" s="1"/>
  <c r="Y58" i="1"/>
  <c r="X55" i="1"/>
  <c r="Y50" i="1"/>
  <c r="X43" i="1"/>
  <c r="H28" i="1"/>
  <c r="U28" i="1" s="1"/>
  <c r="W28" i="1" s="1"/>
  <c r="Y23" i="1"/>
  <c r="X17" i="1"/>
  <c r="Y72" i="1"/>
  <c r="H62" i="1"/>
  <c r="U62" i="1" s="1"/>
  <c r="W62" i="1" s="1"/>
  <c r="Y57" i="1"/>
  <c r="Y45" i="1"/>
  <c r="Y35" i="1"/>
  <c r="X23" i="1"/>
  <c r="H81" i="1"/>
  <c r="W81" i="1" s="1"/>
  <c r="Y60" i="1"/>
  <c r="X82" i="1"/>
  <c r="Y103" i="1"/>
  <c r="Y74" i="1"/>
  <c r="Y69" i="1"/>
  <c r="H65" i="1"/>
  <c r="W65" i="1" s="1"/>
  <c r="H17" i="1"/>
  <c r="U17" i="1" s="1"/>
  <c r="W17" i="1" s="1"/>
  <c r="Y11" i="1"/>
  <c r="Y83" i="1"/>
  <c r="H80" i="1"/>
  <c r="W80" i="1" s="1"/>
  <c r="X12" i="1"/>
  <c r="Y10" i="1"/>
  <c r="H55" i="1"/>
  <c r="W55" i="1" s="1"/>
  <c r="H90" i="1"/>
  <c r="W90" i="1" s="1"/>
  <c r="H107" i="1"/>
  <c r="W107" i="1" s="1"/>
  <c r="Y105" i="1"/>
  <c r="H110" i="1"/>
  <c r="W110" i="1" s="1"/>
  <c r="Z110" i="1" s="1"/>
  <c r="H58" i="1"/>
  <c r="U58" i="1" s="1"/>
  <c r="W58" i="1" s="1"/>
  <c r="Y53" i="1"/>
  <c r="X33" i="1"/>
  <c r="Y84" i="1"/>
  <c r="H105" i="1"/>
  <c r="W105" i="1" s="1"/>
  <c r="Y112" i="1"/>
  <c r="Y109" i="1"/>
  <c r="O33" i="1"/>
  <c r="H33" i="1"/>
  <c r="U33" i="1" s="1"/>
  <c r="W33" i="1" s="1"/>
  <c r="X83" i="1"/>
  <c r="Y64" i="1"/>
  <c r="X58" i="1"/>
  <c r="H46" i="1"/>
  <c r="U46" i="1" s="1"/>
  <c r="W46" i="1" s="1"/>
  <c r="Y15" i="1"/>
  <c r="Y91" i="1"/>
  <c r="O82" i="1"/>
  <c r="H113" i="1"/>
  <c r="W113" i="1" s="1"/>
  <c r="Y108" i="1"/>
  <c r="X73" i="1"/>
  <c r="H70" i="1"/>
  <c r="W70" i="1" s="1"/>
  <c r="O108" i="1"/>
  <c r="H84" i="1"/>
  <c r="W84" i="1" s="1"/>
  <c r="Y81" i="1"/>
  <c r="Y47" i="1"/>
  <c r="Y88" i="1"/>
  <c r="X93" i="1"/>
  <c r="Y80" i="1"/>
  <c r="H82" i="1"/>
  <c r="W82" i="1" s="1"/>
  <c r="X84" i="1"/>
  <c r="H112" i="1"/>
  <c r="W112" i="1" s="1"/>
  <c r="Y78" i="1"/>
  <c r="H72" i="1"/>
  <c r="W72" i="1" s="1"/>
  <c r="Y67" i="1"/>
  <c r="Y32" i="1"/>
  <c r="H23" i="1"/>
  <c r="U23" i="1" s="1"/>
  <c r="W23" i="1" s="1"/>
  <c r="Y42" i="1"/>
  <c r="X87" i="1"/>
  <c r="Y12" i="1"/>
  <c r="X81" i="1"/>
  <c r="O78" i="1"/>
  <c r="H67" i="1"/>
  <c r="W67" i="1" s="1"/>
  <c r="Y62" i="1"/>
  <c r="X57" i="1"/>
  <c r="Y52" i="1"/>
  <c r="O45" i="1"/>
  <c r="Y39" i="1"/>
  <c r="H32" i="1"/>
  <c r="U32" i="1" s="1"/>
  <c r="W32" i="1" s="1"/>
  <c r="Y25" i="1"/>
  <c r="H42" i="1"/>
  <c r="U42" i="1" s="1"/>
  <c r="W42" i="1" s="1"/>
  <c r="Y14" i="1"/>
  <c r="Y85" i="1"/>
  <c r="Y92" i="1"/>
  <c r="Y59" i="1"/>
  <c r="H39" i="1"/>
  <c r="U39" i="1" s="1"/>
  <c r="W39" i="1" s="1"/>
  <c r="Y34" i="1"/>
  <c r="H25" i="1"/>
  <c r="U25" i="1" s="1"/>
  <c r="W25" i="1" s="1"/>
  <c r="Y20" i="1"/>
  <c r="H14" i="1"/>
  <c r="U14" i="1" s="1"/>
  <c r="W14" i="1" s="1"/>
  <c r="O85" i="1"/>
  <c r="Y90" i="1"/>
  <c r="Y66" i="1"/>
  <c r="X10" i="1"/>
  <c r="Y107" i="1"/>
  <c r="Y113" i="1"/>
  <c r="H77" i="1"/>
  <c r="W77" i="1" s="1"/>
  <c r="Y73" i="1"/>
  <c r="X53" i="1"/>
  <c r="Y51" i="1"/>
  <c r="H44" i="1"/>
  <c r="U44" i="1" s="1"/>
  <c r="W44" i="1" s="1"/>
  <c r="H31" i="1"/>
  <c r="X15" i="1"/>
  <c r="Y86" i="1"/>
  <c r="Y65" i="1"/>
  <c r="X60" i="1"/>
  <c r="Y55" i="1"/>
  <c r="O53" i="1"/>
  <c r="X35" i="1"/>
  <c r="Y28" i="1"/>
  <c r="X21" i="1"/>
  <c r="Y19" i="1"/>
  <c r="O17" i="1"/>
  <c r="O76" i="1"/>
  <c r="O43" i="1"/>
  <c r="Y40" i="1"/>
  <c r="Y37" i="1"/>
  <c r="X28" i="1"/>
  <c r="O35" i="1"/>
  <c r="H114" i="1"/>
  <c r="U114" i="1" s="1"/>
  <c r="W114" i="1" s="1"/>
  <c r="Y106" i="1"/>
  <c r="X111" i="1"/>
  <c r="Y77" i="1"/>
  <c r="H71" i="1"/>
  <c r="U71" i="1" s="1"/>
  <c r="W71" i="1" s="1"/>
  <c r="H61" i="1"/>
  <c r="W61" i="1" s="1"/>
  <c r="Y56" i="1"/>
  <c r="H49" i="1"/>
  <c r="U49" i="1" s="1"/>
  <c r="W49" i="1" s="1"/>
  <c r="Y44" i="1"/>
  <c r="Y31" i="1"/>
  <c r="H22" i="1"/>
  <c r="U22" i="1" s="1"/>
  <c r="W22" i="1" s="1"/>
  <c r="Y18" i="1"/>
  <c r="X106" i="1"/>
  <c r="X77" i="1"/>
  <c r="H66" i="1"/>
  <c r="W66" i="1" s="1"/>
  <c r="X56" i="1"/>
  <c r="X44" i="1"/>
  <c r="Y38" i="1"/>
  <c r="X31" i="1"/>
  <c r="Z31" i="1" s="1"/>
  <c r="Y24" i="1"/>
  <c r="X18" i="1"/>
  <c r="Y13" i="1"/>
  <c r="O92" i="1"/>
  <c r="O19" i="1"/>
  <c r="O112" i="1"/>
  <c r="O107" i="1"/>
  <c r="H108" i="1"/>
  <c r="W108" i="1" s="1"/>
  <c r="X68" i="1"/>
  <c r="X46" i="1"/>
  <c r="O31" i="1"/>
  <c r="Y26" i="1"/>
  <c r="X19" i="1"/>
  <c r="Z19" i="1" s="1"/>
  <c r="Y94" i="1"/>
  <c r="H76" i="1"/>
  <c r="W76" i="1" s="1"/>
  <c r="X76" i="1"/>
  <c r="X105" i="1"/>
  <c r="H103" i="1"/>
  <c r="W103" i="1" s="1"/>
  <c r="O110" i="1"/>
  <c r="O74" i="1"/>
  <c r="Y70" i="1"/>
  <c r="O65" i="1"/>
  <c r="H63" i="1"/>
  <c r="W63" i="1" s="1"/>
  <c r="O55" i="1"/>
  <c r="H53" i="1"/>
  <c r="U53" i="1" s="1"/>
  <c r="W53" i="1" s="1"/>
  <c r="Y48" i="1"/>
  <c r="H40" i="1"/>
  <c r="U40" i="1" s="1"/>
  <c r="W40" i="1" s="1"/>
  <c r="H37" i="1"/>
  <c r="U37" i="1" s="1"/>
  <c r="W37" i="1" s="1"/>
  <c r="X26" i="1"/>
  <c r="O23" i="1"/>
  <c r="Y21" i="1"/>
  <c r="H15" i="1"/>
  <c r="U15" i="1" s="1"/>
  <c r="W15" i="1" s="1"/>
  <c r="X90" i="1"/>
  <c r="O46" i="1"/>
  <c r="O11" i="1"/>
  <c r="X107" i="1"/>
  <c r="O105" i="1"/>
  <c r="Y76" i="1"/>
  <c r="X70" i="1"/>
  <c r="O60" i="1"/>
  <c r="X48" i="1"/>
  <c r="Z48" i="1" s="1"/>
  <c r="Y43" i="1"/>
  <c r="H35" i="1"/>
  <c r="U35" i="1" s="1"/>
  <c r="W35" i="1" s="1"/>
  <c r="O28" i="1"/>
  <c r="O21" i="1"/>
  <c r="Y17" i="1"/>
  <c r="X85" i="1"/>
  <c r="O90" i="1"/>
  <c r="X89" i="1"/>
  <c r="Y93" i="1"/>
  <c r="H43" i="1"/>
  <c r="U43" i="1" s="1"/>
  <c r="W43" i="1" s="1"/>
  <c r="Y87" i="1"/>
  <c r="H93" i="1"/>
  <c r="W93" i="1" s="1"/>
  <c r="X11" i="1"/>
  <c r="Y9" i="1"/>
  <c r="Y75" i="1"/>
  <c r="H59" i="1"/>
  <c r="U59" i="1" s="1"/>
  <c r="W59" i="1" s="1"/>
  <c r="Y54" i="1"/>
  <c r="O50" i="1"/>
  <c r="O37" i="1"/>
  <c r="X34" i="1"/>
  <c r="Y16" i="1"/>
  <c r="H85" i="1"/>
  <c r="W85" i="1" s="1"/>
  <c r="Z85" i="1" s="1"/>
  <c r="H87" i="1"/>
  <c r="W87" i="1" s="1"/>
  <c r="H21" i="1"/>
  <c r="U21" i="1" s="1"/>
  <c r="O10" i="1"/>
  <c r="Y114" i="1"/>
  <c r="Y111" i="1"/>
  <c r="O75" i="1"/>
  <c r="Y71" i="1"/>
  <c r="X64" i="1"/>
  <c r="O54" i="1"/>
  <c r="H41" i="1"/>
  <c r="U41" i="1" s="1"/>
  <c r="W41" i="1" s="1"/>
  <c r="Y36" i="1"/>
  <c r="O34" i="1"/>
  <c r="X16" i="1"/>
  <c r="O72" i="1"/>
  <c r="O103" i="1"/>
  <c r="O89" i="1"/>
  <c r="H19" i="1"/>
  <c r="H60" i="1"/>
  <c r="W60" i="1" s="1"/>
  <c r="X40" i="1"/>
  <c r="H83" i="1"/>
  <c r="W83" i="1" s="1"/>
  <c r="Y104" i="1"/>
  <c r="H109" i="1"/>
  <c r="W109" i="1" s="1"/>
  <c r="O69" i="1"/>
  <c r="O61" i="1"/>
  <c r="X59" i="1"/>
  <c r="O47" i="1"/>
  <c r="Y41" i="1"/>
  <c r="O36" i="1"/>
  <c r="H34" i="1"/>
  <c r="U34" i="1" s="1"/>
  <c r="W34" i="1" s="1"/>
  <c r="Y27" i="1"/>
  <c r="O22" i="1"/>
  <c r="X20" i="1"/>
  <c r="O16" i="1"/>
  <c r="O86" i="1"/>
  <c r="O94" i="1"/>
  <c r="H50" i="1"/>
  <c r="U50" i="1" s="1"/>
  <c r="W50" i="1" s="1"/>
  <c r="O80" i="1"/>
  <c r="O62" i="1"/>
  <c r="O52" i="1"/>
  <c r="X72" i="1"/>
  <c r="O40" i="1"/>
  <c r="X50" i="1"/>
  <c r="H11" i="1"/>
  <c r="U11" i="1" s="1"/>
  <c r="W11" i="1" s="1"/>
  <c r="O114" i="1"/>
  <c r="Y82" i="1"/>
  <c r="O106" i="1"/>
  <c r="O104" i="1"/>
  <c r="O113" i="1"/>
  <c r="O111" i="1"/>
  <c r="O77" i="1"/>
  <c r="H75" i="1"/>
  <c r="U75" i="1" s="1"/>
  <c r="W75" i="1" s="1"/>
  <c r="O73" i="1"/>
  <c r="O71" i="1"/>
  <c r="Y68" i="1"/>
  <c r="O66" i="1"/>
  <c r="O64" i="1"/>
  <c r="Y61" i="1"/>
  <c r="O58" i="1"/>
  <c r="X54" i="1"/>
  <c r="O51" i="1"/>
  <c r="O49" i="1"/>
  <c r="Y46" i="1"/>
  <c r="O44" i="1"/>
  <c r="X41" i="1"/>
  <c r="X38" i="1"/>
  <c r="Y33" i="1"/>
  <c r="X27" i="1"/>
  <c r="H24" i="1"/>
  <c r="U24" i="1" s="1"/>
  <c r="W24" i="1" s="1"/>
  <c r="Y22" i="1"/>
  <c r="O18" i="1"/>
  <c r="H16" i="1"/>
  <c r="U16" i="1" s="1"/>
  <c r="W16" i="1" s="1"/>
  <c r="X13" i="1"/>
  <c r="O87" i="1"/>
  <c r="H74" i="1"/>
  <c r="W74" i="1" s="1"/>
  <c r="H54" i="1"/>
  <c r="W54" i="1" s="1"/>
  <c r="O84" i="1"/>
  <c r="X103" i="1"/>
  <c r="X37" i="1"/>
  <c r="O93" i="1"/>
  <c r="H26" i="1"/>
  <c r="U26" i="1" s="1"/>
  <c r="W26" i="1" s="1"/>
  <c r="O63" i="1"/>
  <c r="X63" i="1"/>
  <c r="X108" i="1"/>
  <c r="X112" i="1"/>
  <c r="O26" i="1"/>
  <c r="O15" i="1"/>
  <c r="X74" i="1"/>
  <c r="Y110" i="1"/>
  <c r="O48" i="1"/>
  <c r="H88" i="1"/>
  <c r="W88" i="1" s="1"/>
  <c r="X92" i="1"/>
  <c r="X91" i="1"/>
  <c r="O70" i="1"/>
  <c r="O83" i="1"/>
  <c r="Y89" i="1"/>
  <c r="H92" i="1"/>
  <c r="W92" i="1" s="1"/>
  <c r="Z92" i="1" s="1"/>
  <c r="X88" i="1"/>
  <c r="O56" i="1"/>
  <c r="H56" i="1"/>
  <c r="W56" i="1" s="1"/>
  <c r="H45" i="1"/>
  <c r="H20" i="1"/>
  <c r="U20" i="1" s="1"/>
  <c r="W20" i="1" s="1"/>
  <c r="H73" i="1"/>
  <c r="W73" i="1" s="1"/>
  <c r="H18" i="1"/>
  <c r="U18" i="1" s="1"/>
  <c r="W18" i="1" s="1"/>
  <c r="H13" i="1"/>
  <c r="U13" i="1" s="1"/>
  <c r="W13" i="1" s="1"/>
  <c r="H10" i="1"/>
  <c r="H51" i="1"/>
  <c r="U51" i="1" s="1"/>
  <c r="W51" i="1" s="1"/>
  <c r="H9" i="1"/>
  <c r="O39" i="1"/>
  <c r="X25" i="1"/>
  <c r="X62" i="1"/>
  <c r="O109" i="1"/>
  <c r="X75" i="1"/>
  <c r="O12" i="1"/>
  <c r="X24" i="1"/>
  <c r="X113" i="1"/>
  <c r="X45" i="1"/>
  <c r="X114" i="1"/>
  <c r="X86" i="1"/>
  <c r="H89" i="1"/>
  <c r="W89" i="1" s="1"/>
  <c r="Z89" i="1" s="1"/>
  <c r="X109" i="1"/>
  <c r="H27" i="1"/>
  <c r="U27" i="1" s="1"/>
  <c r="W27" i="1" s="1"/>
  <c r="Z27" i="1" s="1"/>
  <c r="O41" i="1"/>
  <c r="X67" i="1"/>
  <c r="X22" i="1"/>
  <c r="X66" i="1"/>
  <c r="X32" i="1"/>
  <c r="O32" i="1"/>
  <c r="O42" i="1"/>
  <c r="X9" i="1"/>
  <c r="O57" i="1"/>
  <c r="O59" i="1"/>
  <c r="H69" i="1"/>
  <c r="W69" i="1" s="1"/>
  <c r="O67" i="1"/>
  <c r="O24" i="1"/>
  <c r="X61" i="1"/>
  <c r="O68" i="1"/>
  <c r="Y49" i="1"/>
  <c r="O9" i="1"/>
  <c r="H47" i="1"/>
  <c r="U47" i="1" s="1"/>
  <c r="W47" i="1" s="1"/>
  <c r="H57" i="1"/>
  <c r="W57" i="1" s="1"/>
  <c r="H38" i="1"/>
  <c r="U38" i="1" s="1"/>
  <c r="W38" i="1" s="1"/>
  <c r="X104" i="1"/>
  <c r="O81" i="1"/>
  <c r="X69" i="1"/>
  <c r="O13" i="1"/>
  <c r="H86" i="1"/>
  <c r="W86" i="1" s="1"/>
  <c r="H91" i="1"/>
  <c r="W91" i="1" s="1"/>
  <c r="H94" i="1"/>
  <c r="U94" i="1" s="1"/>
  <c r="W94" i="1" s="1"/>
  <c r="X52" i="1"/>
  <c r="O25" i="1"/>
  <c r="O91" i="1"/>
  <c r="H104" i="1"/>
  <c r="W104" i="1" s="1"/>
  <c r="H78" i="1"/>
  <c r="W78" i="1" s="1"/>
  <c r="H52" i="1"/>
  <c r="U52" i="1" s="1"/>
  <c r="W52" i="1" s="1"/>
  <c r="H12" i="1"/>
  <c r="U12" i="1" s="1"/>
  <c r="W12" i="1" s="1"/>
  <c r="X80" i="1"/>
  <c r="X14" i="1"/>
  <c r="X94" i="1"/>
  <c r="H64" i="1"/>
  <c r="W64" i="1" s="1"/>
  <c r="X78" i="1"/>
  <c r="O20" i="1"/>
  <c r="X42" i="1"/>
  <c r="O27" i="1"/>
  <c r="X49" i="1"/>
  <c r="O38" i="1"/>
  <c r="O88" i="1"/>
  <c r="H111" i="1"/>
  <c r="W111" i="1" s="1"/>
  <c r="H106" i="1"/>
  <c r="W106" i="1" s="1"/>
  <c r="X47" i="1"/>
  <c r="X51" i="1"/>
  <c r="Z87" i="1" l="1"/>
  <c r="U10" i="1"/>
  <c r="H116" i="1"/>
  <c r="Z64" i="1"/>
  <c r="Z36" i="1"/>
  <c r="W21" i="1"/>
  <c r="Z21" i="1" s="1"/>
  <c r="X116" i="1"/>
  <c r="O116" i="1"/>
  <c r="Y116" i="1"/>
  <c r="W45" i="1"/>
  <c r="Z45" i="1" s="1"/>
  <c r="Z39" i="1"/>
  <c r="Z86" i="1"/>
  <c r="Z93" i="1"/>
  <c r="Z61" i="1"/>
  <c r="Z76" i="1"/>
  <c r="Z90" i="1"/>
  <c r="Z71" i="1"/>
  <c r="Z88" i="1"/>
  <c r="Z94" i="1"/>
  <c r="Z22" i="1"/>
  <c r="Z77" i="1"/>
  <c r="Z91" i="1"/>
  <c r="Z109" i="1"/>
  <c r="Z78" i="1"/>
  <c r="Z84" i="1"/>
  <c r="Z28" i="1"/>
  <c r="Z26" i="1"/>
  <c r="Z108" i="1"/>
  <c r="Z67" i="1"/>
  <c r="Z81" i="1"/>
  <c r="Z65" i="1"/>
  <c r="Z105" i="1"/>
  <c r="Z82" i="1"/>
  <c r="Z43" i="1"/>
  <c r="Z107" i="1"/>
  <c r="Z63" i="1"/>
  <c r="Z17" i="1"/>
  <c r="Z35" i="1"/>
  <c r="Z62" i="1"/>
  <c r="Z42" i="1"/>
  <c r="Z18" i="1"/>
  <c r="Z12" i="1"/>
  <c r="Z83" i="1"/>
  <c r="Z80" i="1"/>
  <c r="Z49" i="1"/>
  <c r="Z114" i="1"/>
  <c r="Z23" i="1"/>
  <c r="Z68" i="1"/>
  <c r="Z112" i="1"/>
  <c r="Z55" i="1"/>
  <c r="Z70" i="1"/>
  <c r="Z25" i="1"/>
  <c r="Z106" i="1"/>
  <c r="Z58" i="1"/>
  <c r="Z72" i="1"/>
  <c r="Z46" i="1"/>
  <c r="Z57" i="1"/>
  <c r="Z73" i="1"/>
  <c r="Z33" i="1"/>
  <c r="Z14" i="1"/>
  <c r="Z56" i="1"/>
  <c r="Z104" i="1"/>
  <c r="Z53" i="1"/>
  <c r="Z20" i="1"/>
  <c r="Z32" i="1"/>
  <c r="Z66" i="1"/>
  <c r="Z60" i="1"/>
  <c r="Z113" i="1"/>
  <c r="Z38" i="1"/>
  <c r="Z16" i="1"/>
  <c r="Z40" i="1"/>
  <c r="Z13" i="1"/>
  <c r="Z59" i="1"/>
  <c r="Z103" i="1"/>
  <c r="Z11" i="1"/>
  <c r="Z41" i="1"/>
  <c r="Z15" i="1"/>
  <c r="Z44" i="1"/>
  <c r="Z54" i="1"/>
  <c r="Z37" i="1"/>
  <c r="Z34" i="1"/>
  <c r="Z111" i="1"/>
  <c r="Z75" i="1"/>
  <c r="Z24" i="1"/>
  <c r="Z74" i="1"/>
  <c r="Z52" i="1"/>
  <c r="Z50" i="1"/>
  <c r="Z51" i="1"/>
  <c r="U9" i="1"/>
  <c r="Z69" i="1"/>
  <c r="Z47" i="1"/>
  <c r="W10" i="1" l="1"/>
  <c r="Z10" i="1" s="1"/>
  <c r="U116" i="1"/>
  <c r="W9" i="1"/>
  <c r="W116" i="1" s="1"/>
  <c r="Z9" i="1" l="1"/>
  <c r="Z116" i="1" s="1"/>
</calcChain>
</file>

<file path=xl/sharedStrings.xml><?xml version="1.0" encoding="utf-8"?>
<sst xmlns="http://schemas.openxmlformats.org/spreadsheetml/2006/main" count="584" uniqueCount="234">
  <si>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</si>
  <si>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</si>
  <si>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</si>
  <si>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</si>
  <si>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</si>
  <si>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</si>
  <si>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</si>
  <si>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</si>
  <si>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</si>
  <si>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</si>
  <si>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</si>
  <si>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</si>
  <si>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</si>
  <si>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</si>
  <si>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</si>
  <si>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</si>
  <si>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</si>
  <si>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</si>
  <si>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</si>
  <si>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</si>
  <si>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</si>
  <si>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</si>
  <si>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</si>
  <si>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</si>
  <si>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</si>
  <si>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</si>
  <si>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</si>
  <si>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</si>
  <si>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</si>
  <si>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</si>
  <si>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</si>
  <si>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</si>
  <si>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</si>
  <si>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</si>
  <si>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</si>
  <si>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</si>
  <si>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</si>
  <si>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</si>
  <si>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</si>
  <si>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</si>
  <si>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</si>
  <si>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</si>
  <si>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</si>
  <si>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</si>
  <si>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</si>
  <si>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</si>
  <si>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</si>
  <si>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</si>
  <si>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</si>
  <si>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</si>
  <si>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</si>
  <si>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</si>
  <si>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</si>
  <si>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</si>
  <si>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</si>
  <si>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</si>
  <si>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</si>
  <si>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</si>
  <si>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</si>
  <si>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</si>
  <si>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</si>
  <si>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</si>
  <si>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</si>
  <si>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</si>
  <si>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</si>
  <si>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</si>
  <si>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</si>
  <si>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</si>
  <si>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</si>
  <si>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</si>
  <si>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</si>
  <si>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</si>
  <si>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</si>
  <si>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</si>
  <si>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</si>
  <si>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</si>
  <si>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</si>
  <si>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</si>
  <si>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</si>
  <si>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</si>
  <si>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</si>
  <si>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</si>
  <si>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</si>
  <si>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</si>
  <si>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</si>
  <si>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</si>
  <si>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</si>
  <si>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</si>
  <si>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</si>
  <si>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</si>
  <si>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</si>
  <si>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</si>
  <si>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</si>
  <si>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</si>
  <si>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</si>
  <si>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</si>
  <si>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</si>
  <si>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</si>
  <si>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</si>
  <si>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</si>
  <si>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</si>
  <si>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</si>
  <si>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</si>
  <si>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</si>
  <si>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</si>
  <si>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</si>
  <si>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</si>
  <si>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</si>
  <si>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</si>
  <si>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</si>
  <si>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</si>
  <si>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</si>
  <si>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</si>
  <si>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</si>
  <si>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</si>
  <si>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</si>
  <si>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</si>
  <si>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</si>
  <si>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</si>
  <si>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</si>
  <si>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</si>
  <si>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</si>
  <si>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</si>
  <si>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</si>
  <si>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</si>
  <si>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</si>
  <si>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</si>
  <si>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</si>
  <si>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</si>
  <si>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</si>
  <si>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</si>
  <si>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</si>
  <si>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</si>
  <si>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</si>
  <si>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</si>
  <si>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</si>
  <si>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</si>
  <si>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</si>
  <si>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</si>
  <si>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</si>
  <si>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</si>
  <si>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</si>
  <si>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</si>
  <si>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</si>
  <si>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</si>
  <si>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</si>
  <si>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</si>
  <si>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</si>
  <si>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</si>
  <si>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</si>
  <si>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</si>
  <si>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</si>
  <si>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</si>
  <si>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</si>
  <si>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</si>
  <si>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</si>
  <si>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</si>
  <si>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</si>
  <si>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</si>
  <si>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</si>
  <si>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</si>
  <si>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</si>
  <si>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</si>
  <si>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</si>
  <si>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</si>
  <si>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</si>
  <si>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</si>
  <si>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</si>
  <si>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</si>
  <si>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</si>
  <si>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</si>
  <si>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</si>
  <si>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</si>
  <si>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</si>
  <si>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</si>
  <si>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</si>
  <si>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</si>
  <si>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</si>
  <si>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</si>
  <si>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</si>
  <si>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</si>
  <si>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</si>
  <si>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</si>
  <si>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</si>
  <si>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</si>
  <si>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</si>
  <si>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</si>
  <si>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</si>
  <si>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</si>
  <si>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</si>
  <si>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</si>
  <si>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</si>
  <si>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</si>
  <si>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</si>
  <si>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</si>
  <si>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</si>
  <si>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</si>
  <si>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</si>
  <si>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</si>
  <si>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</si>
  <si>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</si>
  <si>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</si>
  <si>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</si>
  <si>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</si>
  <si>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</si>
  <si>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</si>
  <si>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</si>
  <si>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</si>
  <si>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</si>
  <si>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</si>
  <si>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IVÁN FELIPE DURÁN OLIVERO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</si>
  <si>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</si>
  <si>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</si>
  <si>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</si>
  <si>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</si>
  <si>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</si>
  <si>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</si>
  <si>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</si>
  <si>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LEYDI GERONIMO MARTINEZ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</si>
  <si>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</si>
  <si>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</si>
  <si>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</si>
  <si>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</si>
  <si>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</si>
  <si>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JOSE RAFAEL, RODRIGUEZ BONIFACIO</t>
  </si>
  <si>
    <t>MANAURIS TRINIDAD TRINIDAD</t>
  </si>
  <si>
    <t>Género</t>
  </si>
  <si>
    <t xml:space="preserve">TÉCNICO ADMINISTRATIVO </t>
  </si>
  <si>
    <t>NOMINA DE SUELDOS PERSONAL FIJO</t>
  </si>
  <si>
    <t>CONSEJO NACIONAL DE SEGURIDAD SOCIAL</t>
  </si>
  <si>
    <t>ENC. DPTO. DE REVISION Y ANÁLISIS</t>
  </si>
  <si>
    <t>ENC. SECCION DE ARCHIVO CENTRAL</t>
  </si>
  <si>
    <t>ANALISTA DE ESTADISTICA</t>
  </si>
  <si>
    <t>ANALISTA EN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</si>
</sst>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>
      <alignment vertical="center"/>
    </xf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165" fontId="0" fillId="0" borderId="0" xfId="1" applyFont="1" applyAlignment="1"/>
    <xf numFmtId="165" fontId="0" fillId="0" borderId="0" xfId="1" applyFont="1"/>
    <xf numFmtId="165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165" fontId="4" fillId="0" borderId="0" xfId="1" applyFont="1" applyAlignment="1"/>
    <xf numFmtId="165" fontId="4" fillId="2" borderId="0" xfId="1" applyFont="1" applyFill="1"/>
    <xf numFmtId="165" fontId="4" fillId="0" borderId="0" xfId="1" applyFont="1"/>
    <xf numFmtId="0" fontId="4" fillId="0" borderId="0" xfId="0" applyFont="1" applyBorder="1"/>
    <xf numFmtId="165" fontId="4" fillId="7" borderId="0" xfId="1" applyFont="1" applyFill="1"/>
    <xf numFmtId="165" fontId="0" fillId="7" borderId="0" xfId="1" applyFont="1" applyFill="1"/>
    <xf numFmtId="165" fontId="3" fillId="2" borderId="0" xfId="0" applyNumberFormat="1" applyFont="1" applyFill="1" applyBorder="1"/>
    <xf numFmtId="165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165" fontId="4" fillId="0" borderId="0" xfId="1" applyFont="1" applyFill="1" applyAlignment="1">
      <alignment horizontal="left"/>
    </xf>
    <xf numFmtId="0" fontId="1" fillId="0" borderId="0" xfId="0" applyFont="1" applyFill="1" applyBorder="1"/>
    <xf numFmtId="165" fontId="1" fillId="0" borderId="0" xfId="1" applyFont="1" applyFill="1" applyAlignment="1">
      <alignment horizontal="left"/>
    </xf>
    <xf numFmtId="165" fontId="0" fillId="0" borderId="0" xfId="1" applyFont="1" applyFill="1" applyAlignment="1"/>
    <xf numFmtId="165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2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5" borderId="1" xfId="0" applyNumberFormat="1" applyFont="1" applyFill="1" applyBorder="1" applyAlignment="1">
      <alignment horizontal="center" vertical="center" wrapText="1" readingOrder="1"/>
    </xf>
    <xf numFmtId="0" fontId="13" fillId="6" borderId="1" xfId="0" applyNumberFormat="1" applyFont="1" applyFill="1" applyBorder="1" applyAlignment="1">
      <alignment horizont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wrapText="1"/>
    </xf>
    <xf numFmtId="165" fontId="13" fillId="6" borderId="1" xfId="1" applyFont="1" applyFill="1" applyBorder="1" applyAlignment="1">
      <alignment vertical="center" readingOrder="1"/>
    </xf>
    <xf numFmtId="0" fontId="13" fillId="6" borderId="1" xfId="0" applyNumberFormat="1" applyFont="1" applyFill="1" applyBorder="1" applyAlignment="1">
      <alignment vertical="center" readingOrder="1"/>
    </xf>
    <xf numFmtId="165" fontId="13" fillId="3" borderId="15" xfId="1" applyFont="1" applyFill="1" applyBorder="1" applyAlignment="1">
      <alignment horizontal="center" vertical="center" wrapText="1" readingOrder="1"/>
    </xf>
    <xf numFmtId="165" fontId="13" fillId="3" borderId="13" xfId="1" applyFont="1" applyFill="1" applyBorder="1" applyAlignment="1">
      <alignment horizontal="center" vertical="center" wrapText="1" readingOrder="1"/>
    </xf>
    <xf numFmtId="165" fontId="14" fillId="4" borderId="4" xfId="1" applyFont="1" applyFill="1" applyBorder="1" applyAlignment="1">
      <alignment vertical="top" wrapText="1"/>
    </xf>
    <xf numFmtId="165" fontId="13" fillId="3" borderId="10" xfId="1" applyFont="1" applyFill="1" applyBorder="1" applyAlignment="1">
      <alignment horizontal="center" vertical="center" wrapText="1" readingOrder="1"/>
    </xf>
    <xf numFmtId="165" fontId="13" fillId="3" borderId="3" xfId="1" applyFont="1" applyFill="1" applyBorder="1" applyAlignment="1">
      <alignment horizontal="center" vertical="center" wrapText="1" readingOrder="1"/>
    </xf>
    <xf numFmtId="165" fontId="13" fillId="3" borderId="0" xfId="1" applyFont="1" applyFill="1" applyBorder="1" applyAlignment="1">
      <alignment horizontal="center" vertical="center" wrapText="1" readingOrder="1"/>
    </xf>
    <xf numFmtId="165" fontId="13" fillId="3" borderId="7" xfId="1" applyFont="1" applyFill="1" applyBorder="1" applyAlignment="1">
      <alignment vertical="center" wrapText="1" readingOrder="1"/>
    </xf>
    <xf numFmtId="165" fontId="13" fillId="3" borderId="16" xfId="1" applyFont="1" applyFill="1" applyBorder="1" applyAlignment="1">
      <alignment horizontal="center" vertical="center" wrapText="1" readingOrder="1"/>
    </xf>
    <xf numFmtId="165" fontId="13" fillId="3" borderId="7" xfId="1" applyFont="1" applyFill="1" applyBorder="1" applyAlignment="1">
      <alignment horizontal="center" vertical="center" wrapText="1" readingOrder="1"/>
    </xf>
    <xf numFmtId="165" fontId="13" fillId="3" borderId="2" xfId="1" applyFont="1" applyFill="1" applyBorder="1" applyAlignment="1">
      <alignment vertical="center" wrapText="1" readingOrder="1"/>
    </xf>
    <xf numFmtId="0" fontId="13" fillId="5" borderId="5" xfId="0" applyNumberFormat="1" applyFont="1" applyFill="1" applyBorder="1" applyAlignment="1">
      <alignment horizontal="center" vertical="center" wrapText="1" readingOrder="1"/>
    </xf>
    <xf numFmtId="0" fontId="13" fillId="6" borderId="5" xfId="0" applyNumberFormat="1" applyFont="1" applyFill="1" applyBorder="1" applyAlignment="1">
      <alignment horizont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0" fontId="13" fillId="6" borderId="5" xfId="0" applyNumberFormat="1" applyFont="1" applyFill="1" applyBorder="1" applyAlignment="1">
      <alignment wrapText="1"/>
    </xf>
    <xf numFmtId="165" fontId="13" fillId="6" borderId="5" xfId="1" applyFont="1" applyFill="1" applyBorder="1" applyAlignment="1">
      <alignment vertical="center" wrapText="1" readingOrder="1"/>
    </xf>
    <xf numFmtId="0" fontId="13" fillId="6" borderId="8" xfId="0" applyNumberFormat="1" applyFont="1" applyFill="1" applyBorder="1" applyAlignment="1">
      <alignment vertical="center" wrapText="1" readingOrder="1"/>
    </xf>
    <xf numFmtId="0" fontId="13" fillId="6" borderId="9" xfId="0" applyNumberFormat="1" applyFont="1" applyFill="1" applyBorder="1" applyAlignment="1">
      <alignment horizontal="center" vertical="center" wrapText="1" readingOrder="1"/>
    </xf>
    <xf numFmtId="0" fontId="13" fillId="6" borderId="14" xfId="0" applyNumberFormat="1" applyFont="1" applyFill="1" applyBorder="1" applyAlignment="1">
      <alignment horizontal="center" vertical="center" wrapText="1" readingOrder="1"/>
    </xf>
    <xf numFmtId="0" fontId="13" fillId="6" borderId="13" xfId="0" applyNumberFormat="1" applyFont="1" applyFill="1" applyBorder="1" applyAlignment="1">
      <alignment horizontal="center" vertical="center" wrapText="1" readingOrder="1"/>
    </xf>
    <xf numFmtId="0" fontId="13" fillId="6" borderId="7" xfId="0" applyNumberFormat="1" applyFont="1" applyFill="1" applyBorder="1" applyAlignment="1">
      <alignment horizontal="center" vertical="center" wrapText="1" readingOrder="1"/>
    </xf>
    <xf numFmtId="165" fontId="13" fillId="5" borderId="2" xfId="1" applyFont="1" applyFill="1" applyBorder="1" applyAlignment="1">
      <alignment horizontal="center" vertical="center" wrapText="1" readingOrder="1"/>
    </xf>
    <xf numFmtId="165" fontId="13" fillId="5" borderId="1" xfId="1" applyFont="1" applyFill="1" applyBorder="1" applyAlignment="1">
      <alignment horizontal="center" vertical="center" wrapText="1" readingOrder="1"/>
    </xf>
    <xf numFmtId="165" fontId="13" fillId="5" borderId="5" xfId="1" applyFont="1" applyFill="1" applyBorder="1" applyAlignment="1">
      <alignment horizontal="center" vertical="center" wrapText="1" readingOrder="1"/>
    </xf>
    <xf numFmtId="165" fontId="13" fillId="5" borderId="11" xfId="1" applyFont="1" applyFill="1" applyBorder="1" applyAlignment="1">
      <alignment horizontal="center" vertical="center" wrapText="1" readingOrder="1"/>
    </xf>
    <xf numFmtId="165" fontId="13" fillId="5" borderId="17" xfId="1" applyFont="1" applyFill="1" applyBorder="1" applyAlignment="1">
      <alignment horizontal="center" vertical="center" wrapText="1" readingOrder="1"/>
    </xf>
    <xf numFmtId="165" fontId="13" fillId="5" borderId="7" xfId="1" applyFont="1" applyFill="1" applyBorder="1" applyAlignment="1">
      <alignment horizontal="center" vertical="center" wrapText="1" readingOrder="1"/>
    </xf>
    <xf numFmtId="165" fontId="13" fillId="5" borderId="7" xfId="1" applyFont="1" applyFill="1" applyBorder="1" applyAlignment="1">
      <alignment horizontal="center" vertical="center" wrapText="1" readingOrder="1"/>
    </xf>
    <xf numFmtId="165" fontId="13" fillId="5" borderId="16" xfId="1" applyFont="1" applyFill="1" applyBorder="1" applyAlignment="1">
      <alignment horizontal="center" vertical="center" wrapText="1" readingOrder="1"/>
    </xf>
    <xf numFmtId="0" fontId="13" fillId="6" borderId="16" xfId="0" applyNumberFormat="1" applyFont="1" applyFill="1" applyBorder="1" applyAlignment="1">
      <alignment vertical="center" wrapText="1" readingOrder="1"/>
    </xf>
    <xf numFmtId="0" fontId="13" fillId="6" borderId="12" xfId="0" applyNumberFormat="1" applyFont="1" applyFill="1" applyBorder="1" applyAlignment="1">
      <alignment horizontal="center" vertical="center" wrapText="1" readingOrder="1"/>
    </xf>
    <xf numFmtId="0" fontId="13" fillId="6" borderId="5" xfId="0" applyNumberFormat="1" applyFont="1" applyFill="1" applyBorder="1" applyAlignment="1">
      <alignment vertical="center" wrapText="1" readingOrder="1"/>
    </xf>
    <xf numFmtId="165" fontId="13" fillId="5" borderId="1" xfId="1" applyFont="1" applyFill="1" applyBorder="1" applyAlignment="1">
      <alignment vertical="center" wrapText="1" readingOrder="1"/>
    </xf>
    <xf numFmtId="165" fontId="13" fillId="5" borderId="12" xfId="1" applyFont="1" applyFill="1" applyBorder="1" applyAlignment="1">
      <alignment horizontal="center" vertical="center" wrapText="1" readingOrder="1"/>
    </xf>
    <xf numFmtId="165" fontId="13" fillId="5" borderId="8" xfId="1" applyFont="1" applyFill="1" applyBorder="1" applyAlignment="1">
      <alignment horizontal="center" vertical="center" wrapText="1" readingOrder="1"/>
    </xf>
    <xf numFmtId="165" fontId="13" fillId="5" borderId="16" xfId="1" applyFont="1" applyFill="1" applyBorder="1" applyAlignment="1">
      <alignment horizontal="center" vertical="center" wrapText="1" readingOrder="1"/>
    </xf>
    <xf numFmtId="165" fontId="13" fillId="5" borderId="19" xfId="1" applyFont="1" applyFill="1" applyBorder="1" applyAlignment="1">
      <alignment horizontal="center" vertical="center" wrapText="1" readingOrder="1"/>
    </xf>
    <xf numFmtId="0" fontId="15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4" fontId="15" fillId="2" borderId="7" xfId="0" applyNumberFormat="1" applyFont="1" applyFill="1" applyBorder="1" applyAlignment="1">
      <alignment horizontal="left" vertical="center" wrapText="1"/>
    </xf>
    <xf numFmtId="4" fontId="15" fillId="0" borderId="7" xfId="0" applyNumberFormat="1" applyFont="1" applyFill="1" applyBorder="1" applyAlignment="1">
      <alignment vertical="center" wrapText="1"/>
    </xf>
    <xf numFmtId="4" fontId="15" fillId="2" borderId="7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166" fontId="14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165" fontId="15" fillId="2" borderId="7" xfId="1" applyFont="1" applyFill="1" applyBorder="1" applyAlignment="1"/>
    <xf numFmtId="165" fontId="15" fillId="2" borderId="7" xfId="1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165" fontId="15" fillId="0" borderId="0" xfId="1" applyFont="1" applyFill="1" applyBorder="1" applyAlignment="1">
      <alignment horizontal="left" wrapText="1"/>
    </xf>
    <xf numFmtId="165" fontId="15" fillId="0" borderId="0" xfId="0" applyNumberFormat="1" applyFont="1" applyFill="1" applyBorder="1" applyAlignment="1">
      <alignment horizontal="left" wrapText="1"/>
    </xf>
    <xf numFmtId="165" fontId="15" fillId="0" borderId="0" xfId="1" applyFont="1" applyFill="1" applyBorder="1" applyAlignment="1">
      <alignment wrapText="1"/>
    </xf>
    <xf numFmtId="165" fontId="15" fillId="2" borderId="0" xfId="1" applyFont="1" applyFill="1" applyBorder="1" applyAlignment="1">
      <alignment wrapText="1"/>
    </xf>
    <xf numFmtId="40" fontId="15" fillId="0" borderId="0" xfId="1" applyNumberFormat="1" applyFont="1" applyFill="1" applyBorder="1" applyAlignment="1"/>
    <xf numFmtId="165" fontId="15" fillId="0" borderId="0" xfId="1" applyFont="1" applyFill="1" applyBorder="1" applyAlignment="1"/>
    <xf numFmtId="0" fontId="1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165" fontId="11" fillId="0" borderId="0" xfId="1" applyFont="1" applyFill="1" applyAlignment="1">
      <alignment horizontal="left"/>
    </xf>
    <xf numFmtId="165" fontId="11" fillId="0" borderId="0" xfId="1" applyFont="1" applyFill="1" applyAlignment="1"/>
    <xf numFmtId="0" fontId="17" fillId="0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wrapText="1"/>
    </xf>
    <xf numFmtId="165" fontId="15" fillId="0" borderId="0" xfId="1" applyFont="1" applyFill="1" applyAlignment="1"/>
    <xf numFmtId="165" fontId="15" fillId="0" borderId="0" xfId="1" applyFont="1" applyFill="1"/>
    <xf numFmtId="0" fontId="15" fillId="0" borderId="0" xfId="1" applyNumberFormat="1" applyFont="1" applyFill="1"/>
    <xf numFmtId="165" fontId="15" fillId="0" borderId="0" xfId="1" applyFont="1" applyFill="1" applyAlignment="1">
      <alignment horizontal="left"/>
    </xf>
    <xf numFmtId="165" fontId="15" fillId="2" borderId="0" xfId="1" applyFont="1" applyFill="1"/>
    <xf numFmtId="0" fontId="15" fillId="0" borderId="0" xfId="0" applyFont="1" applyFill="1"/>
    <xf numFmtId="164" fontId="15" fillId="0" borderId="0" xfId="3" applyFont="1" applyFill="1" applyAlignment="1"/>
    <xf numFmtId="165" fontId="17" fillId="0" borderId="0" xfId="0" applyNumberFormat="1" applyFont="1"/>
    <xf numFmtId="165" fontId="18" fillId="0" borderId="0" xfId="1" applyFont="1" applyFill="1" applyAlignment="1">
      <alignment horizontal="left"/>
    </xf>
    <xf numFmtId="165" fontId="15" fillId="0" borderId="0" xfId="1" applyFont="1"/>
    <xf numFmtId="165" fontId="18" fillId="0" borderId="0" xfId="1" applyFont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/>
    <xf numFmtId="165" fontId="15" fillId="0" borderId="0" xfId="1" applyFont="1" applyFill="1" applyBorder="1" applyAlignment="1">
      <alignment horizontal="left"/>
    </xf>
    <xf numFmtId="165" fontId="15" fillId="0" borderId="0" xfId="1" applyFont="1" applyFill="1" applyBorder="1"/>
    <xf numFmtId="165" fontId="15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/>
    <xf numFmtId="165" fontId="17" fillId="0" borderId="0" xfId="1" applyFont="1" applyFill="1" applyAlignment="1"/>
    <xf numFmtId="165" fontId="17" fillId="0" borderId="0" xfId="1" applyFont="1" applyFill="1"/>
    <xf numFmtId="0" fontId="17" fillId="0" borderId="0" xfId="0" applyFont="1" applyBorder="1"/>
    <xf numFmtId="0" fontId="17" fillId="0" borderId="0" xfId="0" applyFont="1" applyFill="1" applyBorder="1"/>
    <xf numFmtId="0" fontId="17" fillId="2" borderId="0" xfId="0" applyFont="1" applyFill="1" applyBorder="1"/>
    <xf numFmtId="165" fontId="17" fillId="0" borderId="0" xfId="1" applyFont="1" applyFill="1" applyBorder="1"/>
    <xf numFmtId="165" fontId="17" fillId="0" borderId="0" xfId="1" applyFont="1" applyBorder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Hoja1!$A$9:$A$95</c:f>
              <c:numCache>
                <c:formatCode>General</c:formatCode>
                <c:ptCount val="8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Género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Género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 formatCode="&quot;$&quot;#,##0.000;[Red]&quot;$&quot;#,##0.000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Género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Género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Hoja1!$F$9:$F$95</c:f>
              <c:numCache>
                <c:formatCode>General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Género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Hoja1!$G$9:$G$95</c:f>
              <c:numCache>
                <c:formatCode>#,##0.00</c:formatCode>
                <c:ptCount val="87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170000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80000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95000</c:v>
                </c:pt>
                <c:pt idx="31">
                  <c:v>48000</c:v>
                </c:pt>
                <c:pt idx="32">
                  <c:v>48000</c:v>
                </c:pt>
                <c:pt idx="33">
                  <c:v>48000</c:v>
                </c:pt>
                <c:pt idx="34">
                  <c:v>60000</c:v>
                </c:pt>
                <c:pt idx="35">
                  <c:v>53000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60000</c:v>
                </c:pt>
                <c:pt idx="40">
                  <c:v>65000</c:v>
                </c:pt>
                <c:pt idx="41">
                  <c:v>70000</c:v>
                </c:pt>
                <c:pt idx="42">
                  <c:v>125000</c:v>
                </c:pt>
                <c:pt idx="43">
                  <c:v>80000</c:v>
                </c:pt>
                <c:pt idx="44">
                  <c:v>80000</c:v>
                </c:pt>
                <c:pt idx="45">
                  <c:v>46000</c:v>
                </c:pt>
                <c:pt idx="46">
                  <c:v>36000</c:v>
                </c:pt>
                <c:pt idx="47">
                  <c:v>46000</c:v>
                </c:pt>
                <c:pt idx="48">
                  <c:v>36000</c:v>
                </c:pt>
                <c:pt idx="49">
                  <c:v>46000</c:v>
                </c:pt>
                <c:pt idx="50">
                  <c:v>46000</c:v>
                </c:pt>
                <c:pt idx="51">
                  <c:v>36000</c:v>
                </c:pt>
                <c:pt idx="52">
                  <c:v>46000</c:v>
                </c:pt>
                <c:pt idx="53">
                  <c:v>46000</c:v>
                </c:pt>
                <c:pt idx="54">
                  <c:v>36000</c:v>
                </c:pt>
                <c:pt idx="55">
                  <c:v>30000</c:v>
                </c:pt>
                <c:pt idx="56">
                  <c:v>30000</c:v>
                </c:pt>
                <c:pt idx="57">
                  <c:v>30000</c:v>
                </c:pt>
                <c:pt idx="58">
                  <c:v>46000</c:v>
                </c:pt>
                <c:pt idx="59">
                  <c:v>46000</c:v>
                </c:pt>
                <c:pt idx="60">
                  <c:v>36000</c:v>
                </c:pt>
                <c:pt idx="61">
                  <c:v>36000</c:v>
                </c:pt>
                <c:pt idx="62">
                  <c:v>46000</c:v>
                </c:pt>
                <c:pt idx="63">
                  <c:v>46000</c:v>
                </c:pt>
                <c:pt idx="64">
                  <c:v>36000</c:v>
                </c:pt>
                <c:pt idx="65">
                  <c:v>36000</c:v>
                </c:pt>
                <c:pt idx="66">
                  <c:v>46000</c:v>
                </c:pt>
                <c:pt idx="67">
                  <c:v>46000</c:v>
                </c:pt>
                <c:pt idx="68">
                  <c:v>36000</c:v>
                </c:pt>
                <c:pt idx="69">
                  <c:v>36000</c:v>
                </c:pt>
                <c:pt idx="70">
                  <c:v>46000</c:v>
                </c:pt>
                <c:pt idx="71">
                  <c:v>36000</c:v>
                </c:pt>
                <c:pt idx="72">
                  <c:v>25000</c:v>
                </c:pt>
                <c:pt idx="73">
                  <c:v>25000</c:v>
                </c:pt>
                <c:pt idx="74">
                  <c:v>30000</c:v>
                </c:pt>
                <c:pt idx="75">
                  <c:v>30000</c:v>
                </c:pt>
                <c:pt idx="76">
                  <c:v>30000</c:v>
                </c:pt>
                <c:pt idx="77">
                  <c:v>25000</c:v>
                </c:pt>
                <c:pt idx="78">
                  <c:v>26000</c:v>
                </c:pt>
                <c:pt idx="79">
                  <c:v>26000</c:v>
                </c:pt>
                <c:pt idx="80">
                  <c:v>26000</c:v>
                </c:pt>
                <c:pt idx="81">
                  <c:v>26000</c:v>
                </c:pt>
                <c:pt idx="82">
                  <c:v>30000</c:v>
                </c:pt>
                <c:pt idx="83">
                  <c:v>36000</c:v>
                </c:pt>
                <c:pt idx="84">
                  <c:v>30000</c:v>
                </c:pt>
                <c:pt idx="85">
                  <c:v>46000</c:v>
                </c:pt>
                <c:pt idx="86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Género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Hoja1!$H$9:$H$95</c:f>
              <c:numCache>
                <c:formatCode>#,##0.00</c:formatCode>
                <c:ptCount val="87"/>
                <c:pt idx="0">
                  <c:v>344144.09</c:v>
                </c:pt>
                <c:pt idx="1">
                  <c:v>286446.2</c:v>
                </c:pt>
                <c:pt idx="2">
                  <c:v>284868.77</c:v>
                </c:pt>
                <c:pt idx="3">
                  <c:v>170014.41</c:v>
                </c:pt>
                <c:pt idx="4">
                  <c:v>174746.7</c:v>
                </c:pt>
                <c:pt idx="5">
                  <c:v>171591.84</c:v>
                </c:pt>
                <c:pt idx="6">
                  <c:v>160177.20000000001</c:v>
                </c:pt>
                <c:pt idx="7">
                  <c:v>144262.07</c:v>
                </c:pt>
                <c:pt idx="8">
                  <c:v>130148.57</c:v>
                </c:pt>
                <c:pt idx="9">
                  <c:v>136430.5</c:v>
                </c:pt>
                <c:pt idx="10">
                  <c:v>88748.97</c:v>
                </c:pt>
                <c:pt idx="11">
                  <c:v>56454</c:v>
                </c:pt>
                <c:pt idx="12">
                  <c:v>142684.64000000001</c:v>
                </c:pt>
                <c:pt idx="13">
                  <c:v>75272</c:v>
                </c:pt>
                <c:pt idx="14">
                  <c:v>70539.709999999992</c:v>
                </c:pt>
                <c:pt idx="15">
                  <c:v>86230.64</c:v>
                </c:pt>
                <c:pt idx="16">
                  <c:v>86230.64</c:v>
                </c:pt>
                <c:pt idx="17">
                  <c:v>89385.5</c:v>
                </c:pt>
                <c:pt idx="18">
                  <c:v>73694.570000000007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73694.570000000007</c:v>
                </c:pt>
                <c:pt idx="23">
                  <c:v>86230.64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87808.07</c:v>
                </c:pt>
                <c:pt idx="28">
                  <c:v>75272</c:v>
                </c:pt>
                <c:pt idx="29">
                  <c:v>89385.5</c:v>
                </c:pt>
                <c:pt idx="30">
                  <c:v>87808.07</c:v>
                </c:pt>
                <c:pt idx="31">
                  <c:v>45163.199999999997</c:v>
                </c:pt>
                <c:pt idx="32">
                  <c:v>45163.199999999997</c:v>
                </c:pt>
                <c:pt idx="33">
                  <c:v>45163.199999999997</c:v>
                </c:pt>
                <c:pt idx="34">
                  <c:v>54876.57</c:v>
                </c:pt>
                <c:pt idx="35">
                  <c:v>49867.7</c:v>
                </c:pt>
                <c:pt idx="36">
                  <c:v>56454</c:v>
                </c:pt>
                <c:pt idx="37">
                  <c:v>54876.57</c:v>
                </c:pt>
                <c:pt idx="38">
                  <c:v>56454</c:v>
                </c:pt>
                <c:pt idx="39">
                  <c:v>56454</c:v>
                </c:pt>
                <c:pt idx="40">
                  <c:v>61158.5</c:v>
                </c:pt>
                <c:pt idx="41">
                  <c:v>61130.71</c:v>
                </c:pt>
                <c:pt idx="42">
                  <c:v>116035.07</c:v>
                </c:pt>
                <c:pt idx="43">
                  <c:v>75272</c:v>
                </c:pt>
                <c:pt idx="44">
                  <c:v>75272</c:v>
                </c:pt>
                <c:pt idx="45">
                  <c:v>43281.4</c:v>
                </c:pt>
                <c:pt idx="46">
                  <c:v>33872.400000000001</c:v>
                </c:pt>
                <c:pt idx="47">
                  <c:v>40126.54</c:v>
                </c:pt>
                <c:pt idx="48">
                  <c:v>33872.400000000001</c:v>
                </c:pt>
                <c:pt idx="49">
                  <c:v>43281.4</c:v>
                </c:pt>
                <c:pt idx="50">
                  <c:v>43281.4</c:v>
                </c:pt>
                <c:pt idx="51">
                  <c:v>33872.400000000001</c:v>
                </c:pt>
                <c:pt idx="52">
                  <c:v>41703.97</c:v>
                </c:pt>
                <c:pt idx="53">
                  <c:v>43281.4</c:v>
                </c:pt>
                <c:pt idx="54">
                  <c:v>33872.400000000001</c:v>
                </c:pt>
                <c:pt idx="55">
                  <c:v>28227</c:v>
                </c:pt>
                <c:pt idx="56">
                  <c:v>28227</c:v>
                </c:pt>
                <c:pt idx="57">
                  <c:v>28227</c:v>
                </c:pt>
                <c:pt idx="58">
                  <c:v>43281.4</c:v>
                </c:pt>
                <c:pt idx="59">
                  <c:v>43281.4</c:v>
                </c:pt>
                <c:pt idx="60">
                  <c:v>33872.400000000001</c:v>
                </c:pt>
                <c:pt idx="61">
                  <c:v>33872.400000000001</c:v>
                </c:pt>
                <c:pt idx="62">
                  <c:v>43281.4</c:v>
                </c:pt>
                <c:pt idx="63">
                  <c:v>43281.4</c:v>
                </c:pt>
                <c:pt idx="64">
                  <c:v>32294.97</c:v>
                </c:pt>
                <c:pt idx="65">
                  <c:v>33872.400000000001</c:v>
                </c:pt>
                <c:pt idx="66">
                  <c:v>43281.4</c:v>
                </c:pt>
                <c:pt idx="67">
                  <c:v>43281.4</c:v>
                </c:pt>
                <c:pt idx="68">
                  <c:v>30717.54</c:v>
                </c:pt>
                <c:pt idx="69">
                  <c:v>33872.400000000001</c:v>
                </c:pt>
                <c:pt idx="70">
                  <c:v>43281.4</c:v>
                </c:pt>
                <c:pt idx="71">
                  <c:v>33872.400000000001</c:v>
                </c:pt>
                <c:pt idx="72">
                  <c:v>23522.5</c:v>
                </c:pt>
                <c:pt idx="73">
                  <c:v>23522.5</c:v>
                </c:pt>
                <c:pt idx="74">
                  <c:v>28227</c:v>
                </c:pt>
                <c:pt idx="75">
                  <c:v>28227</c:v>
                </c:pt>
                <c:pt idx="76">
                  <c:v>28227</c:v>
                </c:pt>
                <c:pt idx="77">
                  <c:v>23522.5</c:v>
                </c:pt>
                <c:pt idx="78">
                  <c:v>22885.97</c:v>
                </c:pt>
                <c:pt idx="79">
                  <c:v>24463.4</c:v>
                </c:pt>
                <c:pt idx="80">
                  <c:v>24463.4</c:v>
                </c:pt>
                <c:pt idx="81">
                  <c:v>24463.4</c:v>
                </c:pt>
                <c:pt idx="82">
                  <c:v>28227</c:v>
                </c:pt>
                <c:pt idx="83">
                  <c:v>33872.400000000001</c:v>
                </c:pt>
                <c:pt idx="84">
                  <c:v>28227</c:v>
                </c:pt>
                <c:pt idx="85">
                  <c:v>43281.4</c:v>
                </c:pt>
                <c:pt idx="86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Hoja1!$I$9:$I$95</c:f>
              <c:numCache>
                <c:formatCode>#,##0.00</c:formatCode>
                <c:ptCount val="87"/>
                <c:pt idx="0">
                  <c:v>9334.68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4879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2296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2726.5</c:v>
                </c:pt>
                <c:pt idx="31">
                  <c:v>1377.6</c:v>
                </c:pt>
                <c:pt idx="32">
                  <c:v>1377.6</c:v>
                </c:pt>
                <c:pt idx="33">
                  <c:v>1377.6</c:v>
                </c:pt>
                <c:pt idx="34">
                  <c:v>1722</c:v>
                </c:pt>
                <c:pt idx="35">
                  <c:v>1521.1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1722</c:v>
                </c:pt>
                <c:pt idx="40">
                  <c:v>1865.5</c:v>
                </c:pt>
                <c:pt idx="41">
                  <c:v>2009</c:v>
                </c:pt>
                <c:pt idx="42">
                  <c:v>3587.5</c:v>
                </c:pt>
                <c:pt idx="43">
                  <c:v>2296</c:v>
                </c:pt>
                <c:pt idx="44">
                  <c:v>2296</c:v>
                </c:pt>
                <c:pt idx="45">
                  <c:v>1320.2</c:v>
                </c:pt>
                <c:pt idx="46">
                  <c:v>1033.2</c:v>
                </c:pt>
                <c:pt idx="47">
                  <c:v>1320.2</c:v>
                </c:pt>
                <c:pt idx="48">
                  <c:v>1033.2</c:v>
                </c:pt>
                <c:pt idx="49">
                  <c:v>1320.2</c:v>
                </c:pt>
                <c:pt idx="50">
                  <c:v>1320.2</c:v>
                </c:pt>
                <c:pt idx="51">
                  <c:v>1033.2</c:v>
                </c:pt>
                <c:pt idx="52">
                  <c:v>1320.2</c:v>
                </c:pt>
                <c:pt idx="53">
                  <c:v>1320.2</c:v>
                </c:pt>
                <c:pt idx="54">
                  <c:v>1033.2</c:v>
                </c:pt>
                <c:pt idx="55">
                  <c:v>861</c:v>
                </c:pt>
                <c:pt idx="56">
                  <c:v>861</c:v>
                </c:pt>
                <c:pt idx="57">
                  <c:v>861</c:v>
                </c:pt>
                <c:pt idx="58">
                  <c:v>1320.2</c:v>
                </c:pt>
                <c:pt idx="59">
                  <c:v>1320.2</c:v>
                </c:pt>
                <c:pt idx="60">
                  <c:v>1033.2</c:v>
                </c:pt>
                <c:pt idx="61">
                  <c:v>1033.2</c:v>
                </c:pt>
                <c:pt idx="62">
                  <c:v>1320.2</c:v>
                </c:pt>
                <c:pt idx="63">
                  <c:v>1320.2</c:v>
                </c:pt>
                <c:pt idx="64">
                  <c:v>1033.2</c:v>
                </c:pt>
                <c:pt idx="65">
                  <c:v>1033.2</c:v>
                </c:pt>
                <c:pt idx="66">
                  <c:v>1320.2</c:v>
                </c:pt>
                <c:pt idx="67">
                  <c:v>1320.2</c:v>
                </c:pt>
                <c:pt idx="68">
                  <c:v>1033.2</c:v>
                </c:pt>
                <c:pt idx="69">
                  <c:v>1033.2</c:v>
                </c:pt>
                <c:pt idx="70">
                  <c:v>1320.2</c:v>
                </c:pt>
                <c:pt idx="71">
                  <c:v>1033.2</c:v>
                </c:pt>
                <c:pt idx="72">
                  <c:v>717.5</c:v>
                </c:pt>
                <c:pt idx="73">
                  <c:v>717.5</c:v>
                </c:pt>
                <c:pt idx="74">
                  <c:v>861</c:v>
                </c:pt>
                <c:pt idx="75">
                  <c:v>861</c:v>
                </c:pt>
                <c:pt idx="76">
                  <c:v>861</c:v>
                </c:pt>
                <c:pt idx="77">
                  <c:v>717.5</c:v>
                </c:pt>
                <c:pt idx="78">
                  <c:v>746.2</c:v>
                </c:pt>
                <c:pt idx="79">
                  <c:v>746.2</c:v>
                </c:pt>
                <c:pt idx="80">
                  <c:v>746.2</c:v>
                </c:pt>
                <c:pt idx="81">
                  <c:v>746.2</c:v>
                </c:pt>
                <c:pt idx="82">
                  <c:v>861</c:v>
                </c:pt>
                <c:pt idx="83">
                  <c:v>1033.2</c:v>
                </c:pt>
                <c:pt idx="84">
                  <c:v>861</c:v>
                </c:pt>
                <c:pt idx="85">
                  <c:v>1320.2</c:v>
                </c:pt>
                <c:pt idx="86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Hoja1!$J$9:$J$95</c:f>
              <c:numCache>
                <c:formatCode>#,##0.00</c:formatCode>
                <c:ptCount val="87"/>
                <c:pt idx="0">
                  <c:v>23092.75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12069.999999999998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5679.9999999999991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6744.9999999999991</c:v>
                </c:pt>
                <c:pt idx="31">
                  <c:v>3407.9999999999995</c:v>
                </c:pt>
                <c:pt idx="32">
                  <c:v>3407.9999999999995</c:v>
                </c:pt>
                <c:pt idx="33">
                  <c:v>3407.9999999999995</c:v>
                </c:pt>
                <c:pt idx="34">
                  <c:v>4260</c:v>
                </c:pt>
                <c:pt idx="35">
                  <c:v>3762.9999999999995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4260</c:v>
                </c:pt>
                <c:pt idx="40">
                  <c:v>4615</c:v>
                </c:pt>
                <c:pt idx="41">
                  <c:v>4970</c:v>
                </c:pt>
                <c:pt idx="42">
                  <c:v>8875</c:v>
                </c:pt>
                <c:pt idx="43">
                  <c:v>5679.9999999999991</c:v>
                </c:pt>
                <c:pt idx="44">
                  <c:v>5679.9999999999991</c:v>
                </c:pt>
                <c:pt idx="45">
                  <c:v>3265.9999999999995</c:v>
                </c:pt>
                <c:pt idx="46">
                  <c:v>2555.9999999999995</c:v>
                </c:pt>
                <c:pt idx="47">
                  <c:v>3265.9999999999995</c:v>
                </c:pt>
                <c:pt idx="48">
                  <c:v>2555.9999999999995</c:v>
                </c:pt>
                <c:pt idx="49">
                  <c:v>3265.9999999999995</c:v>
                </c:pt>
                <c:pt idx="50">
                  <c:v>3265.9999999999995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3265.9999999999995</c:v>
                </c:pt>
                <c:pt idx="54">
                  <c:v>2555.9999999999995</c:v>
                </c:pt>
                <c:pt idx="55">
                  <c:v>2130</c:v>
                </c:pt>
                <c:pt idx="56">
                  <c:v>2130</c:v>
                </c:pt>
                <c:pt idx="57">
                  <c:v>2130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2555.9999999999995</c:v>
                </c:pt>
                <c:pt idx="61">
                  <c:v>2555.9999999999995</c:v>
                </c:pt>
                <c:pt idx="62">
                  <c:v>3265.9999999999995</c:v>
                </c:pt>
                <c:pt idx="63">
                  <c:v>3265.9999999999995</c:v>
                </c:pt>
                <c:pt idx="64">
                  <c:v>2555.9999999999995</c:v>
                </c:pt>
                <c:pt idx="65">
                  <c:v>2555.9999999999995</c:v>
                </c:pt>
                <c:pt idx="66">
                  <c:v>3265.9999999999995</c:v>
                </c:pt>
                <c:pt idx="67">
                  <c:v>3265.9999999999995</c:v>
                </c:pt>
                <c:pt idx="68">
                  <c:v>2555.9999999999995</c:v>
                </c:pt>
                <c:pt idx="69">
                  <c:v>2555.9999999999995</c:v>
                </c:pt>
                <c:pt idx="70">
                  <c:v>3265.9999999999995</c:v>
                </c:pt>
                <c:pt idx="71">
                  <c:v>2555.9999999999995</c:v>
                </c:pt>
                <c:pt idx="72">
                  <c:v>1774.9999999999998</c:v>
                </c:pt>
                <c:pt idx="73">
                  <c:v>1774.9999999999998</c:v>
                </c:pt>
                <c:pt idx="74">
                  <c:v>2130</c:v>
                </c:pt>
                <c:pt idx="75">
                  <c:v>2130</c:v>
                </c:pt>
                <c:pt idx="76">
                  <c:v>2130</c:v>
                </c:pt>
                <c:pt idx="77">
                  <c:v>1774.9999999999998</c:v>
                </c:pt>
                <c:pt idx="78">
                  <c:v>1845.9999999999998</c:v>
                </c:pt>
                <c:pt idx="79">
                  <c:v>1845.9999999999998</c:v>
                </c:pt>
                <c:pt idx="80">
                  <c:v>1845.9999999999998</c:v>
                </c:pt>
                <c:pt idx="81">
                  <c:v>1845.9999999999998</c:v>
                </c:pt>
                <c:pt idx="82">
                  <c:v>2130</c:v>
                </c:pt>
                <c:pt idx="83">
                  <c:v>2555.9999999999995</c:v>
                </c:pt>
                <c:pt idx="84">
                  <c:v>2130</c:v>
                </c:pt>
                <c:pt idx="85">
                  <c:v>3265.9999999999995</c:v>
                </c:pt>
                <c:pt idx="86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Hoja1!$K$9:$K$95</c:f>
              <c:numCache>
                <c:formatCode>#,##0.00</c:formatCode>
                <c:ptCount val="87"/>
                <c:pt idx="0">
                  <c:v>715.55</c:v>
                </c:pt>
                <c:pt idx="1">
                  <c:v>715.55</c:v>
                </c:pt>
                <c:pt idx="2">
                  <c:v>715.55</c:v>
                </c:pt>
                <c:pt idx="3">
                  <c:v>715.55</c:v>
                </c:pt>
                <c:pt idx="4">
                  <c:v>715.55</c:v>
                </c:pt>
                <c:pt idx="5">
                  <c:v>715.55</c:v>
                </c:pt>
                <c:pt idx="6">
                  <c:v>715.55</c:v>
                </c:pt>
                <c:pt idx="7">
                  <c:v>715.55</c:v>
                </c:pt>
                <c:pt idx="8">
                  <c:v>715.55</c:v>
                </c:pt>
                <c:pt idx="9">
                  <c:v>715.55</c:v>
                </c:pt>
                <c:pt idx="10">
                  <c:v>715.55</c:v>
                </c:pt>
                <c:pt idx="11">
                  <c:v>660.00000000000011</c:v>
                </c:pt>
                <c:pt idx="12">
                  <c:v>715.55</c:v>
                </c:pt>
                <c:pt idx="13">
                  <c:v>715.55</c:v>
                </c:pt>
                <c:pt idx="14">
                  <c:v>715.55</c:v>
                </c:pt>
                <c:pt idx="15">
                  <c:v>715.55</c:v>
                </c:pt>
                <c:pt idx="16">
                  <c:v>715.55</c:v>
                </c:pt>
                <c:pt idx="17">
                  <c:v>715.55</c:v>
                </c:pt>
                <c:pt idx="18">
                  <c:v>715.55</c:v>
                </c:pt>
                <c:pt idx="19">
                  <c:v>715.55</c:v>
                </c:pt>
                <c:pt idx="20">
                  <c:v>715.55</c:v>
                </c:pt>
                <c:pt idx="21">
                  <c:v>715.00000000000011</c:v>
                </c:pt>
                <c:pt idx="22">
                  <c:v>715.55</c:v>
                </c:pt>
                <c:pt idx="23">
                  <c:v>715.55</c:v>
                </c:pt>
                <c:pt idx="24">
                  <c:v>715.55</c:v>
                </c:pt>
                <c:pt idx="25">
                  <c:v>715.55</c:v>
                </c:pt>
                <c:pt idx="26">
                  <c:v>715.55</c:v>
                </c:pt>
                <c:pt idx="27">
                  <c:v>715.55</c:v>
                </c:pt>
                <c:pt idx="28">
                  <c:v>715.55</c:v>
                </c:pt>
                <c:pt idx="29">
                  <c:v>715.55</c:v>
                </c:pt>
                <c:pt idx="30">
                  <c:v>715.55</c:v>
                </c:pt>
                <c:pt idx="31">
                  <c:v>528</c:v>
                </c:pt>
                <c:pt idx="32">
                  <c:v>528</c:v>
                </c:pt>
                <c:pt idx="33">
                  <c:v>528</c:v>
                </c:pt>
                <c:pt idx="34">
                  <c:v>660.00000000000011</c:v>
                </c:pt>
                <c:pt idx="35">
                  <c:v>583.00000000000011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660.00000000000011</c:v>
                </c:pt>
                <c:pt idx="40">
                  <c:v>715.00000000000011</c:v>
                </c:pt>
                <c:pt idx="41">
                  <c:v>715.55</c:v>
                </c:pt>
                <c:pt idx="42">
                  <c:v>715.55</c:v>
                </c:pt>
                <c:pt idx="43">
                  <c:v>715.55</c:v>
                </c:pt>
                <c:pt idx="44">
                  <c:v>715.55</c:v>
                </c:pt>
                <c:pt idx="45">
                  <c:v>506.00000000000006</c:v>
                </c:pt>
                <c:pt idx="46">
                  <c:v>396.00000000000006</c:v>
                </c:pt>
                <c:pt idx="47">
                  <c:v>506.00000000000006</c:v>
                </c:pt>
                <c:pt idx="48">
                  <c:v>396.00000000000006</c:v>
                </c:pt>
                <c:pt idx="49">
                  <c:v>506.00000000000006</c:v>
                </c:pt>
                <c:pt idx="50">
                  <c:v>506.00000000000006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506.00000000000006</c:v>
                </c:pt>
                <c:pt idx="54">
                  <c:v>396.00000000000006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330.00000000000006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396.00000000000006</c:v>
                </c:pt>
                <c:pt idx="61">
                  <c:v>396.00000000000006</c:v>
                </c:pt>
                <c:pt idx="62">
                  <c:v>506.00000000000006</c:v>
                </c:pt>
                <c:pt idx="63">
                  <c:v>506.00000000000006</c:v>
                </c:pt>
                <c:pt idx="64">
                  <c:v>396.00000000000006</c:v>
                </c:pt>
                <c:pt idx="65">
                  <c:v>396.00000000000006</c:v>
                </c:pt>
                <c:pt idx="66">
                  <c:v>506.00000000000006</c:v>
                </c:pt>
                <c:pt idx="67">
                  <c:v>506.00000000000006</c:v>
                </c:pt>
                <c:pt idx="68">
                  <c:v>396.00000000000006</c:v>
                </c:pt>
                <c:pt idx="69">
                  <c:v>396.00000000000006</c:v>
                </c:pt>
                <c:pt idx="70">
                  <c:v>506.00000000000006</c:v>
                </c:pt>
                <c:pt idx="71">
                  <c:v>396.00000000000006</c:v>
                </c:pt>
                <c:pt idx="72">
                  <c:v>275</c:v>
                </c:pt>
                <c:pt idx="73">
                  <c:v>275</c:v>
                </c:pt>
                <c:pt idx="74">
                  <c:v>330.00000000000006</c:v>
                </c:pt>
                <c:pt idx="75">
                  <c:v>330.00000000000006</c:v>
                </c:pt>
                <c:pt idx="76">
                  <c:v>330.00000000000006</c:v>
                </c:pt>
                <c:pt idx="77">
                  <c:v>275</c:v>
                </c:pt>
                <c:pt idx="78">
                  <c:v>286.00000000000006</c:v>
                </c:pt>
                <c:pt idx="79">
                  <c:v>286.00000000000006</c:v>
                </c:pt>
                <c:pt idx="80">
                  <c:v>286.00000000000006</c:v>
                </c:pt>
                <c:pt idx="81">
                  <c:v>286.00000000000006</c:v>
                </c:pt>
                <c:pt idx="82">
                  <c:v>330.00000000000006</c:v>
                </c:pt>
                <c:pt idx="83">
                  <c:v>396.00000000000006</c:v>
                </c:pt>
                <c:pt idx="84">
                  <c:v>330.00000000000006</c:v>
                </c:pt>
                <c:pt idx="85">
                  <c:v>506.00000000000006</c:v>
                </c:pt>
                <c:pt idx="86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Hoja1!$L$9:$L$95</c:f>
              <c:numCache>
                <c:formatCode>#,##0.00</c:formatCode>
                <c:ptCount val="87"/>
                <c:pt idx="0">
                  <c:v>4943.8</c:v>
                </c:pt>
                <c:pt idx="1">
                  <c:v>4943.8</c:v>
                </c:pt>
                <c:pt idx="2">
                  <c:v>4943.8</c:v>
                </c:pt>
                <c:pt idx="3">
                  <c:v>4943.8</c:v>
                </c:pt>
                <c:pt idx="4">
                  <c:v>4943.8</c:v>
                </c:pt>
                <c:pt idx="5">
                  <c:v>4943.8</c:v>
                </c:pt>
                <c:pt idx="6">
                  <c:v>4943.8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2432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2888</c:v>
                </c:pt>
                <c:pt idx="31">
                  <c:v>1459.2</c:v>
                </c:pt>
                <c:pt idx="32">
                  <c:v>1459.2</c:v>
                </c:pt>
                <c:pt idx="33">
                  <c:v>1459.2</c:v>
                </c:pt>
                <c:pt idx="34">
                  <c:v>1824</c:v>
                </c:pt>
                <c:pt idx="35">
                  <c:v>1611.2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1824</c:v>
                </c:pt>
                <c:pt idx="40">
                  <c:v>1976</c:v>
                </c:pt>
                <c:pt idx="41">
                  <c:v>2128</c:v>
                </c:pt>
                <c:pt idx="42">
                  <c:v>3800</c:v>
                </c:pt>
                <c:pt idx="43">
                  <c:v>2432</c:v>
                </c:pt>
                <c:pt idx="44">
                  <c:v>2432</c:v>
                </c:pt>
                <c:pt idx="45">
                  <c:v>1398.4</c:v>
                </c:pt>
                <c:pt idx="46">
                  <c:v>1094.4000000000001</c:v>
                </c:pt>
                <c:pt idx="47">
                  <c:v>1398.4</c:v>
                </c:pt>
                <c:pt idx="48">
                  <c:v>1094.4000000000001</c:v>
                </c:pt>
                <c:pt idx="49">
                  <c:v>1398.4</c:v>
                </c:pt>
                <c:pt idx="50">
                  <c:v>1398.4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1398.4</c:v>
                </c:pt>
                <c:pt idx="54">
                  <c:v>1094.4000000000001</c:v>
                </c:pt>
                <c:pt idx="55">
                  <c:v>912</c:v>
                </c:pt>
                <c:pt idx="56">
                  <c:v>912</c:v>
                </c:pt>
                <c:pt idx="57">
                  <c:v>912</c:v>
                </c:pt>
                <c:pt idx="58">
                  <c:v>1398.4</c:v>
                </c:pt>
                <c:pt idx="59">
                  <c:v>1398.4</c:v>
                </c:pt>
                <c:pt idx="60">
                  <c:v>1094.4000000000001</c:v>
                </c:pt>
                <c:pt idx="61">
                  <c:v>1094.4000000000001</c:v>
                </c:pt>
                <c:pt idx="62">
                  <c:v>1398.4</c:v>
                </c:pt>
                <c:pt idx="63">
                  <c:v>1398.4</c:v>
                </c:pt>
                <c:pt idx="64">
                  <c:v>1094.4000000000001</c:v>
                </c:pt>
                <c:pt idx="65">
                  <c:v>1094.4000000000001</c:v>
                </c:pt>
                <c:pt idx="66">
                  <c:v>1398.4</c:v>
                </c:pt>
                <c:pt idx="67">
                  <c:v>1398.4</c:v>
                </c:pt>
                <c:pt idx="68">
                  <c:v>1094.4000000000001</c:v>
                </c:pt>
                <c:pt idx="69">
                  <c:v>1094.4000000000001</c:v>
                </c:pt>
                <c:pt idx="70">
                  <c:v>1398.4</c:v>
                </c:pt>
                <c:pt idx="71">
                  <c:v>1094.4000000000001</c:v>
                </c:pt>
                <c:pt idx="72">
                  <c:v>760</c:v>
                </c:pt>
                <c:pt idx="73">
                  <c:v>760</c:v>
                </c:pt>
                <c:pt idx="74">
                  <c:v>912</c:v>
                </c:pt>
                <c:pt idx="75">
                  <c:v>912</c:v>
                </c:pt>
                <c:pt idx="76">
                  <c:v>912</c:v>
                </c:pt>
                <c:pt idx="77">
                  <c:v>760</c:v>
                </c:pt>
                <c:pt idx="78">
                  <c:v>790.4</c:v>
                </c:pt>
                <c:pt idx="79">
                  <c:v>790.4</c:v>
                </c:pt>
                <c:pt idx="80">
                  <c:v>790.4</c:v>
                </c:pt>
                <c:pt idx="81">
                  <c:v>790.4</c:v>
                </c:pt>
                <c:pt idx="82">
                  <c:v>912</c:v>
                </c:pt>
                <c:pt idx="83">
                  <c:v>1094.4000000000001</c:v>
                </c:pt>
                <c:pt idx="84">
                  <c:v>912</c:v>
                </c:pt>
                <c:pt idx="85">
                  <c:v>1398.4</c:v>
                </c:pt>
                <c:pt idx="86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Hoja1!$M$9:$M$95</c:f>
              <c:numCache>
                <c:formatCode>#,##0.00</c:formatCode>
                <c:ptCount val="87"/>
                <c:pt idx="0">
                  <c:v>11530.11</c:v>
                </c:pt>
                <c:pt idx="1">
                  <c:v>11530.11</c:v>
                </c:pt>
                <c:pt idx="2">
                  <c:v>11530.11</c:v>
                </c:pt>
                <c:pt idx="3">
                  <c:v>11530.11</c:v>
                </c:pt>
                <c:pt idx="4">
                  <c:v>11530.11</c:v>
                </c:pt>
                <c:pt idx="5">
                  <c:v>11530.11</c:v>
                </c:pt>
                <c:pt idx="6">
                  <c:v>11530.11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5672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6735.5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3403.2000000000003</c:v>
                </c:pt>
                <c:pt idx="34">
                  <c:v>4254</c:v>
                </c:pt>
                <c:pt idx="35">
                  <c:v>3757.7000000000003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4254</c:v>
                </c:pt>
                <c:pt idx="40">
                  <c:v>4608.5</c:v>
                </c:pt>
                <c:pt idx="41">
                  <c:v>4963</c:v>
                </c:pt>
                <c:pt idx="42">
                  <c:v>8862.5</c:v>
                </c:pt>
                <c:pt idx="43">
                  <c:v>5672</c:v>
                </c:pt>
                <c:pt idx="44">
                  <c:v>5672</c:v>
                </c:pt>
                <c:pt idx="45">
                  <c:v>3261.4</c:v>
                </c:pt>
                <c:pt idx="46">
                  <c:v>2552.4</c:v>
                </c:pt>
                <c:pt idx="47">
                  <c:v>3261.4</c:v>
                </c:pt>
                <c:pt idx="48">
                  <c:v>2552.4</c:v>
                </c:pt>
                <c:pt idx="49">
                  <c:v>3261.4</c:v>
                </c:pt>
                <c:pt idx="50">
                  <c:v>3261.4</c:v>
                </c:pt>
                <c:pt idx="51">
                  <c:v>2552.4</c:v>
                </c:pt>
                <c:pt idx="52">
                  <c:v>3261.4</c:v>
                </c:pt>
                <c:pt idx="53">
                  <c:v>3261.4</c:v>
                </c:pt>
                <c:pt idx="54">
                  <c:v>2552.4</c:v>
                </c:pt>
                <c:pt idx="55">
                  <c:v>2127</c:v>
                </c:pt>
                <c:pt idx="56">
                  <c:v>2127</c:v>
                </c:pt>
                <c:pt idx="57">
                  <c:v>2127</c:v>
                </c:pt>
                <c:pt idx="58">
                  <c:v>3261.4</c:v>
                </c:pt>
                <c:pt idx="59">
                  <c:v>3261.4</c:v>
                </c:pt>
                <c:pt idx="60">
                  <c:v>2552.4</c:v>
                </c:pt>
                <c:pt idx="61">
                  <c:v>2552.4</c:v>
                </c:pt>
                <c:pt idx="62">
                  <c:v>3261.4</c:v>
                </c:pt>
                <c:pt idx="63">
                  <c:v>3261.4</c:v>
                </c:pt>
                <c:pt idx="64">
                  <c:v>2552.4</c:v>
                </c:pt>
                <c:pt idx="65">
                  <c:v>2552.4</c:v>
                </c:pt>
                <c:pt idx="66">
                  <c:v>3261.4</c:v>
                </c:pt>
                <c:pt idx="67">
                  <c:v>3261.4</c:v>
                </c:pt>
                <c:pt idx="68">
                  <c:v>2552.4</c:v>
                </c:pt>
                <c:pt idx="69">
                  <c:v>2552.4</c:v>
                </c:pt>
                <c:pt idx="70">
                  <c:v>3261.4</c:v>
                </c:pt>
                <c:pt idx="71">
                  <c:v>2552.4</c:v>
                </c:pt>
                <c:pt idx="72">
                  <c:v>1772.5000000000002</c:v>
                </c:pt>
                <c:pt idx="73">
                  <c:v>1772.5000000000002</c:v>
                </c:pt>
                <c:pt idx="74">
                  <c:v>2127</c:v>
                </c:pt>
                <c:pt idx="75">
                  <c:v>2127</c:v>
                </c:pt>
                <c:pt idx="76">
                  <c:v>2127</c:v>
                </c:pt>
                <c:pt idx="77">
                  <c:v>1772.5000000000002</c:v>
                </c:pt>
                <c:pt idx="78">
                  <c:v>1843.4</c:v>
                </c:pt>
                <c:pt idx="79">
                  <c:v>1843.4</c:v>
                </c:pt>
                <c:pt idx="80">
                  <c:v>1843.4</c:v>
                </c:pt>
                <c:pt idx="81">
                  <c:v>1843.4</c:v>
                </c:pt>
                <c:pt idx="82">
                  <c:v>2127</c:v>
                </c:pt>
                <c:pt idx="83">
                  <c:v>2552.4</c:v>
                </c:pt>
                <c:pt idx="84">
                  <c:v>2127</c:v>
                </c:pt>
                <c:pt idx="85">
                  <c:v>3261.4</c:v>
                </c:pt>
                <c:pt idx="86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Hoja1!$N$9:$N$95</c:f>
              <c:numCache>
                <c:formatCode>#,##0.00</c:formatCode>
                <c:ptCount val="87"/>
                <c:pt idx="0">
                  <c:v>1577.43</c:v>
                </c:pt>
                <c:pt idx="2">
                  <c:v>1577.43</c:v>
                </c:pt>
                <c:pt idx="3">
                  <c:v>4732.29</c:v>
                </c:pt>
                <c:pt idx="5">
                  <c:v>3154.86</c:v>
                </c:pt>
                <c:pt idx="7">
                  <c:v>1577.43</c:v>
                </c:pt>
                <c:pt idx="8">
                  <c:v>1577.43</c:v>
                </c:pt>
                <c:pt idx="10">
                  <c:v>1577.43</c:v>
                </c:pt>
                <c:pt idx="12">
                  <c:v>3154.86</c:v>
                </c:pt>
                <c:pt idx="14">
                  <c:v>4732.29</c:v>
                </c:pt>
                <c:pt idx="15">
                  <c:v>3154.86</c:v>
                </c:pt>
                <c:pt idx="16">
                  <c:v>3154.86</c:v>
                </c:pt>
                <c:pt idx="18">
                  <c:v>1577.43</c:v>
                </c:pt>
                <c:pt idx="22">
                  <c:v>1577.43</c:v>
                </c:pt>
                <c:pt idx="23">
                  <c:v>3154.86</c:v>
                </c:pt>
                <c:pt idx="27">
                  <c:v>1577.43</c:v>
                </c:pt>
                <c:pt idx="30">
                  <c:v>1577.43</c:v>
                </c:pt>
                <c:pt idx="34">
                  <c:v>1577.43</c:v>
                </c:pt>
                <c:pt idx="37">
                  <c:v>1577.43</c:v>
                </c:pt>
                <c:pt idx="41">
                  <c:v>4732.29</c:v>
                </c:pt>
                <c:pt idx="42">
                  <c:v>1577.43</c:v>
                </c:pt>
                <c:pt idx="47">
                  <c:v>3154.86</c:v>
                </c:pt>
                <c:pt idx="52">
                  <c:v>1577.43</c:v>
                </c:pt>
                <c:pt idx="64">
                  <c:v>1577.43</c:v>
                </c:pt>
                <c:pt idx="68">
                  <c:v>3154.86</c:v>
                </c:pt>
                <c:pt idx="78">
                  <c:v>1577.43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Hoja1!$O$9:$O$95</c:f>
              <c:numCache>
                <c:formatCode>#,##0.00</c:formatCode>
                <c:ptCount val="87"/>
                <c:pt idx="0">
                  <c:v>51194.320000000007</c:v>
                </c:pt>
                <c:pt idx="1">
                  <c:v>47099.46</c:v>
                </c:pt>
                <c:pt idx="2">
                  <c:v>48676.89</c:v>
                </c:pt>
                <c:pt idx="3">
                  <c:v>40366.25</c:v>
                </c:pt>
                <c:pt idx="4">
                  <c:v>35633.96</c:v>
                </c:pt>
                <c:pt idx="5">
                  <c:v>38788.82</c:v>
                </c:pt>
                <c:pt idx="6">
                  <c:v>34138.46</c:v>
                </c:pt>
                <c:pt idx="7">
                  <c:v>33447.979999999996</c:v>
                </c:pt>
                <c:pt idx="8">
                  <c:v>30432.98</c:v>
                </c:pt>
                <c:pt idx="9">
                  <c:v>29860.549999999996</c:v>
                </c:pt>
                <c:pt idx="10">
                  <c:v>21588.98</c:v>
                </c:pt>
                <c:pt idx="11">
                  <c:v>12720</c:v>
                </c:pt>
                <c:pt idx="12">
                  <c:v>35025.409999999996</c:v>
                </c:pt>
                <c:pt idx="13">
                  <c:v>16795.55</c:v>
                </c:pt>
                <c:pt idx="14">
                  <c:v>21527.84</c:v>
                </c:pt>
                <c:pt idx="15">
                  <c:v>22965.41</c:v>
                </c:pt>
                <c:pt idx="16">
                  <c:v>22965.41</c:v>
                </c:pt>
                <c:pt idx="17">
                  <c:v>19810.55</c:v>
                </c:pt>
                <c:pt idx="18">
                  <c:v>18372.98</c:v>
                </c:pt>
                <c:pt idx="19">
                  <c:v>26845.55</c:v>
                </c:pt>
                <c:pt idx="20">
                  <c:v>20815.55</c:v>
                </c:pt>
                <c:pt idx="21">
                  <c:v>13780</c:v>
                </c:pt>
                <c:pt idx="22">
                  <c:v>18372.98</c:v>
                </c:pt>
                <c:pt idx="23">
                  <c:v>22965.41</c:v>
                </c:pt>
                <c:pt idx="24">
                  <c:v>16795.55</c:v>
                </c:pt>
                <c:pt idx="25">
                  <c:v>16795.55</c:v>
                </c:pt>
                <c:pt idx="26">
                  <c:v>16795.55</c:v>
                </c:pt>
                <c:pt idx="27">
                  <c:v>21387.98</c:v>
                </c:pt>
                <c:pt idx="28">
                  <c:v>16795.55</c:v>
                </c:pt>
                <c:pt idx="29">
                  <c:v>19810.55</c:v>
                </c:pt>
                <c:pt idx="30">
                  <c:v>21387.98</c:v>
                </c:pt>
                <c:pt idx="31">
                  <c:v>10176</c:v>
                </c:pt>
                <c:pt idx="32">
                  <c:v>10176</c:v>
                </c:pt>
                <c:pt idx="33">
                  <c:v>10176</c:v>
                </c:pt>
                <c:pt idx="34">
                  <c:v>14297.43</c:v>
                </c:pt>
                <c:pt idx="35">
                  <c:v>11236</c:v>
                </c:pt>
                <c:pt idx="36">
                  <c:v>12720</c:v>
                </c:pt>
                <c:pt idx="37">
                  <c:v>14297.43</c:v>
                </c:pt>
                <c:pt idx="38">
                  <c:v>12720</c:v>
                </c:pt>
                <c:pt idx="39">
                  <c:v>12720</c:v>
                </c:pt>
                <c:pt idx="40">
                  <c:v>13780</c:v>
                </c:pt>
                <c:pt idx="41">
                  <c:v>19517.84</c:v>
                </c:pt>
                <c:pt idx="42">
                  <c:v>27417.98</c:v>
                </c:pt>
                <c:pt idx="43">
                  <c:v>16795.55</c:v>
                </c:pt>
                <c:pt idx="44">
                  <c:v>16795.55</c:v>
                </c:pt>
                <c:pt idx="45">
                  <c:v>9752</c:v>
                </c:pt>
                <c:pt idx="46">
                  <c:v>7632</c:v>
                </c:pt>
                <c:pt idx="47">
                  <c:v>12906.86</c:v>
                </c:pt>
                <c:pt idx="48">
                  <c:v>7632</c:v>
                </c:pt>
                <c:pt idx="49">
                  <c:v>9752</c:v>
                </c:pt>
                <c:pt idx="50">
                  <c:v>9752</c:v>
                </c:pt>
                <c:pt idx="51">
                  <c:v>7632</c:v>
                </c:pt>
                <c:pt idx="52">
                  <c:v>11329.43</c:v>
                </c:pt>
                <c:pt idx="53">
                  <c:v>9752</c:v>
                </c:pt>
                <c:pt idx="54">
                  <c:v>7632</c:v>
                </c:pt>
                <c:pt idx="55">
                  <c:v>6360</c:v>
                </c:pt>
                <c:pt idx="56">
                  <c:v>6360</c:v>
                </c:pt>
                <c:pt idx="57">
                  <c:v>6360</c:v>
                </c:pt>
                <c:pt idx="58">
                  <c:v>9752</c:v>
                </c:pt>
                <c:pt idx="59">
                  <c:v>9752</c:v>
                </c:pt>
                <c:pt idx="60">
                  <c:v>7632</c:v>
                </c:pt>
                <c:pt idx="61">
                  <c:v>7632</c:v>
                </c:pt>
                <c:pt idx="62">
                  <c:v>9752</c:v>
                </c:pt>
                <c:pt idx="63">
                  <c:v>9752</c:v>
                </c:pt>
                <c:pt idx="64">
                  <c:v>9209.43</c:v>
                </c:pt>
                <c:pt idx="65">
                  <c:v>7632</c:v>
                </c:pt>
                <c:pt idx="66">
                  <c:v>9752</c:v>
                </c:pt>
                <c:pt idx="67">
                  <c:v>9752</c:v>
                </c:pt>
                <c:pt idx="68">
                  <c:v>10786.86</c:v>
                </c:pt>
                <c:pt idx="69">
                  <c:v>7632</c:v>
                </c:pt>
                <c:pt idx="70">
                  <c:v>9752</c:v>
                </c:pt>
                <c:pt idx="71">
                  <c:v>7632</c:v>
                </c:pt>
                <c:pt idx="72">
                  <c:v>5300</c:v>
                </c:pt>
                <c:pt idx="73">
                  <c:v>5300</c:v>
                </c:pt>
                <c:pt idx="74">
                  <c:v>6360</c:v>
                </c:pt>
                <c:pt idx="75">
                  <c:v>6360</c:v>
                </c:pt>
                <c:pt idx="76">
                  <c:v>6360</c:v>
                </c:pt>
                <c:pt idx="77">
                  <c:v>5300</c:v>
                </c:pt>
                <c:pt idx="78">
                  <c:v>7089.43</c:v>
                </c:pt>
                <c:pt idx="79">
                  <c:v>5512</c:v>
                </c:pt>
                <c:pt idx="80">
                  <c:v>5512</c:v>
                </c:pt>
                <c:pt idx="81">
                  <c:v>5512</c:v>
                </c:pt>
                <c:pt idx="82">
                  <c:v>6360</c:v>
                </c:pt>
                <c:pt idx="83">
                  <c:v>7632</c:v>
                </c:pt>
                <c:pt idx="84">
                  <c:v>6360</c:v>
                </c:pt>
                <c:pt idx="85">
                  <c:v>9752</c:v>
                </c:pt>
                <c:pt idx="86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Hoja1!$P$9:$P$95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Hoja1!$Q$9:$Q$116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Hoja1!$R$9:$R$95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Hoja1!$S$9:$S$116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Hoja1!$T$9:$T$95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Hoja1!$U$9:$U$95</c:f>
              <c:numCache>
                <c:formatCode>#,##0.00</c:formatCode>
                <c:ptCount val="87"/>
                <c:pt idx="0">
                  <c:v>74618.959791666668</c:v>
                </c:pt>
                <c:pt idx="1">
                  <c:v>60194.487291666679</c:v>
                </c:pt>
                <c:pt idx="2">
                  <c:v>59800.129791666674</c:v>
                </c:pt>
                <c:pt idx="3">
                  <c:v>31086.539791666666</c:v>
                </c:pt>
                <c:pt idx="4">
                  <c:v>32269.612291666668</c:v>
                </c:pt>
                <c:pt idx="5">
                  <c:v>31480.897291666668</c:v>
                </c:pt>
                <c:pt idx="6">
                  <c:v>28627.237291666668</c:v>
                </c:pt>
                <c:pt idx="7">
                  <c:v>24648.454791666667</c:v>
                </c:pt>
                <c:pt idx="8">
                  <c:v>21120.079791666667</c:v>
                </c:pt>
                <c:pt idx="9">
                  <c:v>22690.562291666665</c:v>
                </c:pt>
                <c:pt idx="10">
                  <c:v>12466.01</c:v>
                </c:pt>
                <c:pt idx="11">
                  <c:v>3486.6498333333329</c:v>
                </c:pt>
                <c:pt idx="12">
                  <c:v>24254.097291666669</c:v>
                </c:pt>
                <c:pt idx="13">
                  <c:v>7400.9372916666662</c:v>
                </c:pt>
                <c:pt idx="14">
                  <c:v>6303.7918333333319</c:v>
                </c:pt>
                <c:pt idx="15">
                  <c:v>10140.597291666665</c:v>
                </c:pt>
                <c:pt idx="16">
                  <c:v>10140.597291666665</c:v>
                </c:pt>
                <c:pt idx="17">
                  <c:v>10929.312291666667</c:v>
                </c:pt>
                <c:pt idx="18">
                  <c:v>7006.5797916666679</c:v>
                </c:pt>
                <c:pt idx="19">
                  <c:v>19162.187291666665</c:v>
                </c:pt>
                <c:pt idx="20">
                  <c:v>12105.437291666667</c:v>
                </c:pt>
                <c:pt idx="21">
                  <c:v>4427.5498333333335</c:v>
                </c:pt>
                <c:pt idx="22">
                  <c:v>18272.759999999998</c:v>
                </c:pt>
                <c:pt idx="23">
                  <c:v>10140.597291666665</c:v>
                </c:pt>
                <c:pt idx="24">
                  <c:v>7400.9372916666662</c:v>
                </c:pt>
                <c:pt idx="25">
                  <c:v>7400.9372916666662</c:v>
                </c:pt>
                <c:pt idx="26">
                  <c:v>7400.9372916666662</c:v>
                </c:pt>
                <c:pt idx="27">
                  <c:v>10534.954791666669</c:v>
                </c:pt>
                <c:pt idx="28">
                  <c:v>7400.9372916666662</c:v>
                </c:pt>
                <c:pt idx="29">
                  <c:v>10929.312291666667</c:v>
                </c:pt>
                <c:pt idx="30">
                  <c:v>10534.954791666669</c:v>
                </c:pt>
                <c:pt idx="31">
                  <c:v>1571.7298749999989</c:v>
                </c:pt>
                <c:pt idx="32">
                  <c:v>1571.7298749999989</c:v>
                </c:pt>
                <c:pt idx="33">
                  <c:v>1571.7298749999989</c:v>
                </c:pt>
                <c:pt idx="34">
                  <c:v>3171.1638333333326</c:v>
                </c:pt>
                <c:pt idx="35">
                  <c:v>2277.4048749999988</c:v>
                </c:pt>
                <c:pt idx="37">
                  <c:v>3171.1638333333326</c:v>
                </c:pt>
                <c:pt idx="38">
                  <c:v>3486.6498333333329</c:v>
                </c:pt>
                <c:pt idx="39">
                  <c:v>3486.6498333333329</c:v>
                </c:pt>
                <c:pt idx="40">
                  <c:v>4427.5498333333335</c:v>
                </c:pt>
                <c:pt idx="41">
                  <c:v>4421.9918333333335</c:v>
                </c:pt>
                <c:pt idx="42">
                  <c:v>17591.704791666667</c:v>
                </c:pt>
                <c:pt idx="43">
                  <c:v>7400.9372916666662</c:v>
                </c:pt>
                <c:pt idx="44">
                  <c:v>7400.9372916666662</c:v>
                </c:pt>
                <c:pt idx="49">
                  <c:v>1289.4598750000005</c:v>
                </c:pt>
                <c:pt idx="50">
                  <c:v>1289.4598750000005</c:v>
                </c:pt>
                <c:pt idx="53">
                  <c:v>1289.4598750000005</c:v>
                </c:pt>
                <c:pt idx="59">
                  <c:v>1289.4598750000005</c:v>
                </c:pt>
                <c:pt idx="62">
                  <c:v>1289.4598750000005</c:v>
                </c:pt>
                <c:pt idx="66">
                  <c:v>1289.4598750000005</c:v>
                </c:pt>
                <c:pt idx="70">
                  <c:v>1289.4598750000005</c:v>
                </c:pt>
                <c:pt idx="85">
                  <c:v>1289.4598750000005</c:v>
                </c:pt>
                <c:pt idx="86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Hoja1!$V$9:$V$95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Hoja1!$W$9:$W$95</c:f>
              <c:numCache>
                <c:formatCode>#,##0.00</c:formatCode>
                <c:ptCount val="87"/>
                <c:pt idx="0">
                  <c:v>75972.759791666671</c:v>
                </c:pt>
                <c:pt idx="1">
                  <c:v>60219.487291666679</c:v>
                </c:pt>
                <c:pt idx="2">
                  <c:v>61153.929791666676</c:v>
                </c:pt>
                <c:pt idx="3">
                  <c:v>72755.64979166667</c:v>
                </c:pt>
                <c:pt idx="4">
                  <c:v>46165.262291666666</c:v>
                </c:pt>
                <c:pt idx="5">
                  <c:v>34263.497291666667</c:v>
                </c:pt>
                <c:pt idx="6">
                  <c:v>41714.107291666667</c:v>
                </c:pt>
                <c:pt idx="7">
                  <c:v>34072.154791666668</c:v>
                </c:pt>
                <c:pt idx="8">
                  <c:v>22566.059791666667</c:v>
                </c:pt>
                <c:pt idx="9">
                  <c:v>29223.522291666664</c:v>
                </c:pt>
                <c:pt idx="10">
                  <c:v>14508.89</c:v>
                </c:pt>
                <c:pt idx="11">
                  <c:v>7857.7398333333331</c:v>
                </c:pt>
                <c:pt idx="12">
                  <c:v>26151.63729166667</c:v>
                </c:pt>
                <c:pt idx="13">
                  <c:v>9228.6272916666658</c:v>
                </c:pt>
                <c:pt idx="14">
                  <c:v>9342.7618333333321</c:v>
                </c:pt>
                <c:pt idx="15">
                  <c:v>14697.597291666665</c:v>
                </c:pt>
                <c:pt idx="16">
                  <c:v>22990.917291666665</c:v>
                </c:pt>
                <c:pt idx="17">
                  <c:v>13208.842291666668</c:v>
                </c:pt>
                <c:pt idx="18">
                  <c:v>9009.4997916666689</c:v>
                </c:pt>
                <c:pt idx="19">
                  <c:v>19685.827291666665</c:v>
                </c:pt>
                <c:pt idx="20">
                  <c:v>12230.437291666667</c:v>
                </c:pt>
                <c:pt idx="21">
                  <c:v>6089.779833333334</c:v>
                </c:pt>
                <c:pt idx="22">
                  <c:v>20382.349999999999</c:v>
                </c:pt>
                <c:pt idx="23">
                  <c:v>10325.587291666665</c:v>
                </c:pt>
                <c:pt idx="24">
                  <c:v>8944.3772916666658</c:v>
                </c:pt>
                <c:pt idx="25">
                  <c:v>9004.3672916666656</c:v>
                </c:pt>
                <c:pt idx="26">
                  <c:v>8583.2272916666661</c:v>
                </c:pt>
                <c:pt idx="27">
                  <c:v>18154.34479166667</c:v>
                </c:pt>
                <c:pt idx="28">
                  <c:v>14115.097291666665</c:v>
                </c:pt>
                <c:pt idx="29">
                  <c:v>12683.432291666668</c:v>
                </c:pt>
                <c:pt idx="30">
                  <c:v>14049.16479166667</c:v>
                </c:pt>
                <c:pt idx="31">
                  <c:v>1912.7198749999989</c:v>
                </c:pt>
                <c:pt idx="32">
                  <c:v>8511.4698749999989</c:v>
                </c:pt>
                <c:pt idx="33">
                  <c:v>2579.9698749999989</c:v>
                </c:pt>
                <c:pt idx="34">
                  <c:v>6024.1538333333319</c:v>
                </c:pt>
                <c:pt idx="35">
                  <c:v>6670.9948749999985</c:v>
                </c:pt>
                <c:pt idx="36">
                  <c:v>630.16000000000008</c:v>
                </c:pt>
                <c:pt idx="37">
                  <c:v>7571.8338333333322</c:v>
                </c:pt>
                <c:pt idx="38">
                  <c:v>4634.3098333333328</c:v>
                </c:pt>
                <c:pt idx="39">
                  <c:v>7714.6198333333332</c:v>
                </c:pt>
                <c:pt idx="40">
                  <c:v>12987.629833333332</c:v>
                </c:pt>
                <c:pt idx="41">
                  <c:v>5707.4818333333333</c:v>
                </c:pt>
                <c:pt idx="42">
                  <c:v>19716.704791666667</c:v>
                </c:pt>
                <c:pt idx="43">
                  <c:v>8924.5772916666665</c:v>
                </c:pt>
                <c:pt idx="44">
                  <c:v>7525.9372916666662</c:v>
                </c:pt>
                <c:pt idx="45">
                  <c:v>5902</c:v>
                </c:pt>
                <c:pt idx="46">
                  <c:v>125</c:v>
                </c:pt>
                <c:pt idx="47">
                  <c:v>4531.18</c:v>
                </c:pt>
                <c:pt idx="48">
                  <c:v>10946.87</c:v>
                </c:pt>
                <c:pt idx="49">
                  <c:v>1863.2398750000004</c:v>
                </c:pt>
                <c:pt idx="50">
                  <c:v>2457.1098750000006</c:v>
                </c:pt>
                <c:pt idx="51">
                  <c:v>125</c:v>
                </c:pt>
                <c:pt idx="52">
                  <c:v>125</c:v>
                </c:pt>
                <c:pt idx="53">
                  <c:v>1933.1298750000005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260</c:v>
                </c:pt>
                <c:pt idx="58">
                  <c:v>625</c:v>
                </c:pt>
                <c:pt idx="59">
                  <c:v>2401.1498750000005</c:v>
                </c:pt>
                <c:pt idx="60">
                  <c:v>523.64</c:v>
                </c:pt>
                <c:pt idx="61">
                  <c:v>1195.6400000000001</c:v>
                </c:pt>
                <c:pt idx="62">
                  <c:v>1414.4598750000005</c:v>
                </c:pt>
                <c:pt idx="63">
                  <c:v>1380.49</c:v>
                </c:pt>
                <c:pt idx="64">
                  <c:v>1505.92</c:v>
                </c:pt>
                <c:pt idx="65">
                  <c:v>2419</c:v>
                </c:pt>
                <c:pt idx="66">
                  <c:v>2830.3798750000005</c:v>
                </c:pt>
                <c:pt idx="67">
                  <c:v>639.26</c:v>
                </c:pt>
                <c:pt idx="68">
                  <c:v>2079.5699999999997</c:v>
                </c:pt>
                <c:pt idx="69">
                  <c:v>7014.5300000000007</c:v>
                </c:pt>
                <c:pt idx="71">
                  <c:v>2250.4899999999998</c:v>
                </c:pt>
                <c:pt idx="72">
                  <c:v>6116.65</c:v>
                </c:pt>
                <c:pt idx="73">
                  <c:v>7065.97</c:v>
                </c:pt>
                <c:pt idx="74">
                  <c:v>325</c:v>
                </c:pt>
                <c:pt idx="75">
                  <c:v>1422.28</c:v>
                </c:pt>
                <c:pt idx="76">
                  <c:v>2125</c:v>
                </c:pt>
                <c:pt idx="77">
                  <c:v>2125</c:v>
                </c:pt>
                <c:pt idx="78">
                  <c:v>145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389.77</c:v>
                </c:pt>
                <c:pt idx="84">
                  <c:v>125</c:v>
                </c:pt>
                <c:pt idx="85">
                  <c:v>1414.4598750000005</c:v>
                </c:pt>
                <c:pt idx="86">
                  <c:v>1888.0998750000003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Hoja1!$X$9:$X$95</c:f>
              <c:numCache>
                <c:formatCode>#,##0.00</c:formatCode>
                <c:ptCount val="87"/>
                <c:pt idx="0">
                  <c:v>15855.91</c:v>
                </c:pt>
                <c:pt idx="1">
                  <c:v>13553.8</c:v>
                </c:pt>
                <c:pt idx="2">
                  <c:v>15131.23</c:v>
                </c:pt>
                <c:pt idx="3">
                  <c:v>14985.59</c:v>
                </c:pt>
                <c:pt idx="4">
                  <c:v>10253.299999999999</c:v>
                </c:pt>
                <c:pt idx="5">
                  <c:v>13408.16</c:v>
                </c:pt>
                <c:pt idx="6">
                  <c:v>9822.7999999999993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12315.36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6305.43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6305.43</c:v>
                </c:pt>
                <c:pt idx="23">
                  <c:v>8769.36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7191.93</c:v>
                </c:pt>
                <c:pt idx="28">
                  <c:v>4728</c:v>
                </c:pt>
                <c:pt idx="29">
                  <c:v>5614.5</c:v>
                </c:pt>
                <c:pt idx="30">
                  <c:v>7191.93</c:v>
                </c:pt>
                <c:pt idx="31">
                  <c:v>2836.8</c:v>
                </c:pt>
                <c:pt idx="32">
                  <c:v>2836.8</c:v>
                </c:pt>
                <c:pt idx="33">
                  <c:v>2836.8</c:v>
                </c:pt>
                <c:pt idx="34">
                  <c:v>5123.43</c:v>
                </c:pt>
                <c:pt idx="35">
                  <c:v>3132.3</c:v>
                </c:pt>
                <c:pt idx="36">
                  <c:v>3546</c:v>
                </c:pt>
                <c:pt idx="37">
                  <c:v>5123.43</c:v>
                </c:pt>
                <c:pt idx="38">
                  <c:v>3546</c:v>
                </c:pt>
                <c:pt idx="39">
                  <c:v>3546</c:v>
                </c:pt>
                <c:pt idx="40">
                  <c:v>3841.5</c:v>
                </c:pt>
                <c:pt idx="41">
                  <c:v>8869.2900000000009</c:v>
                </c:pt>
                <c:pt idx="42">
                  <c:v>8964.93</c:v>
                </c:pt>
                <c:pt idx="43">
                  <c:v>4728</c:v>
                </c:pt>
                <c:pt idx="44">
                  <c:v>4728</c:v>
                </c:pt>
                <c:pt idx="45">
                  <c:v>2718.6000000000004</c:v>
                </c:pt>
                <c:pt idx="46">
                  <c:v>2127.6000000000004</c:v>
                </c:pt>
                <c:pt idx="47">
                  <c:v>5873.4600000000009</c:v>
                </c:pt>
                <c:pt idx="48">
                  <c:v>2127.6000000000004</c:v>
                </c:pt>
                <c:pt idx="49">
                  <c:v>2718.6000000000004</c:v>
                </c:pt>
                <c:pt idx="50">
                  <c:v>2718.6000000000004</c:v>
                </c:pt>
                <c:pt idx="51">
                  <c:v>2127.6000000000004</c:v>
                </c:pt>
                <c:pt idx="52">
                  <c:v>4296.0300000000007</c:v>
                </c:pt>
                <c:pt idx="53">
                  <c:v>2718.6000000000004</c:v>
                </c:pt>
                <c:pt idx="54">
                  <c:v>2127.6000000000004</c:v>
                </c:pt>
                <c:pt idx="55">
                  <c:v>1773</c:v>
                </c:pt>
                <c:pt idx="56">
                  <c:v>1773</c:v>
                </c:pt>
                <c:pt idx="57">
                  <c:v>1773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2127.6000000000004</c:v>
                </c:pt>
                <c:pt idx="61">
                  <c:v>2127.6000000000004</c:v>
                </c:pt>
                <c:pt idx="62">
                  <c:v>2718.6000000000004</c:v>
                </c:pt>
                <c:pt idx="63">
                  <c:v>2718.6000000000004</c:v>
                </c:pt>
                <c:pt idx="64">
                  <c:v>3705.0300000000007</c:v>
                </c:pt>
                <c:pt idx="65">
                  <c:v>2127.6000000000004</c:v>
                </c:pt>
                <c:pt idx="66">
                  <c:v>2718.6000000000004</c:v>
                </c:pt>
                <c:pt idx="67">
                  <c:v>2718.6000000000004</c:v>
                </c:pt>
                <c:pt idx="68">
                  <c:v>5282.4600000000009</c:v>
                </c:pt>
                <c:pt idx="69">
                  <c:v>2127.6000000000004</c:v>
                </c:pt>
                <c:pt idx="70">
                  <c:v>2718.6000000000004</c:v>
                </c:pt>
                <c:pt idx="71">
                  <c:v>2127.6000000000004</c:v>
                </c:pt>
                <c:pt idx="72">
                  <c:v>1477.5</c:v>
                </c:pt>
                <c:pt idx="73">
                  <c:v>1477.5</c:v>
                </c:pt>
                <c:pt idx="74">
                  <c:v>1773</c:v>
                </c:pt>
                <c:pt idx="75">
                  <c:v>1773</c:v>
                </c:pt>
                <c:pt idx="76">
                  <c:v>1773</c:v>
                </c:pt>
                <c:pt idx="77">
                  <c:v>1477.5</c:v>
                </c:pt>
                <c:pt idx="78">
                  <c:v>3114.0299999999997</c:v>
                </c:pt>
                <c:pt idx="79">
                  <c:v>1536.6</c:v>
                </c:pt>
                <c:pt idx="80">
                  <c:v>1536.6</c:v>
                </c:pt>
                <c:pt idx="81">
                  <c:v>1536.6</c:v>
                </c:pt>
                <c:pt idx="82">
                  <c:v>1773</c:v>
                </c:pt>
                <c:pt idx="83">
                  <c:v>2127.6000000000004</c:v>
                </c:pt>
                <c:pt idx="84">
                  <c:v>1773</c:v>
                </c:pt>
                <c:pt idx="85">
                  <c:v>2718.6000000000004</c:v>
                </c:pt>
                <c:pt idx="86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Hoja1!$Y$9:$Y$95</c:f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Hoja1!$Z$9:$Z$95</c:f>
              <c:numCache>
                <c:formatCode>#,##0.00</c:formatCode>
                <c:ptCount val="87"/>
                <c:pt idx="0">
                  <c:v>268171.33020833333</c:v>
                </c:pt>
                <c:pt idx="1">
                  <c:v>226226.71270833333</c:v>
                </c:pt>
                <c:pt idx="2">
                  <c:v>223714.84020833333</c:v>
                </c:pt>
                <c:pt idx="3">
                  <c:v>97258.760208333333</c:v>
                </c:pt>
                <c:pt idx="4">
                  <c:v>128581.43770833334</c:v>
                </c:pt>
                <c:pt idx="5">
                  <c:v>137328.34270833334</c:v>
                </c:pt>
                <c:pt idx="6">
                  <c:v>118463.09270833334</c:v>
                </c:pt>
                <c:pt idx="7">
                  <c:v>110189.91520833333</c:v>
                </c:pt>
                <c:pt idx="8">
                  <c:v>107582.51020833333</c:v>
                </c:pt>
                <c:pt idx="9">
                  <c:v>107206.97770833333</c:v>
                </c:pt>
                <c:pt idx="10">
                  <c:v>74240.08</c:v>
                </c:pt>
                <c:pt idx="11">
                  <c:v>48596.260166666667</c:v>
                </c:pt>
                <c:pt idx="12">
                  <c:v>116533.00270833333</c:v>
                </c:pt>
                <c:pt idx="13">
                  <c:v>66043.372708333336</c:v>
                </c:pt>
                <c:pt idx="14">
                  <c:v>61196.948166666669</c:v>
                </c:pt>
                <c:pt idx="15">
                  <c:v>71533.042708333334</c:v>
                </c:pt>
                <c:pt idx="16">
                  <c:v>63239.722708333335</c:v>
                </c:pt>
                <c:pt idx="17">
                  <c:v>76176.65770833334</c:v>
                </c:pt>
                <c:pt idx="18">
                  <c:v>64685.070208333331</c:v>
                </c:pt>
                <c:pt idx="19">
                  <c:v>102631.17270833334</c:v>
                </c:pt>
                <c:pt idx="20">
                  <c:v>81859.562708333338</c:v>
                </c:pt>
                <c:pt idx="21">
                  <c:v>55068.720166666666</c:v>
                </c:pt>
                <c:pt idx="22">
                  <c:v>53312.22</c:v>
                </c:pt>
                <c:pt idx="23">
                  <c:v>75905.052708333329</c:v>
                </c:pt>
                <c:pt idx="24">
                  <c:v>66327.622708333336</c:v>
                </c:pt>
                <c:pt idx="25">
                  <c:v>66267.632708333331</c:v>
                </c:pt>
                <c:pt idx="26">
                  <c:v>66688.77270833333</c:v>
                </c:pt>
                <c:pt idx="27">
                  <c:v>69653.72520833333</c:v>
                </c:pt>
                <c:pt idx="28">
                  <c:v>61156.902708333335</c:v>
                </c:pt>
                <c:pt idx="29">
                  <c:v>76702.067708333328</c:v>
                </c:pt>
                <c:pt idx="30">
                  <c:v>73758.905208333337</c:v>
                </c:pt>
                <c:pt idx="31">
                  <c:v>43250.480125000002</c:v>
                </c:pt>
                <c:pt idx="32">
                  <c:v>36651.730125000002</c:v>
                </c:pt>
                <c:pt idx="33">
                  <c:v>42583.230125000002</c:v>
                </c:pt>
                <c:pt idx="34">
                  <c:v>48852.41616666667</c:v>
                </c:pt>
                <c:pt idx="35">
                  <c:v>43196.705125</c:v>
                </c:pt>
                <c:pt idx="36">
                  <c:v>55823.839999999997</c:v>
                </c:pt>
                <c:pt idx="37">
                  <c:v>47304.736166666669</c:v>
                </c:pt>
                <c:pt idx="38">
                  <c:v>51819.690166666667</c:v>
                </c:pt>
                <c:pt idx="39">
                  <c:v>48739.38016666667</c:v>
                </c:pt>
                <c:pt idx="40">
                  <c:v>48170.870166666668</c:v>
                </c:pt>
                <c:pt idx="41">
                  <c:v>55423.228166666668</c:v>
                </c:pt>
                <c:pt idx="42">
                  <c:v>96318.365208333329</c:v>
                </c:pt>
                <c:pt idx="43">
                  <c:v>66347.422708333339</c:v>
                </c:pt>
                <c:pt idx="44">
                  <c:v>67746.062708333338</c:v>
                </c:pt>
                <c:pt idx="45">
                  <c:v>37379.4</c:v>
                </c:pt>
                <c:pt idx="46">
                  <c:v>33747.4</c:v>
                </c:pt>
                <c:pt idx="47">
                  <c:v>35595.360000000001</c:v>
                </c:pt>
                <c:pt idx="48">
                  <c:v>22925.53</c:v>
                </c:pt>
                <c:pt idx="49">
                  <c:v>41418.160125000002</c:v>
                </c:pt>
                <c:pt idx="50">
                  <c:v>40824.290125</c:v>
                </c:pt>
                <c:pt idx="51">
                  <c:v>33747.4</c:v>
                </c:pt>
                <c:pt idx="52">
                  <c:v>41578.97</c:v>
                </c:pt>
                <c:pt idx="53">
                  <c:v>41348.270124999995</c:v>
                </c:pt>
                <c:pt idx="54">
                  <c:v>33747.4</c:v>
                </c:pt>
                <c:pt idx="55">
                  <c:v>28102</c:v>
                </c:pt>
                <c:pt idx="56">
                  <c:v>28102</c:v>
                </c:pt>
                <c:pt idx="57">
                  <c:v>27967</c:v>
                </c:pt>
                <c:pt idx="58">
                  <c:v>42656.4</c:v>
                </c:pt>
                <c:pt idx="59">
                  <c:v>40880.250124999999</c:v>
                </c:pt>
                <c:pt idx="60">
                  <c:v>33348.76</c:v>
                </c:pt>
                <c:pt idx="61">
                  <c:v>32676.76</c:v>
                </c:pt>
                <c:pt idx="62">
                  <c:v>41866.940125000001</c:v>
                </c:pt>
                <c:pt idx="63">
                  <c:v>41900.910000000003</c:v>
                </c:pt>
                <c:pt idx="64">
                  <c:v>30789.05</c:v>
                </c:pt>
                <c:pt idx="65">
                  <c:v>31453.4</c:v>
                </c:pt>
                <c:pt idx="66">
                  <c:v>40451.020124999995</c:v>
                </c:pt>
                <c:pt idx="67">
                  <c:v>42642.14</c:v>
                </c:pt>
                <c:pt idx="68">
                  <c:v>28637.97</c:v>
                </c:pt>
                <c:pt idx="69">
                  <c:v>26857.87</c:v>
                </c:pt>
                <c:pt idx="70">
                  <c:v>43281.4</c:v>
                </c:pt>
                <c:pt idx="71">
                  <c:v>31621.91</c:v>
                </c:pt>
                <c:pt idx="72">
                  <c:v>17405.849999999999</c:v>
                </c:pt>
                <c:pt idx="73">
                  <c:v>16456.53</c:v>
                </c:pt>
                <c:pt idx="74">
                  <c:v>27902</c:v>
                </c:pt>
                <c:pt idx="75">
                  <c:v>26804.720000000001</c:v>
                </c:pt>
                <c:pt idx="76">
                  <c:v>26102</c:v>
                </c:pt>
                <c:pt idx="77">
                  <c:v>21397.5</c:v>
                </c:pt>
                <c:pt idx="78">
                  <c:v>22740.97</c:v>
                </c:pt>
                <c:pt idx="79">
                  <c:v>24338.400000000001</c:v>
                </c:pt>
                <c:pt idx="80">
                  <c:v>24338.400000000001</c:v>
                </c:pt>
                <c:pt idx="81">
                  <c:v>24338.400000000001</c:v>
                </c:pt>
                <c:pt idx="82">
                  <c:v>28102</c:v>
                </c:pt>
                <c:pt idx="83">
                  <c:v>33482.629999999997</c:v>
                </c:pt>
                <c:pt idx="84">
                  <c:v>28102</c:v>
                </c:pt>
                <c:pt idx="85">
                  <c:v>41866.940125000001</c:v>
                </c:pt>
                <c:pt idx="86">
                  <c:v>41393.300125000002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118421</xdr:colOff>
      <xdr:row>4</xdr:row>
      <xdr:rowOff>104775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66675" y="142875"/>
          <a:ext cx="203294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6"/>
  <sheetViews>
    <sheetView tabSelected="1" view="pageBreakPreview" topLeftCell="A56" zoomScaleNormal="100" zoomScaleSheetLayoutView="100" workbookViewId="0">
      <selection sqref="A1:Z122"/>
    </sheetView>
  </sheetViews>
  <sheetFormatPr baseColWidth="10" defaultRowHeight="17.100000000000001" customHeight="1" x14ac:dyDescent="0.25"/>
  <cols>
    <col min="1" max="1" width="8.7109375" customWidth="1"/>
    <col min="2" max="2" width="21" style="2" customWidth="1"/>
    <col min="3" max="3" width="11.42578125" style="7" customWidth="1"/>
    <col min="4" max="4" width="32.28515625" style="2" customWidth="1"/>
    <col min="5" max="5" width="26.5703125" style="23" customWidth="1"/>
    <col min="6" max="6" width="24.85546875" style="2" customWidth="1"/>
    <col min="7" max="7" width="19.42578125" style="4" bestFit="1" customWidth="1"/>
    <col min="8" max="8" width="19.42578125" bestFit="1" customWidth="1"/>
    <col min="9" max="9" width="17.140625" style="5" customWidth="1"/>
    <col min="10" max="10" width="17.140625" style="5" bestFit="1" customWidth="1"/>
    <col min="11" max="11" width="22.28515625" style="5" bestFit="1" customWidth="1"/>
    <col min="12" max="12" width="16.7109375" style="5" customWidth="1"/>
    <col min="13" max="13" width="17.140625" style="5" bestFit="1" customWidth="1"/>
    <col min="14" max="14" width="19.7109375" style="5" customWidth="1"/>
    <col min="15" max="15" width="19.42578125" style="4" bestFit="1" customWidth="1"/>
    <col min="16" max="16" width="11.5703125" style="4" hidden="1" customWidth="1"/>
    <col min="17" max="17" width="15.140625" style="38" hidden="1" customWidth="1"/>
    <col min="18" max="18" width="11.7109375" style="5" hidden="1" customWidth="1"/>
    <col min="19" max="19" width="19" style="4" hidden="1" customWidth="1"/>
    <col min="20" max="20" width="16.5703125" style="4" hidden="1" customWidth="1"/>
    <col min="21" max="21" width="17.5703125" style="4" bestFit="1" customWidth="1"/>
    <col min="22" max="22" width="11.28515625" style="4" hidden="1" customWidth="1"/>
    <col min="23" max="23" width="16.85546875" style="4" customWidth="1"/>
    <col min="24" max="24" width="17.140625" style="19" customWidth="1"/>
    <col min="25" max="25" width="16.7109375" style="4" hidden="1" customWidth="1"/>
    <col min="26" max="26" width="19.42578125" style="4" customWidth="1"/>
    <col min="27" max="80" width="11.42578125" style="6"/>
  </cols>
  <sheetData>
    <row r="1" spans="1:80" ht="17.100000000000001" customHeight="1" x14ac:dyDescent="0.25">
      <c r="A1" s="47"/>
      <c r="B1" s="48"/>
      <c r="C1" s="49"/>
      <c r="D1" s="48"/>
      <c r="E1" s="50"/>
      <c r="F1" s="48"/>
      <c r="G1" s="40"/>
      <c r="H1" s="47"/>
      <c r="I1" s="40"/>
      <c r="J1" s="40"/>
      <c r="K1" s="40"/>
      <c r="L1" s="40"/>
      <c r="M1" s="40"/>
      <c r="N1" s="40"/>
      <c r="O1" s="40"/>
      <c r="P1" s="40"/>
      <c r="R1" s="40"/>
      <c r="S1" s="40"/>
      <c r="T1" s="40"/>
      <c r="U1" s="40"/>
      <c r="V1" s="40"/>
      <c r="W1" s="40"/>
      <c r="X1" s="40"/>
      <c r="Y1" s="40"/>
      <c r="Z1" s="40"/>
    </row>
    <row r="2" spans="1:80" ht="17.100000000000001" customHeight="1" x14ac:dyDescent="0.25">
      <c r="A2" s="47"/>
      <c r="B2" s="48"/>
      <c r="C2" s="49"/>
      <c r="D2" s="48"/>
      <c r="E2" s="50"/>
      <c r="F2" s="48"/>
      <c r="G2" s="40"/>
      <c r="H2" s="47"/>
      <c r="I2" s="40"/>
      <c r="J2" s="40"/>
      <c r="K2" s="40"/>
      <c r="L2" s="40"/>
      <c r="M2" s="40"/>
      <c r="N2" s="40"/>
      <c r="O2" s="40"/>
      <c r="P2" s="40"/>
      <c r="R2" s="40"/>
      <c r="S2" s="40"/>
      <c r="T2" s="40"/>
      <c r="U2" s="40"/>
      <c r="V2" s="40"/>
      <c r="W2" s="40"/>
      <c r="X2" s="40"/>
      <c r="Y2" s="40"/>
      <c r="Z2" s="40"/>
    </row>
    <row r="3" spans="1:80" ht="29.25" customHeight="1" x14ac:dyDescent="0.4">
      <c r="A3" s="53" t="s">
        <v>229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55"/>
      <c r="X3" s="55"/>
      <c r="Y3" s="55"/>
      <c r="Z3" s="55"/>
    </row>
    <row r="4" spans="1:80" ht="26.25" customHeight="1" x14ac:dyDescent="0.4">
      <c r="A4" s="53" t="s">
        <v>228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5"/>
      <c r="W4" s="55"/>
      <c r="X4" s="55"/>
      <c r="Y4" s="55"/>
      <c r="Z4" s="55"/>
    </row>
    <row r="5" spans="1:80" ht="17.100000000000001" customHeight="1" x14ac:dyDescent="0.3">
      <c r="A5" s="41"/>
      <c r="B5" s="41"/>
      <c r="C5" s="41"/>
      <c r="D5" s="41"/>
      <c r="E5" s="42"/>
      <c r="F5" s="41"/>
      <c r="G5" s="41"/>
      <c r="H5" s="41"/>
      <c r="I5" s="43"/>
      <c r="J5" s="43"/>
      <c r="K5" s="43"/>
      <c r="L5" s="43"/>
      <c r="M5" s="43"/>
      <c r="N5" s="43"/>
      <c r="O5" s="43"/>
      <c r="P5" s="43"/>
      <c r="Q5" s="44"/>
      <c r="R5" s="45"/>
      <c r="S5" s="43"/>
      <c r="T5" s="43"/>
      <c r="U5" s="43"/>
      <c r="V5" s="46"/>
      <c r="W5" s="46"/>
      <c r="X5" s="46"/>
      <c r="Y5" s="46"/>
      <c r="Z5" s="46"/>
    </row>
    <row r="6" spans="1:80" s="1" customFormat="1" ht="17.100000000000001" customHeight="1" x14ac:dyDescent="0.25">
      <c r="A6" s="56" t="s">
        <v>0</v>
      </c>
      <c r="B6" s="57" t="s">
        <v>0</v>
      </c>
      <c r="C6" s="58" t="s">
        <v>226</v>
      </c>
      <c r="D6" s="57" t="s">
        <v>0</v>
      </c>
      <c r="E6" s="59" t="s">
        <v>0</v>
      </c>
      <c r="F6" s="57" t="s">
        <v>0</v>
      </c>
      <c r="G6" s="60" t="s">
        <v>0</v>
      </c>
      <c r="H6" s="61"/>
      <c r="I6" s="62" t="s">
        <v>1</v>
      </c>
      <c r="J6" s="63"/>
      <c r="K6" s="63"/>
      <c r="L6" s="63"/>
      <c r="M6" s="63"/>
      <c r="N6" s="63"/>
      <c r="O6" s="64"/>
      <c r="P6" s="65" t="s">
        <v>64</v>
      </c>
      <c r="Q6" s="66"/>
      <c r="R6" s="66"/>
      <c r="S6" s="66"/>
      <c r="T6" s="66"/>
      <c r="U6" s="66"/>
      <c r="V6" s="67"/>
      <c r="W6" s="68"/>
      <c r="X6" s="69" t="s">
        <v>132</v>
      </c>
      <c r="Y6" s="70"/>
      <c r="Z6" s="71"/>
    </row>
    <row r="7" spans="1:80" s="1" customFormat="1" ht="51.75" customHeight="1" x14ac:dyDescent="0.25">
      <c r="A7" s="72" t="s">
        <v>158</v>
      </c>
      <c r="B7" s="73" t="s">
        <v>2</v>
      </c>
      <c r="C7" s="74"/>
      <c r="D7" s="73" t="s">
        <v>3</v>
      </c>
      <c r="E7" s="75" t="s">
        <v>63</v>
      </c>
      <c r="F7" s="73" t="s">
        <v>4</v>
      </c>
      <c r="G7" s="76" t="s">
        <v>159</v>
      </c>
      <c r="H7" s="77" t="s">
        <v>67</v>
      </c>
      <c r="I7" s="78" t="s">
        <v>160</v>
      </c>
      <c r="J7" s="79"/>
      <c r="K7" s="80" t="s">
        <v>131</v>
      </c>
      <c r="L7" s="81" t="s">
        <v>129</v>
      </c>
      <c r="M7" s="81"/>
      <c r="N7" s="82" t="s">
        <v>167</v>
      </c>
      <c r="O7" s="83" t="s">
        <v>161</v>
      </c>
      <c r="P7" s="83" t="s">
        <v>59</v>
      </c>
      <c r="Q7" s="84" t="s">
        <v>51</v>
      </c>
      <c r="R7" s="85" t="s">
        <v>52</v>
      </c>
      <c r="S7" s="85" t="s">
        <v>53</v>
      </c>
      <c r="T7" s="85" t="s">
        <v>58</v>
      </c>
      <c r="U7" s="86" t="s">
        <v>54</v>
      </c>
      <c r="V7" s="87" t="s">
        <v>139</v>
      </c>
      <c r="W7" s="87" t="s">
        <v>146</v>
      </c>
      <c r="X7" s="88" t="s">
        <v>5</v>
      </c>
      <c r="Y7" s="89" t="s">
        <v>162</v>
      </c>
      <c r="Z7" s="87" t="s">
        <v>163</v>
      </c>
    </row>
    <row r="8" spans="1:80" s="1" customFormat="1" ht="53.25" customHeight="1" x14ac:dyDescent="0.25">
      <c r="A8" s="72" t="s">
        <v>0</v>
      </c>
      <c r="B8" s="73" t="s">
        <v>0</v>
      </c>
      <c r="C8" s="74"/>
      <c r="D8" s="73" t="s">
        <v>0</v>
      </c>
      <c r="E8" s="75" t="s">
        <v>0</v>
      </c>
      <c r="F8" s="73" t="s">
        <v>0</v>
      </c>
      <c r="G8" s="76" t="s">
        <v>0</v>
      </c>
      <c r="H8" s="77"/>
      <c r="I8" s="90" t="s">
        <v>164</v>
      </c>
      <c r="J8" s="90" t="s">
        <v>130</v>
      </c>
      <c r="K8" s="91"/>
      <c r="L8" s="77" t="s">
        <v>165</v>
      </c>
      <c r="M8" s="92" t="s">
        <v>166</v>
      </c>
      <c r="N8" s="93">
        <v>1577.43</v>
      </c>
      <c r="O8" s="84" t="s">
        <v>0</v>
      </c>
      <c r="P8" s="84"/>
      <c r="Q8" s="84"/>
      <c r="R8" s="83"/>
      <c r="S8" s="94"/>
      <c r="T8" s="84"/>
      <c r="U8" s="95"/>
      <c r="V8" s="96"/>
      <c r="W8" s="96" t="s">
        <v>0</v>
      </c>
      <c r="X8" s="89"/>
      <c r="Y8" s="97"/>
      <c r="Z8" s="96" t="s">
        <v>0</v>
      </c>
    </row>
    <row r="9" spans="1:80" s="24" customFormat="1" ht="54" x14ac:dyDescent="0.25">
      <c r="A9" s="98">
        <v>1</v>
      </c>
      <c r="B9" s="99" t="s">
        <v>154</v>
      </c>
      <c r="C9" s="100" t="s">
        <v>66</v>
      </c>
      <c r="D9" s="99" t="s">
        <v>184</v>
      </c>
      <c r="E9" s="99" t="s">
        <v>140</v>
      </c>
      <c r="F9" s="99" t="s">
        <v>60</v>
      </c>
      <c r="G9" s="101">
        <v>360000</v>
      </c>
      <c r="H9" s="101">
        <f>+G9-(I9+L9+N9)</f>
        <v>344144.09</v>
      </c>
      <c r="I9" s="101">
        <f>IF(G9&lt;=325250,G9*2.87%,9334.68)</f>
        <v>9334.68</v>
      </c>
      <c r="J9" s="101">
        <f>IF(G9&lt;=325250,G9*7.1%,23092.75)</f>
        <v>23092.75</v>
      </c>
      <c r="K9" s="101">
        <f>IF(G9&lt;=65050,G9*1.1%,715.55)</f>
        <v>715.55</v>
      </c>
      <c r="L9" s="101">
        <f>IF(G9&lt;=162625,G9*3.04%,4943.8)</f>
        <v>4943.8</v>
      </c>
      <c r="M9" s="101">
        <f>IF(G9&lt;=162625,G9*7.09%,11530.11)</f>
        <v>11530.11</v>
      </c>
      <c r="N9" s="101">
        <v>1577.43</v>
      </c>
      <c r="O9" s="101">
        <f>+I9+J9+K9+L9+M9+N9</f>
        <v>51194.320000000007</v>
      </c>
      <c r="P9" s="101">
        <v>25</v>
      </c>
      <c r="Q9" s="102"/>
      <c r="R9" s="103"/>
      <c r="S9" s="103">
        <v>1328.8</v>
      </c>
      <c r="T9" s="103"/>
      <c r="U9" s="103">
        <f>IF((H9*12)&gt;867123.01,(79776+(((H9*12)-867123.01)*0.25))/12,IF((H9*12)&gt;624329.01,(31216+(((H9*12)-624329.01)*0.2))/12,IF((H9*12)&gt;416220.01,(((H9*12)-416220.01)*0.15)/12,0)))</f>
        <v>74618.959791666668</v>
      </c>
      <c r="V9" s="103"/>
      <c r="W9" s="103">
        <f>P9+Q9+R9+S9+T9+U9</f>
        <v>75972.759791666671</v>
      </c>
      <c r="X9" s="103">
        <f>+I9+L9+N9</f>
        <v>15855.91</v>
      </c>
      <c r="Y9" s="103">
        <f>+J9+M9</f>
        <v>34622.86</v>
      </c>
      <c r="Z9" s="103">
        <f>+G9-(W9+X9)</f>
        <v>268171.33020833333</v>
      </c>
    </row>
    <row r="10" spans="1:80" s="8" customFormat="1" ht="72" x14ac:dyDescent="0.25">
      <c r="A10" s="98">
        <v>2</v>
      </c>
      <c r="B10" s="99" t="s">
        <v>68</v>
      </c>
      <c r="C10" s="100" t="s">
        <v>65</v>
      </c>
      <c r="D10" s="99" t="s">
        <v>13</v>
      </c>
      <c r="E10" s="99" t="s">
        <v>43</v>
      </c>
      <c r="F10" s="99" t="s">
        <v>60</v>
      </c>
      <c r="G10" s="101">
        <v>300000</v>
      </c>
      <c r="H10" s="101">
        <f>+G10-(I10+L10+N10)</f>
        <v>286446.2</v>
      </c>
      <c r="I10" s="101">
        <f>IF(G10&lt;=325250,G10*2.87%,9334.68)</f>
        <v>8610</v>
      </c>
      <c r="J10" s="101">
        <f t="shared" ref="J10:J68" si="0">IF(G10&lt;=325250,G10*7.1%,23092.75)</f>
        <v>21299.999999999996</v>
      </c>
      <c r="K10" s="101">
        <f t="shared" ref="K10:K68" si="1">IF(G10&lt;=65050,G10*1.1%,715.55)</f>
        <v>715.55</v>
      </c>
      <c r="L10" s="101">
        <f t="shared" ref="L10:L68" si="2">IF(G10&lt;=162625,G10*3.04%,4943.8)</f>
        <v>4943.8</v>
      </c>
      <c r="M10" s="101">
        <f t="shared" ref="M10:M68" si="3">IF(G10&lt;=162625,G10*7.09%,11530.11)</f>
        <v>11530.11</v>
      </c>
      <c r="N10" s="101"/>
      <c r="O10" s="101">
        <f t="shared" ref="O10:O36" si="4">+I10+J10+K10+L10+M10+N10</f>
        <v>47099.46</v>
      </c>
      <c r="P10" s="101">
        <v>25</v>
      </c>
      <c r="Q10" s="102"/>
      <c r="R10" s="103"/>
      <c r="S10" s="103"/>
      <c r="T10" s="103"/>
      <c r="U10" s="103">
        <f t="shared" ref="U10:U68" si="5">IF((H10*12)&gt;867123.01,(79776+(((H10*12)-867123.01)*0.25))/12,IF((H10*12)&gt;624329.01,(31216+(((H10*12)-624329.01)*0.2))/12,IF((H10*12)&gt;416220.01,(((H10*12)-416220.01)*0.15)/12,0)))</f>
        <v>60194.487291666679</v>
      </c>
      <c r="V10" s="103"/>
      <c r="W10" s="103">
        <f t="shared" ref="W10:W32" si="6">P10+Q10+R10+S10+T10+U10</f>
        <v>60219.487291666679</v>
      </c>
      <c r="X10" s="103">
        <f t="shared" ref="X10:X36" si="7">+I10+L10+N10</f>
        <v>13553.8</v>
      </c>
      <c r="Y10" s="103">
        <f t="shared" ref="Y10:Y24" si="8">+J10+M10</f>
        <v>32830.11</v>
      </c>
      <c r="Z10" s="103">
        <f t="shared" ref="Z10:Z36" si="9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54" x14ac:dyDescent="0.25">
      <c r="A11" s="98">
        <v>3</v>
      </c>
      <c r="B11" s="99" t="s">
        <v>69</v>
      </c>
      <c r="C11" s="100" t="s">
        <v>66</v>
      </c>
      <c r="D11" s="99" t="s">
        <v>8</v>
      </c>
      <c r="E11" s="99" t="s">
        <v>33</v>
      </c>
      <c r="F11" s="99" t="s">
        <v>60</v>
      </c>
      <c r="G11" s="101">
        <v>300000</v>
      </c>
      <c r="H11" s="101">
        <f t="shared" ref="H11:H36" si="10">+G11-(I11+L11+N11)</f>
        <v>284868.77</v>
      </c>
      <c r="I11" s="101">
        <f t="shared" ref="I11:I68" si="11">IF(G11&lt;=325250,G11*2.87%,9334.68)</f>
        <v>8610</v>
      </c>
      <c r="J11" s="101">
        <f t="shared" si="0"/>
        <v>21299.999999999996</v>
      </c>
      <c r="K11" s="101">
        <f t="shared" si="1"/>
        <v>715.55</v>
      </c>
      <c r="L11" s="101">
        <f t="shared" si="2"/>
        <v>4943.8</v>
      </c>
      <c r="M11" s="101">
        <f t="shared" si="3"/>
        <v>11530.11</v>
      </c>
      <c r="N11" s="101">
        <v>1577.43</v>
      </c>
      <c r="O11" s="101">
        <f t="shared" si="4"/>
        <v>48676.89</v>
      </c>
      <c r="P11" s="101">
        <v>25</v>
      </c>
      <c r="Q11" s="102"/>
      <c r="R11" s="103"/>
      <c r="S11" s="103">
        <v>1328.8</v>
      </c>
      <c r="T11" s="103"/>
      <c r="U11" s="103">
        <f t="shared" si="5"/>
        <v>59800.129791666674</v>
      </c>
      <c r="V11" s="103"/>
      <c r="W11" s="103">
        <f t="shared" si="6"/>
        <v>61153.929791666676</v>
      </c>
      <c r="X11" s="103">
        <f t="shared" si="7"/>
        <v>15131.23</v>
      </c>
      <c r="Y11" s="103">
        <f t="shared" si="8"/>
        <v>32830.11</v>
      </c>
      <c r="Z11" s="103">
        <f t="shared" si="9"/>
        <v>223714.84020833333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54" x14ac:dyDescent="0.25">
      <c r="A12" s="98">
        <v>4</v>
      </c>
      <c r="B12" s="99" t="s">
        <v>70</v>
      </c>
      <c r="C12" s="100" t="s">
        <v>66</v>
      </c>
      <c r="D12" s="99" t="s">
        <v>184</v>
      </c>
      <c r="E12" s="99" t="s">
        <v>230</v>
      </c>
      <c r="F12" s="99" t="s">
        <v>49</v>
      </c>
      <c r="G12" s="101">
        <v>185000</v>
      </c>
      <c r="H12" s="101">
        <f>+G12-(I12+L12+N12)</f>
        <v>170014.41</v>
      </c>
      <c r="I12" s="101">
        <f t="shared" si="11"/>
        <v>5309.5</v>
      </c>
      <c r="J12" s="101">
        <f t="shared" si="0"/>
        <v>13134.999999999998</v>
      </c>
      <c r="K12" s="101">
        <f t="shared" si="1"/>
        <v>715.55</v>
      </c>
      <c r="L12" s="101">
        <f t="shared" si="2"/>
        <v>4943.8</v>
      </c>
      <c r="M12" s="101">
        <f t="shared" si="3"/>
        <v>11530.11</v>
      </c>
      <c r="N12" s="101">
        <v>4732.29</v>
      </c>
      <c r="O12" s="101">
        <f t="shared" si="4"/>
        <v>40366.25</v>
      </c>
      <c r="P12" s="101">
        <v>25</v>
      </c>
      <c r="Q12" s="102">
        <v>38886.51</v>
      </c>
      <c r="R12" s="103"/>
      <c r="S12" s="103">
        <v>2657.6</v>
      </c>
      <c r="T12" s="103">
        <v>100</v>
      </c>
      <c r="U12" s="103">
        <f t="shared" si="5"/>
        <v>31086.539791666666</v>
      </c>
      <c r="V12" s="103"/>
      <c r="W12" s="103">
        <f t="shared" si="6"/>
        <v>72755.64979166667</v>
      </c>
      <c r="X12" s="103">
        <f t="shared" si="7"/>
        <v>14985.59</v>
      </c>
      <c r="Y12" s="103">
        <f t="shared" si="8"/>
        <v>24665.11</v>
      </c>
      <c r="Z12" s="103">
        <f t="shared" si="9"/>
        <v>97258.760208333333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72" x14ac:dyDescent="0.25">
      <c r="A13" s="98">
        <v>5</v>
      </c>
      <c r="B13" s="99" t="s">
        <v>71</v>
      </c>
      <c r="C13" s="100" t="s">
        <v>65</v>
      </c>
      <c r="D13" s="99" t="s">
        <v>6</v>
      </c>
      <c r="E13" s="99" t="s">
        <v>55</v>
      </c>
      <c r="F13" s="99" t="s">
        <v>49</v>
      </c>
      <c r="G13" s="101">
        <v>185000</v>
      </c>
      <c r="H13" s="101">
        <f t="shared" si="10"/>
        <v>174746.7</v>
      </c>
      <c r="I13" s="101">
        <f t="shared" si="11"/>
        <v>5309.5</v>
      </c>
      <c r="J13" s="101">
        <f t="shared" si="0"/>
        <v>13134.999999999998</v>
      </c>
      <c r="K13" s="101">
        <f t="shared" si="1"/>
        <v>715.55</v>
      </c>
      <c r="L13" s="101">
        <f t="shared" si="2"/>
        <v>4943.8</v>
      </c>
      <c r="M13" s="101">
        <f t="shared" si="3"/>
        <v>11530.11</v>
      </c>
      <c r="N13" s="101"/>
      <c r="O13" s="101">
        <f t="shared" si="4"/>
        <v>35633.96</v>
      </c>
      <c r="P13" s="101">
        <v>25</v>
      </c>
      <c r="Q13" s="102">
        <v>12441.85</v>
      </c>
      <c r="R13" s="103"/>
      <c r="S13" s="103">
        <v>1328.8</v>
      </c>
      <c r="T13" s="103">
        <v>100</v>
      </c>
      <c r="U13" s="103">
        <f t="shared" si="5"/>
        <v>32269.612291666668</v>
      </c>
      <c r="V13" s="103"/>
      <c r="W13" s="103">
        <f t="shared" si="6"/>
        <v>46165.262291666666</v>
      </c>
      <c r="X13" s="103">
        <f t="shared" si="7"/>
        <v>10253.299999999999</v>
      </c>
      <c r="Y13" s="103">
        <f t="shared" si="8"/>
        <v>24665.11</v>
      </c>
      <c r="Z13" s="103">
        <f t="shared" si="9"/>
        <v>128581.43770833334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72" x14ac:dyDescent="0.25">
      <c r="A14" s="98">
        <v>6</v>
      </c>
      <c r="B14" s="99" t="s">
        <v>72</v>
      </c>
      <c r="C14" s="100" t="s">
        <v>65</v>
      </c>
      <c r="D14" s="99" t="s">
        <v>141</v>
      </c>
      <c r="E14" s="99" t="s">
        <v>142</v>
      </c>
      <c r="F14" s="99" t="s">
        <v>49</v>
      </c>
      <c r="G14" s="101">
        <v>185000</v>
      </c>
      <c r="H14" s="101">
        <f t="shared" si="10"/>
        <v>171591.84</v>
      </c>
      <c r="I14" s="101">
        <f t="shared" si="11"/>
        <v>5309.5</v>
      </c>
      <c r="J14" s="101">
        <f t="shared" si="0"/>
        <v>13134.999999999998</v>
      </c>
      <c r="K14" s="101">
        <f t="shared" si="1"/>
        <v>715.55</v>
      </c>
      <c r="L14" s="101">
        <f t="shared" si="2"/>
        <v>4943.8</v>
      </c>
      <c r="M14" s="101">
        <f t="shared" si="3"/>
        <v>11530.11</v>
      </c>
      <c r="N14" s="101">
        <v>3154.86</v>
      </c>
      <c r="O14" s="101">
        <f t="shared" si="4"/>
        <v>38788.82</v>
      </c>
      <c r="P14" s="101">
        <v>25</v>
      </c>
      <c r="Q14" s="102"/>
      <c r="R14" s="103"/>
      <c r="S14" s="103">
        <v>2657.6</v>
      </c>
      <c r="T14" s="103">
        <v>100</v>
      </c>
      <c r="U14" s="103">
        <f t="shared" si="5"/>
        <v>31480.897291666668</v>
      </c>
      <c r="V14" s="103"/>
      <c r="W14" s="103">
        <f t="shared" si="6"/>
        <v>34263.497291666667</v>
      </c>
      <c r="X14" s="103">
        <f t="shared" si="7"/>
        <v>13408.16</v>
      </c>
      <c r="Y14" s="103">
        <f t="shared" si="8"/>
        <v>24665.11</v>
      </c>
      <c r="Z14" s="103">
        <f t="shared" si="9"/>
        <v>137328.34270833334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72" x14ac:dyDescent="0.25">
      <c r="A15" s="98">
        <v>7</v>
      </c>
      <c r="B15" s="99" t="s">
        <v>73</v>
      </c>
      <c r="C15" s="100" t="s">
        <v>66</v>
      </c>
      <c r="D15" s="99" t="s">
        <v>8</v>
      </c>
      <c r="E15" s="99" t="s">
        <v>182</v>
      </c>
      <c r="F15" s="99" t="s">
        <v>49</v>
      </c>
      <c r="G15" s="101">
        <v>170000</v>
      </c>
      <c r="H15" s="101">
        <f t="shared" si="10"/>
        <v>160177.20000000001</v>
      </c>
      <c r="I15" s="101">
        <f t="shared" si="11"/>
        <v>4879</v>
      </c>
      <c r="J15" s="101">
        <f t="shared" si="0"/>
        <v>12069.999999999998</v>
      </c>
      <c r="K15" s="101">
        <f t="shared" si="1"/>
        <v>715.55</v>
      </c>
      <c r="L15" s="101">
        <f t="shared" si="2"/>
        <v>4943.8</v>
      </c>
      <c r="M15" s="101">
        <f t="shared" si="3"/>
        <v>11530.11</v>
      </c>
      <c r="N15" s="101"/>
      <c r="O15" s="101">
        <f t="shared" si="4"/>
        <v>34138.46</v>
      </c>
      <c r="P15" s="101">
        <v>25</v>
      </c>
      <c r="Q15" s="102">
        <v>11633.07</v>
      </c>
      <c r="R15" s="103"/>
      <c r="S15" s="103">
        <v>1328.8</v>
      </c>
      <c r="T15" s="103">
        <v>100</v>
      </c>
      <c r="U15" s="103">
        <f t="shared" si="5"/>
        <v>28627.237291666668</v>
      </c>
      <c r="V15" s="103"/>
      <c r="W15" s="103">
        <f t="shared" si="6"/>
        <v>41714.107291666667</v>
      </c>
      <c r="X15" s="103">
        <f t="shared" si="7"/>
        <v>9822.7999999999993</v>
      </c>
      <c r="Y15" s="103">
        <f t="shared" si="8"/>
        <v>23600.11</v>
      </c>
      <c r="Z15" s="103">
        <f t="shared" si="9"/>
        <v>118463.09270833334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54" x14ac:dyDescent="0.25">
      <c r="A16" s="98">
        <v>8</v>
      </c>
      <c r="B16" s="99" t="s">
        <v>74</v>
      </c>
      <c r="C16" s="100" t="s">
        <v>65</v>
      </c>
      <c r="D16" s="99" t="s">
        <v>14</v>
      </c>
      <c r="E16" s="99" t="s">
        <v>30</v>
      </c>
      <c r="F16" s="99" t="s">
        <v>49</v>
      </c>
      <c r="G16" s="101">
        <v>155000</v>
      </c>
      <c r="H16" s="101">
        <f t="shared" si="10"/>
        <v>144262.07</v>
      </c>
      <c r="I16" s="101">
        <f t="shared" si="11"/>
        <v>4448.5</v>
      </c>
      <c r="J16" s="101">
        <f t="shared" si="0"/>
        <v>11004.999999999998</v>
      </c>
      <c r="K16" s="101">
        <f t="shared" si="1"/>
        <v>715.55</v>
      </c>
      <c r="L16" s="101">
        <f t="shared" si="2"/>
        <v>4712</v>
      </c>
      <c r="M16" s="101">
        <f t="shared" si="3"/>
        <v>10989.5</v>
      </c>
      <c r="N16" s="101">
        <v>1577.43</v>
      </c>
      <c r="O16" s="101">
        <f t="shared" si="4"/>
        <v>33447.979999999996</v>
      </c>
      <c r="P16" s="101">
        <v>25</v>
      </c>
      <c r="Q16" s="102">
        <v>8487.86</v>
      </c>
      <c r="R16" s="103"/>
      <c r="S16" s="103">
        <v>810.84</v>
      </c>
      <c r="T16" s="103">
        <v>100</v>
      </c>
      <c r="U16" s="103">
        <f t="shared" si="5"/>
        <v>24648.454791666667</v>
      </c>
      <c r="V16" s="103"/>
      <c r="W16" s="103">
        <f t="shared" ref="W16:W24" si="12">P16+Q16+R16+S16+T16+U16-(V16)</f>
        <v>34072.154791666668</v>
      </c>
      <c r="X16" s="103">
        <f t="shared" si="7"/>
        <v>10737.93</v>
      </c>
      <c r="Y16" s="103">
        <f t="shared" si="8"/>
        <v>21994.5</v>
      </c>
      <c r="Z16" s="103">
        <f t="shared" si="9"/>
        <v>110189.91520833333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72" x14ac:dyDescent="0.25">
      <c r="A17" s="98">
        <v>9</v>
      </c>
      <c r="B17" s="99" t="s">
        <v>86</v>
      </c>
      <c r="C17" s="100" t="s">
        <v>65</v>
      </c>
      <c r="D17" s="99" t="s">
        <v>15</v>
      </c>
      <c r="E17" s="99" t="s">
        <v>136</v>
      </c>
      <c r="F17" s="99" t="s">
        <v>50</v>
      </c>
      <c r="G17" s="101">
        <v>140000</v>
      </c>
      <c r="H17" s="101">
        <f>+G17-(I17+L17+N17)</f>
        <v>130148.57</v>
      </c>
      <c r="I17" s="101">
        <f t="shared" si="11"/>
        <v>4018</v>
      </c>
      <c r="J17" s="101">
        <f t="shared" si="0"/>
        <v>9940</v>
      </c>
      <c r="K17" s="101">
        <f t="shared" si="1"/>
        <v>715.55</v>
      </c>
      <c r="L17" s="101">
        <f t="shared" si="2"/>
        <v>4256</v>
      </c>
      <c r="M17" s="101">
        <f t="shared" si="3"/>
        <v>9926</v>
      </c>
      <c r="N17" s="101">
        <v>1577.43</v>
      </c>
      <c r="O17" s="101">
        <f>+I17+J17+K17+L17+M17+N17</f>
        <v>30432.98</v>
      </c>
      <c r="P17" s="101">
        <v>25</v>
      </c>
      <c r="Q17" s="102">
        <v>1000</v>
      </c>
      <c r="R17" s="103"/>
      <c r="S17" s="103">
        <v>320.98</v>
      </c>
      <c r="T17" s="103">
        <v>100</v>
      </c>
      <c r="U17" s="103">
        <f t="shared" si="5"/>
        <v>21120.079791666667</v>
      </c>
      <c r="V17" s="103"/>
      <c r="W17" s="103">
        <f t="shared" si="12"/>
        <v>22566.059791666667</v>
      </c>
      <c r="X17" s="103">
        <f>+I17+L17+N17</f>
        <v>9851.43</v>
      </c>
      <c r="Y17" s="103">
        <f>+J17+M17</f>
        <v>19866</v>
      </c>
      <c r="Z17" s="103">
        <f>+G17-(W17+X17)</f>
        <v>107582.51020833333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72" x14ac:dyDescent="0.25">
      <c r="A18" s="98">
        <v>10</v>
      </c>
      <c r="B18" s="99" t="s">
        <v>75</v>
      </c>
      <c r="C18" s="100" t="s">
        <v>65</v>
      </c>
      <c r="D18" s="99" t="s">
        <v>8</v>
      </c>
      <c r="E18" s="99" t="s">
        <v>183</v>
      </c>
      <c r="F18" s="99" t="s">
        <v>49</v>
      </c>
      <c r="G18" s="101">
        <v>145000</v>
      </c>
      <c r="H18" s="101">
        <f t="shared" si="10"/>
        <v>136430.5</v>
      </c>
      <c r="I18" s="101">
        <f t="shared" si="11"/>
        <v>4161.5</v>
      </c>
      <c r="J18" s="101">
        <f t="shared" si="0"/>
        <v>10294.999999999998</v>
      </c>
      <c r="K18" s="101">
        <f t="shared" si="1"/>
        <v>715.55</v>
      </c>
      <c r="L18" s="101">
        <f t="shared" si="2"/>
        <v>4408</v>
      </c>
      <c r="M18" s="101">
        <f t="shared" si="3"/>
        <v>10280.5</v>
      </c>
      <c r="N18" s="101"/>
      <c r="O18" s="101">
        <f t="shared" si="4"/>
        <v>29860.549999999996</v>
      </c>
      <c r="P18" s="101">
        <v>25</v>
      </c>
      <c r="Q18" s="102">
        <v>6000</v>
      </c>
      <c r="R18" s="103"/>
      <c r="S18" s="103">
        <v>407.96</v>
      </c>
      <c r="T18" s="103">
        <v>100</v>
      </c>
      <c r="U18" s="103">
        <f t="shared" si="5"/>
        <v>22690.562291666665</v>
      </c>
      <c r="V18" s="103"/>
      <c r="W18" s="103">
        <f t="shared" si="12"/>
        <v>29223.522291666664</v>
      </c>
      <c r="X18" s="103">
        <f t="shared" si="7"/>
        <v>8569.5</v>
      </c>
      <c r="Y18" s="103">
        <f t="shared" si="8"/>
        <v>20575.5</v>
      </c>
      <c r="Z18" s="103">
        <f t="shared" si="9"/>
        <v>107206.97770833333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72" x14ac:dyDescent="0.25">
      <c r="A19" s="98">
        <v>11</v>
      </c>
      <c r="B19" s="99" t="s">
        <v>77</v>
      </c>
      <c r="C19" s="100" t="s">
        <v>65</v>
      </c>
      <c r="D19" s="99" t="s">
        <v>57</v>
      </c>
      <c r="E19" s="99" t="s">
        <v>231</v>
      </c>
      <c r="F19" s="99" t="s">
        <v>50</v>
      </c>
      <c r="G19" s="101">
        <v>96000</v>
      </c>
      <c r="H19" s="101">
        <f t="shared" si="10"/>
        <v>88748.97</v>
      </c>
      <c r="I19" s="101">
        <f t="shared" si="11"/>
        <v>2755.2</v>
      </c>
      <c r="J19" s="101">
        <f t="shared" si="0"/>
        <v>6815.9999999999991</v>
      </c>
      <c r="K19" s="101">
        <f t="shared" si="1"/>
        <v>715.55</v>
      </c>
      <c r="L19" s="101">
        <f t="shared" si="2"/>
        <v>2918.4</v>
      </c>
      <c r="M19" s="101">
        <f t="shared" si="3"/>
        <v>6806.4000000000005</v>
      </c>
      <c r="N19" s="101">
        <v>1577.43</v>
      </c>
      <c r="O19" s="101">
        <f t="shared" si="4"/>
        <v>21588.98</v>
      </c>
      <c r="P19" s="101">
        <v>25</v>
      </c>
      <c r="Q19" s="102">
        <v>1000</v>
      </c>
      <c r="R19" s="103"/>
      <c r="S19" s="103">
        <v>917.88</v>
      </c>
      <c r="T19" s="103">
        <v>100</v>
      </c>
      <c r="U19" s="103">
        <v>12466.01</v>
      </c>
      <c r="V19" s="103"/>
      <c r="W19" s="103">
        <f t="shared" si="12"/>
        <v>14508.89</v>
      </c>
      <c r="X19" s="103">
        <f t="shared" si="7"/>
        <v>7251.0300000000007</v>
      </c>
      <c r="Y19" s="103">
        <f t="shared" si="8"/>
        <v>13622.4</v>
      </c>
      <c r="Z19" s="103">
        <f t="shared" si="9"/>
        <v>74240.08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6" x14ac:dyDescent="0.25">
      <c r="A20" s="98">
        <v>12</v>
      </c>
      <c r="B20" s="99" t="s">
        <v>78</v>
      </c>
      <c r="C20" s="100" t="s">
        <v>66</v>
      </c>
      <c r="D20" s="99" t="s">
        <v>57</v>
      </c>
      <c r="E20" s="99" t="s">
        <v>36</v>
      </c>
      <c r="F20" s="99" t="s">
        <v>49</v>
      </c>
      <c r="G20" s="101">
        <v>60000</v>
      </c>
      <c r="H20" s="101">
        <f t="shared" si="10"/>
        <v>56454</v>
      </c>
      <c r="I20" s="101">
        <f t="shared" si="11"/>
        <v>1722</v>
      </c>
      <c r="J20" s="101">
        <f t="shared" si="0"/>
        <v>4260</v>
      </c>
      <c r="K20" s="101">
        <f t="shared" si="1"/>
        <v>660.00000000000011</v>
      </c>
      <c r="L20" s="101">
        <f t="shared" si="2"/>
        <v>1824</v>
      </c>
      <c r="M20" s="101">
        <f t="shared" si="3"/>
        <v>4254</v>
      </c>
      <c r="N20" s="101"/>
      <c r="O20" s="101">
        <f t="shared" si="4"/>
        <v>12720</v>
      </c>
      <c r="P20" s="101">
        <v>25</v>
      </c>
      <c r="Q20" s="102">
        <v>2996.21</v>
      </c>
      <c r="R20" s="103"/>
      <c r="S20" s="103">
        <v>1249.8800000000001</v>
      </c>
      <c r="T20" s="103">
        <v>100</v>
      </c>
      <c r="U20" s="103">
        <f t="shared" si="5"/>
        <v>3486.6498333333329</v>
      </c>
      <c r="V20" s="103"/>
      <c r="W20" s="103">
        <f t="shared" si="12"/>
        <v>7857.7398333333331</v>
      </c>
      <c r="X20" s="103">
        <f t="shared" si="7"/>
        <v>3546</v>
      </c>
      <c r="Y20" s="103">
        <f t="shared" si="8"/>
        <v>8514</v>
      </c>
      <c r="Z20" s="103">
        <f t="shared" si="9"/>
        <v>48596.260166666667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90" x14ac:dyDescent="0.25">
      <c r="A21" s="98">
        <v>13</v>
      </c>
      <c r="B21" s="99" t="s">
        <v>79</v>
      </c>
      <c r="C21" s="100" t="s">
        <v>65</v>
      </c>
      <c r="D21" s="99" t="s">
        <v>9</v>
      </c>
      <c r="E21" s="99" t="s">
        <v>221</v>
      </c>
      <c r="F21" s="99" t="s">
        <v>49</v>
      </c>
      <c r="G21" s="101">
        <v>155000</v>
      </c>
      <c r="H21" s="101">
        <f t="shared" si="10"/>
        <v>142684.64000000001</v>
      </c>
      <c r="I21" s="101">
        <f t="shared" si="11"/>
        <v>4448.5</v>
      </c>
      <c r="J21" s="101">
        <f t="shared" si="0"/>
        <v>11004.999999999998</v>
      </c>
      <c r="K21" s="101">
        <f t="shared" si="1"/>
        <v>715.55</v>
      </c>
      <c r="L21" s="101">
        <f t="shared" si="2"/>
        <v>4712</v>
      </c>
      <c r="M21" s="101">
        <f t="shared" si="3"/>
        <v>10989.5</v>
      </c>
      <c r="N21" s="101">
        <v>3154.86</v>
      </c>
      <c r="O21" s="101">
        <f t="shared" si="4"/>
        <v>35025.409999999996</v>
      </c>
      <c r="P21" s="101">
        <v>25</v>
      </c>
      <c r="Q21" s="102"/>
      <c r="R21" s="103"/>
      <c r="S21" s="103">
        <v>1772.54</v>
      </c>
      <c r="T21" s="103">
        <v>100</v>
      </c>
      <c r="U21" s="103">
        <f t="shared" si="5"/>
        <v>24254.097291666669</v>
      </c>
      <c r="V21" s="103"/>
      <c r="W21" s="103">
        <f t="shared" si="12"/>
        <v>26151.63729166667</v>
      </c>
      <c r="X21" s="103">
        <f t="shared" si="7"/>
        <v>12315.36</v>
      </c>
      <c r="Y21" s="103">
        <f t="shared" si="8"/>
        <v>21994.5</v>
      </c>
      <c r="Z21" s="103">
        <f t="shared" si="9"/>
        <v>116533.00270833333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72" x14ac:dyDescent="0.25">
      <c r="A22" s="98">
        <v>14</v>
      </c>
      <c r="B22" s="99" t="s">
        <v>80</v>
      </c>
      <c r="C22" s="100" t="s">
        <v>65</v>
      </c>
      <c r="D22" s="99" t="s">
        <v>12</v>
      </c>
      <c r="E22" s="99" t="s">
        <v>47</v>
      </c>
      <c r="F22" s="99" t="s">
        <v>49</v>
      </c>
      <c r="G22" s="101">
        <v>80000</v>
      </c>
      <c r="H22" s="101">
        <f t="shared" si="10"/>
        <v>75272</v>
      </c>
      <c r="I22" s="101">
        <f t="shared" si="11"/>
        <v>2296</v>
      </c>
      <c r="J22" s="101">
        <f t="shared" si="0"/>
        <v>5679.9999999999991</v>
      </c>
      <c r="K22" s="101">
        <f t="shared" si="1"/>
        <v>715.55</v>
      </c>
      <c r="L22" s="101">
        <f t="shared" si="2"/>
        <v>2432</v>
      </c>
      <c r="M22" s="101">
        <f t="shared" si="3"/>
        <v>5672</v>
      </c>
      <c r="N22" s="101"/>
      <c r="O22" s="101">
        <f t="shared" si="4"/>
        <v>16795.55</v>
      </c>
      <c r="P22" s="101">
        <v>25</v>
      </c>
      <c r="Q22" s="102">
        <v>1066.1199999999999</v>
      </c>
      <c r="R22" s="103"/>
      <c r="S22" s="103">
        <v>636.57000000000005</v>
      </c>
      <c r="T22" s="103">
        <v>100</v>
      </c>
      <c r="U22" s="103">
        <f t="shared" si="5"/>
        <v>7400.9372916666662</v>
      </c>
      <c r="V22" s="103"/>
      <c r="W22" s="103">
        <f t="shared" si="12"/>
        <v>9228.6272916666658</v>
      </c>
      <c r="X22" s="103">
        <f t="shared" si="7"/>
        <v>4728</v>
      </c>
      <c r="Y22" s="103">
        <f t="shared" si="8"/>
        <v>11352</v>
      </c>
      <c r="Z22" s="103">
        <f t="shared" si="9"/>
        <v>66043.372708333336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90" x14ac:dyDescent="0.25">
      <c r="A23" s="98">
        <v>15</v>
      </c>
      <c r="B23" s="99" t="s">
        <v>81</v>
      </c>
      <c r="C23" s="100" t="s">
        <v>65</v>
      </c>
      <c r="D23" s="99" t="s">
        <v>11</v>
      </c>
      <c r="E23" s="99" t="s">
        <v>38</v>
      </c>
      <c r="F23" s="99" t="s">
        <v>49</v>
      </c>
      <c r="G23" s="101">
        <v>80000</v>
      </c>
      <c r="H23" s="101">
        <f t="shared" si="10"/>
        <v>70539.709999999992</v>
      </c>
      <c r="I23" s="101">
        <f t="shared" si="11"/>
        <v>2296</v>
      </c>
      <c r="J23" s="101">
        <f t="shared" si="0"/>
        <v>5679.9999999999991</v>
      </c>
      <c r="K23" s="101">
        <f t="shared" si="1"/>
        <v>715.55</v>
      </c>
      <c r="L23" s="101">
        <f t="shared" si="2"/>
        <v>2432</v>
      </c>
      <c r="M23" s="101">
        <f t="shared" si="3"/>
        <v>5672</v>
      </c>
      <c r="N23" s="101">
        <v>4732.29</v>
      </c>
      <c r="O23" s="101">
        <f t="shared" si="4"/>
        <v>21527.84</v>
      </c>
      <c r="P23" s="101">
        <v>25</v>
      </c>
      <c r="Q23" s="102">
        <v>1200</v>
      </c>
      <c r="R23" s="103"/>
      <c r="S23" s="103">
        <v>1713.97</v>
      </c>
      <c r="T23" s="103">
        <v>100</v>
      </c>
      <c r="U23" s="103">
        <f t="shared" si="5"/>
        <v>6303.7918333333319</v>
      </c>
      <c r="V23" s="103"/>
      <c r="W23" s="103">
        <f t="shared" si="12"/>
        <v>9342.7618333333321</v>
      </c>
      <c r="X23" s="103">
        <f t="shared" si="7"/>
        <v>9460.2900000000009</v>
      </c>
      <c r="Y23" s="103">
        <f t="shared" si="8"/>
        <v>11352</v>
      </c>
      <c r="Z23" s="103">
        <f t="shared" si="9"/>
        <v>61196.948166666669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72" x14ac:dyDescent="0.25">
      <c r="A24" s="98">
        <v>16</v>
      </c>
      <c r="B24" s="99" t="s">
        <v>82</v>
      </c>
      <c r="C24" s="100" t="s">
        <v>65</v>
      </c>
      <c r="D24" s="99" t="s">
        <v>7</v>
      </c>
      <c r="E24" s="99" t="s">
        <v>222</v>
      </c>
      <c r="F24" s="99" t="s">
        <v>49</v>
      </c>
      <c r="G24" s="101">
        <v>95000</v>
      </c>
      <c r="H24" s="101">
        <f t="shared" si="10"/>
        <v>86230.64</v>
      </c>
      <c r="I24" s="101">
        <f t="shared" si="11"/>
        <v>2726.5</v>
      </c>
      <c r="J24" s="101">
        <f t="shared" si="0"/>
        <v>6744.9999999999991</v>
      </c>
      <c r="K24" s="101">
        <f t="shared" si="1"/>
        <v>715.55</v>
      </c>
      <c r="L24" s="101">
        <f t="shared" si="2"/>
        <v>2888</v>
      </c>
      <c r="M24" s="101">
        <f t="shared" si="3"/>
        <v>6735.5</v>
      </c>
      <c r="N24" s="101">
        <v>3154.86</v>
      </c>
      <c r="O24" s="101">
        <f t="shared" si="4"/>
        <v>22965.41</v>
      </c>
      <c r="P24" s="101">
        <v>25</v>
      </c>
      <c r="Q24" s="102"/>
      <c r="R24" s="103"/>
      <c r="S24" s="103">
        <v>4432</v>
      </c>
      <c r="T24" s="103">
        <v>100</v>
      </c>
      <c r="U24" s="103">
        <f t="shared" si="5"/>
        <v>10140.597291666665</v>
      </c>
      <c r="V24" s="103"/>
      <c r="W24" s="103">
        <f t="shared" si="12"/>
        <v>14697.597291666665</v>
      </c>
      <c r="X24" s="103">
        <f t="shared" si="7"/>
        <v>8769.36</v>
      </c>
      <c r="Y24" s="103">
        <f t="shared" si="8"/>
        <v>13480.5</v>
      </c>
      <c r="Z24" s="103">
        <f t="shared" si="9"/>
        <v>71533.042708333334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72" x14ac:dyDescent="0.25">
      <c r="A25" s="98">
        <v>17</v>
      </c>
      <c r="B25" s="99" t="s">
        <v>83</v>
      </c>
      <c r="C25" s="100" t="s">
        <v>65</v>
      </c>
      <c r="D25" s="99" t="s">
        <v>6</v>
      </c>
      <c r="E25" s="99" t="s">
        <v>16</v>
      </c>
      <c r="F25" s="99" t="s">
        <v>49</v>
      </c>
      <c r="G25" s="101">
        <v>95000</v>
      </c>
      <c r="H25" s="101">
        <f t="shared" si="10"/>
        <v>86230.64</v>
      </c>
      <c r="I25" s="101">
        <f t="shared" si="11"/>
        <v>2726.5</v>
      </c>
      <c r="J25" s="101">
        <f t="shared" si="0"/>
        <v>6744.9999999999991</v>
      </c>
      <c r="K25" s="101">
        <f t="shared" si="1"/>
        <v>715.55</v>
      </c>
      <c r="L25" s="101">
        <f t="shared" si="2"/>
        <v>2888</v>
      </c>
      <c r="M25" s="101">
        <f t="shared" si="3"/>
        <v>6735.5</v>
      </c>
      <c r="N25" s="101">
        <v>3154.86</v>
      </c>
      <c r="O25" s="101">
        <f t="shared" si="4"/>
        <v>22965.41</v>
      </c>
      <c r="P25" s="101">
        <v>25</v>
      </c>
      <c r="Q25" s="102">
        <v>10686.79</v>
      </c>
      <c r="R25" s="103"/>
      <c r="S25" s="103">
        <v>2038.53</v>
      </c>
      <c r="T25" s="103">
        <v>100</v>
      </c>
      <c r="U25" s="103">
        <f t="shared" si="5"/>
        <v>10140.597291666665</v>
      </c>
      <c r="V25" s="103"/>
      <c r="W25" s="103">
        <f t="shared" si="6"/>
        <v>22990.917291666665</v>
      </c>
      <c r="X25" s="103">
        <f t="shared" si="7"/>
        <v>8769.36</v>
      </c>
      <c r="Y25" s="103">
        <f>+J25++K25+M25</f>
        <v>14196.05</v>
      </c>
      <c r="Z25" s="103">
        <f t="shared" si="9"/>
        <v>63239.722708333335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90" x14ac:dyDescent="0.25">
      <c r="A26" s="98">
        <v>18</v>
      </c>
      <c r="B26" s="104" t="s">
        <v>84</v>
      </c>
      <c r="C26" s="100" t="s">
        <v>66</v>
      </c>
      <c r="D26" s="99" t="s">
        <v>186</v>
      </c>
      <c r="E26" s="99" t="s">
        <v>185</v>
      </c>
      <c r="F26" s="99" t="s">
        <v>49</v>
      </c>
      <c r="G26" s="101">
        <v>95000</v>
      </c>
      <c r="H26" s="101">
        <f t="shared" si="10"/>
        <v>89385.5</v>
      </c>
      <c r="I26" s="101">
        <f t="shared" si="11"/>
        <v>2726.5</v>
      </c>
      <c r="J26" s="101">
        <f t="shared" si="0"/>
        <v>6744.9999999999991</v>
      </c>
      <c r="K26" s="101">
        <f t="shared" si="1"/>
        <v>715.55</v>
      </c>
      <c r="L26" s="101">
        <f t="shared" si="2"/>
        <v>2888</v>
      </c>
      <c r="M26" s="101">
        <f t="shared" si="3"/>
        <v>6735.5</v>
      </c>
      <c r="N26" s="101"/>
      <c r="O26" s="101">
        <f t="shared" si="4"/>
        <v>19810.55</v>
      </c>
      <c r="P26" s="101">
        <v>25</v>
      </c>
      <c r="Q26" s="102">
        <v>200</v>
      </c>
      <c r="R26" s="103"/>
      <c r="S26" s="103">
        <v>1954.53</v>
      </c>
      <c r="T26" s="103">
        <v>100</v>
      </c>
      <c r="U26" s="103">
        <f t="shared" si="5"/>
        <v>10929.312291666667</v>
      </c>
      <c r="V26" s="103"/>
      <c r="W26" s="103">
        <f t="shared" si="6"/>
        <v>13208.842291666668</v>
      </c>
      <c r="X26" s="103">
        <f t="shared" si="7"/>
        <v>5614.5</v>
      </c>
      <c r="Y26" s="103">
        <f t="shared" ref="Y26:Y57" si="13">+J26+M26</f>
        <v>13480.5</v>
      </c>
      <c r="Z26" s="103">
        <f t="shared" si="9"/>
        <v>76176.65770833334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72" x14ac:dyDescent="0.25">
      <c r="A27" s="98">
        <v>19</v>
      </c>
      <c r="B27" s="104" t="s">
        <v>85</v>
      </c>
      <c r="C27" s="100" t="s">
        <v>65</v>
      </c>
      <c r="D27" s="99" t="s">
        <v>12</v>
      </c>
      <c r="E27" s="99" t="s">
        <v>28</v>
      </c>
      <c r="F27" s="99" t="s">
        <v>49</v>
      </c>
      <c r="G27" s="101">
        <v>80000</v>
      </c>
      <c r="H27" s="101">
        <f t="shared" si="10"/>
        <v>73694.570000000007</v>
      </c>
      <c r="I27" s="101">
        <f t="shared" si="11"/>
        <v>2296</v>
      </c>
      <c r="J27" s="101">
        <f t="shared" si="0"/>
        <v>5679.9999999999991</v>
      </c>
      <c r="K27" s="101">
        <f t="shared" si="1"/>
        <v>715.55</v>
      </c>
      <c r="L27" s="101">
        <f t="shared" si="2"/>
        <v>2432</v>
      </c>
      <c r="M27" s="101">
        <f t="shared" si="3"/>
        <v>5672</v>
      </c>
      <c r="N27" s="101">
        <v>1577.43</v>
      </c>
      <c r="O27" s="101">
        <f t="shared" si="4"/>
        <v>18372.98</v>
      </c>
      <c r="P27" s="101">
        <v>25</v>
      </c>
      <c r="Q27" s="102"/>
      <c r="R27" s="103"/>
      <c r="S27" s="103">
        <v>1877.92</v>
      </c>
      <c r="T27" s="103">
        <v>100</v>
      </c>
      <c r="U27" s="103">
        <f t="shared" si="5"/>
        <v>7006.5797916666679</v>
      </c>
      <c r="V27" s="103"/>
      <c r="W27" s="103">
        <f t="shared" si="6"/>
        <v>9009.4997916666689</v>
      </c>
      <c r="X27" s="103">
        <f t="shared" si="7"/>
        <v>6305.43</v>
      </c>
      <c r="Y27" s="103">
        <f t="shared" si="13"/>
        <v>11352</v>
      </c>
      <c r="Z27" s="103">
        <f t="shared" si="9"/>
        <v>64685.070208333331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54" x14ac:dyDescent="0.25">
      <c r="A28" s="98">
        <v>20</v>
      </c>
      <c r="B28" s="104" t="s">
        <v>87</v>
      </c>
      <c r="C28" s="100" t="s">
        <v>65</v>
      </c>
      <c r="D28" s="99" t="s">
        <v>184</v>
      </c>
      <c r="E28" s="99" t="s">
        <v>19</v>
      </c>
      <c r="F28" s="99" t="s">
        <v>61</v>
      </c>
      <c r="G28" s="101">
        <v>130000</v>
      </c>
      <c r="H28" s="101">
        <f t="shared" si="10"/>
        <v>122317</v>
      </c>
      <c r="I28" s="101">
        <f t="shared" si="11"/>
        <v>3731</v>
      </c>
      <c r="J28" s="101">
        <f t="shared" si="0"/>
        <v>9230</v>
      </c>
      <c r="K28" s="101">
        <f t="shared" si="1"/>
        <v>715.55</v>
      </c>
      <c r="L28" s="101">
        <f t="shared" si="2"/>
        <v>3952</v>
      </c>
      <c r="M28" s="101">
        <f t="shared" si="3"/>
        <v>9217</v>
      </c>
      <c r="N28" s="101"/>
      <c r="O28" s="101">
        <f t="shared" si="4"/>
        <v>26845.55</v>
      </c>
      <c r="P28" s="101">
        <v>25</v>
      </c>
      <c r="Q28" s="102"/>
      <c r="R28" s="103"/>
      <c r="S28" s="103">
        <v>398.64</v>
      </c>
      <c r="T28" s="103">
        <v>100</v>
      </c>
      <c r="U28" s="103">
        <f t="shared" si="5"/>
        <v>19162.187291666665</v>
      </c>
      <c r="V28" s="103"/>
      <c r="W28" s="103">
        <f t="shared" si="6"/>
        <v>19685.827291666665</v>
      </c>
      <c r="X28" s="103">
        <f t="shared" si="7"/>
        <v>7683</v>
      </c>
      <c r="Y28" s="103">
        <f t="shared" si="13"/>
        <v>18447</v>
      </c>
      <c r="Z28" s="103">
        <f t="shared" si="9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31" customFormat="1" ht="54" x14ac:dyDescent="0.25">
      <c r="A29" s="98">
        <v>21</v>
      </c>
      <c r="B29" s="104" t="s">
        <v>210</v>
      </c>
      <c r="C29" s="105" t="s">
        <v>66</v>
      </c>
      <c r="D29" s="106" t="s">
        <v>184</v>
      </c>
      <c r="E29" s="99" t="s">
        <v>211</v>
      </c>
      <c r="F29" s="104" t="s">
        <v>49</v>
      </c>
      <c r="G29" s="107">
        <v>100000</v>
      </c>
      <c r="H29" s="107">
        <f t="shared" si="10"/>
        <v>94090</v>
      </c>
      <c r="I29" s="107">
        <f t="shared" si="11"/>
        <v>2870</v>
      </c>
      <c r="J29" s="107">
        <f t="shared" si="0"/>
        <v>7099.9999999999991</v>
      </c>
      <c r="K29" s="107">
        <f t="shared" si="1"/>
        <v>715.55</v>
      </c>
      <c r="L29" s="107">
        <f t="shared" si="2"/>
        <v>3040</v>
      </c>
      <c r="M29" s="107">
        <f t="shared" si="3"/>
        <v>7090.0000000000009</v>
      </c>
      <c r="N29" s="107"/>
      <c r="O29" s="107">
        <f t="shared" si="4"/>
        <v>20815.55</v>
      </c>
      <c r="P29" s="107">
        <v>25</v>
      </c>
      <c r="Q29" s="102"/>
      <c r="R29" s="108"/>
      <c r="S29" s="108"/>
      <c r="T29" s="108">
        <v>100</v>
      </c>
      <c r="U29" s="108">
        <f t="shared" si="5"/>
        <v>12105.437291666667</v>
      </c>
      <c r="V29" s="108"/>
      <c r="W29" s="103">
        <f t="shared" si="6"/>
        <v>12230.437291666667</v>
      </c>
      <c r="X29" s="108">
        <f t="shared" si="7"/>
        <v>5910</v>
      </c>
      <c r="Y29" s="108">
        <f t="shared" si="13"/>
        <v>14190</v>
      </c>
      <c r="Z29" s="103">
        <f t="shared" si="9"/>
        <v>81859.562708333338</v>
      </c>
    </row>
    <row r="30" spans="1:80" s="31" customFormat="1" ht="72" x14ac:dyDescent="0.25">
      <c r="A30" s="98">
        <v>22</v>
      </c>
      <c r="B30" s="104" t="s">
        <v>217</v>
      </c>
      <c r="C30" s="105" t="s">
        <v>66</v>
      </c>
      <c r="D30" s="106" t="s">
        <v>57</v>
      </c>
      <c r="E30" s="99" t="s">
        <v>219</v>
      </c>
      <c r="F30" s="99" t="s">
        <v>50</v>
      </c>
      <c r="G30" s="107">
        <v>65000</v>
      </c>
      <c r="H30" s="107">
        <f>+G30-(I30+L30+N30)</f>
        <v>61158.5</v>
      </c>
      <c r="I30" s="107">
        <f>IF(G30&lt;=325250,G30*2.87%,9334.68)</f>
        <v>1865.5</v>
      </c>
      <c r="J30" s="107">
        <f>IF(G30&lt;=325250,G30*7.1%,23092.75)</f>
        <v>4615</v>
      </c>
      <c r="K30" s="107">
        <f>IF(G30&lt;=65050,G30*1.1%,715.55)</f>
        <v>715.00000000000011</v>
      </c>
      <c r="L30" s="107">
        <f>IF(G30&lt;=162625,G30*3.04%,4943.8)</f>
        <v>1976</v>
      </c>
      <c r="M30" s="107">
        <f>IF(G30&lt;=162625,G30*7.09%,11530.11)</f>
        <v>4608.5</v>
      </c>
      <c r="N30" s="107"/>
      <c r="O30" s="107">
        <f>+I30+J30+K30+L30+M30+N30</f>
        <v>13780</v>
      </c>
      <c r="P30" s="101">
        <v>25</v>
      </c>
      <c r="Q30" s="102"/>
      <c r="R30" s="108"/>
      <c r="S30" s="108">
        <v>1537.23</v>
      </c>
      <c r="T30" s="108">
        <v>100</v>
      </c>
      <c r="U30" s="108">
        <f t="shared" ref="U30" si="14">IF((H30*12)&gt;867123.01,(79776+(((H30*12)-867123.01)*0.25))/12,IF((H30*12)&gt;624329.01,(31216+(((H30*12)-624329.01)*0.2))/12,IF((H30*12)&gt;416220.01,(((H30*12)-416220.01)*0.15)/12,0)))</f>
        <v>4427.5498333333335</v>
      </c>
      <c r="V30" s="108"/>
      <c r="W30" s="103">
        <f>P30+Q30+R30+S30+T30+U30</f>
        <v>6089.779833333334</v>
      </c>
      <c r="X30" s="108">
        <f>+I30+L30+N30</f>
        <v>3841.5</v>
      </c>
      <c r="Y30" s="108">
        <f>+J30+M30</f>
        <v>9223.5</v>
      </c>
      <c r="Z30" s="103">
        <f>+G30-(W30+X30)</f>
        <v>55068.720166666666</v>
      </c>
    </row>
    <row r="31" spans="1:80" s="8" customFormat="1" ht="72" x14ac:dyDescent="0.25">
      <c r="A31" s="98">
        <v>23</v>
      </c>
      <c r="B31" s="99" t="s">
        <v>88</v>
      </c>
      <c r="C31" s="100" t="s">
        <v>66</v>
      </c>
      <c r="D31" s="99" t="s">
        <v>8</v>
      </c>
      <c r="E31" s="99" t="s">
        <v>25</v>
      </c>
      <c r="F31" s="99" t="s">
        <v>50</v>
      </c>
      <c r="G31" s="101">
        <v>80000</v>
      </c>
      <c r="H31" s="101">
        <f t="shared" si="10"/>
        <v>73694.570000000007</v>
      </c>
      <c r="I31" s="101">
        <f t="shared" si="11"/>
        <v>2296</v>
      </c>
      <c r="J31" s="101">
        <f t="shared" si="0"/>
        <v>5679.9999999999991</v>
      </c>
      <c r="K31" s="101">
        <f t="shared" si="1"/>
        <v>715.55</v>
      </c>
      <c r="L31" s="101">
        <f t="shared" si="2"/>
        <v>2432</v>
      </c>
      <c r="M31" s="101">
        <f t="shared" si="3"/>
        <v>5672</v>
      </c>
      <c r="N31" s="101">
        <v>1577.43</v>
      </c>
      <c r="O31" s="101">
        <f t="shared" si="4"/>
        <v>18372.98</v>
      </c>
      <c r="P31" s="101">
        <v>25</v>
      </c>
      <c r="Q31" s="102"/>
      <c r="R31" s="103"/>
      <c r="S31" s="103">
        <v>1984.59</v>
      </c>
      <c r="T31" s="103">
        <v>100</v>
      </c>
      <c r="U31" s="103">
        <v>18272.759999999998</v>
      </c>
      <c r="V31" s="103"/>
      <c r="W31" s="103">
        <f t="shared" si="6"/>
        <v>20382.349999999999</v>
      </c>
      <c r="X31" s="103">
        <f t="shared" si="7"/>
        <v>6305.43</v>
      </c>
      <c r="Y31" s="103">
        <f t="shared" si="13"/>
        <v>11352</v>
      </c>
      <c r="Z31" s="103">
        <f t="shared" si="9"/>
        <v>53312.22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72" x14ac:dyDescent="0.25">
      <c r="A32" s="98">
        <v>24</v>
      </c>
      <c r="B32" s="99" t="s">
        <v>89</v>
      </c>
      <c r="C32" s="100" t="s">
        <v>65</v>
      </c>
      <c r="D32" s="99" t="s">
        <v>8</v>
      </c>
      <c r="E32" s="99" t="s">
        <v>31</v>
      </c>
      <c r="F32" s="99" t="s">
        <v>49</v>
      </c>
      <c r="G32" s="101">
        <v>95000</v>
      </c>
      <c r="H32" s="101">
        <f t="shared" si="10"/>
        <v>86230.64</v>
      </c>
      <c r="I32" s="101">
        <f t="shared" si="11"/>
        <v>2726.5</v>
      </c>
      <c r="J32" s="101">
        <f t="shared" si="0"/>
        <v>6744.9999999999991</v>
      </c>
      <c r="K32" s="101">
        <f t="shared" si="1"/>
        <v>715.55</v>
      </c>
      <c r="L32" s="101">
        <f t="shared" si="2"/>
        <v>2888</v>
      </c>
      <c r="M32" s="101">
        <f t="shared" si="3"/>
        <v>6735.5</v>
      </c>
      <c r="N32" s="101">
        <v>3154.86</v>
      </c>
      <c r="O32" s="101">
        <f t="shared" si="4"/>
        <v>22965.41</v>
      </c>
      <c r="P32" s="101">
        <v>25</v>
      </c>
      <c r="Q32" s="102"/>
      <c r="R32" s="103"/>
      <c r="S32" s="103">
        <v>59.99</v>
      </c>
      <c r="T32" s="103">
        <v>100</v>
      </c>
      <c r="U32" s="103">
        <f t="shared" si="5"/>
        <v>10140.597291666665</v>
      </c>
      <c r="V32" s="103"/>
      <c r="W32" s="103">
        <f t="shared" si="6"/>
        <v>10325.587291666665</v>
      </c>
      <c r="X32" s="103">
        <f t="shared" si="7"/>
        <v>8769.36</v>
      </c>
      <c r="Y32" s="103">
        <f t="shared" si="13"/>
        <v>13480.5</v>
      </c>
      <c r="Z32" s="103">
        <f t="shared" si="9"/>
        <v>75905.052708333329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72" x14ac:dyDescent="0.25">
      <c r="A33" s="98">
        <v>25</v>
      </c>
      <c r="B33" s="99" t="s">
        <v>90</v>
      </c>
      <c r="C33" s="100" t="s">
        <v>65</v>
      </c>
      <c r="D33" s="99" t="s">
        <v>8</v>
      </c>
      <c r="E33" s="99" t="s">
        <v>27</v>
      </c>
      <c r="F33" s="99" t="s">
        <v>49</v>
      </c>
      <c r="G33" s="101">
        <v>80000</v>
      </c>
      <c r="H33" s="101">
        <f t="shared" si="10"/>
        <v>75272</v>
      </c>
      <c r="I33" s="101">
        <f t="shared" si="11"/>
        <v>2296</v>
      </c>
      <c r="J33" s="101">
        <f t="shared" si="0"/>
        <v>5679.9999999999991</v>
      </c>
      <c r="K33" s="101">
        <f t="shared" si="1"/>
        <v>715.55</v>
      </c>
      <c r="L33" s="101">
        <f t="shared" si="2"/>
        <v>2432</v>
      </c>
      <c r="M33" s="101">
        <f t="shared" si="3"/>
        <v>5672</v>
      </c>
      <c r="N33" s="101"/>
      <c r="O33" s="101">
        <f t="shared" si="4"/>
        <v>16795.55</v>
      </c>
      <c r="P33" s="101">
        <v>25</v>
      </c>
      <c r="Q33" s="102"/>
      <c r="R33" s="103"/>
      <c r="S33" s="103">
        <v>1418.44</v>
      </c>
      <c r="T33" s="103">
        <v>100</v>
      </c>
      <c r="U33" s="103">
        <f t="shared" si="5"/>
        <v>7400.9372916666662</v>
      </c>
      <c r="V33" s="103"/>
      <c r="W33" s="103">
        <f t="shared" ref="W33:W36" si="15">P33+Q33+R33+S33+T33+U33-(V33)</f>
        <v>8944.3772916666658</v>
      </c>
      <c r="X33" s="103">
        <f t="shared" si="7"/>
        <v>4728</v>
      </c>
      <c r="Y33" s="103">
        <f t="shared" si="13"/>
        <v>11352</v>
      </c>
      <c r="Z33" s="103">
        <f t="shared" si="9"/>
        <v>66327.622708333336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54" x14ac:dyDescent="0.25">
      <c r="A34" s="98">
        <v>26</v>
      </c>
      <c r="B34" s="99" t="s">
        <v>223</v>
      </c>
      <c r="C34" s="100" t="s">
        <v>65</v>
      </c>
      <c r="D34" s="99" t="s">
        <v>8</v>
      </c>
      <c r="E34" s="99" t="s">
        <v>27</v>
      </c>
      <c r="F34" s="99" t="s">
        <v>49</v>
      </c>
      <c r="G34" s="101">
        <v>80000</v>
      </c>
      <c r="H34" s="101">
        <f t="shared" si="10"/>
        <v>75272</v>
      </c>
      <c r="I34" s="101">
        <f t="shared" si="11"/>
        <v>2296</v>
      </c>
      <c r="J34" s="101">
        <f t="shared" si="0"/>
        <v>5679.9999999999991</v>
      </c>
      <c r="K34" s="101">
        <f t="shared" si="1"/>
        <v>715.55</v>
      </c>
      <c r="L34" s="101">
        <f t="shared" si="2"/>
        <v>2432</v>
      </c>
      <c r="M34" s="101">
        <f t="shared" si="3"/>
        <v>5672</v>
      </c>
      <c r="N34" s="101"/>
      <c r="O34" s="101">
        <f t="shared" si="4"/>
        <v>16795.55</v>
      </c>
      <c r="P34" s="101">
        <v>25</v>
      </c>
      <c r="Q34" s="102"/>
      <c r="R34" s="103"/>
      <c r="S34" s="103">
        <v>1478.43</v>
      </c>
      <c r="T34" s="103">
        <v>100</v>
      </c>
      <c r="U34" s="103">
        <f t="shared" si="5"/>
        <v>7400.9372916666662</v>
      </c>
      <c r="V34" s="103"/>
      <c r="W34" s="103">
        <f t="shared" si="15"/>
        <v>9004.3672916666656</v>
      </c>
      <c r="X34" s="103">
        <f t="shared" si="7"/>
        <v>4728</v>
      </c>
      <c r="Y34" s="103">
        <f t="shared" si="13"/>
        <v>11352</v>
      </c>
      <c r="Z34" s="103">
        <f t="shared" si="9"/>
        <v>66267.632708333331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72" x14ac:dyDescent="0.25">
      <c r="A35" s="98">
        <v>27</v>
      </c>
      <c r="B35" s="99" t="s">
        <v>91</v>
      </c>
      <c r="C35" s="100" t="s">
        <v>66</v>
      </c>
      <c r="D35" s="99" t="s">
        <v>8</v>
      </c>
      <c r="E35" s="99" t="s">
        <v>27</v>
      </c>
      <c r="F35" s="99" t="s">
        <v>49</v>
      </c>
      <c r="G35" s="101">
        <v>80000</v>
      </c>
      <c r="H35" s="101">
        <f t="shared" si="10"/>
        <v>75272</v>
      </c>
      <c r="I35" s="101">
        <f t="shared" si="11"/>
        <v>2296</v>
      </c>
      <c r="J35" s="101">
        <f t="shared" si="0"/>
        <v>5679.9999999999991</v>
      </c>
      <c r="K35" s="101">
        <f t="shared" si="1"/>
        <v>715.55</v>
      </c>
      <c r="L35" s="101">
        <f t="shared" si="2"/>
        <v>2432</v>
      </c>
      <c r="M35" s="101">
        <f t="shared" si="3"/>
        <v>5672</v>
      </c>
      <c r="N35" s="101"/>
      <c r="O35" s="101">
        <f t="shared" si="4"/>
        <v>16795.55</v>
      </c>
      <c r="P35" s="101">
        <v>25</v>
      </c>
      <c r="Q35" s="102"/>
      <c r="R35" s="103"/>
      <c r="S35" s="103">
        <v>1057.29</v>
      </c>
      <c r="T35" s="103">
        <v>100</v>
      </c>
      <c r="U35" s="103">
        <f t="shared" si="5"/>
        <v>7400.9372916666662</v>
      </c>
      <c r="V35" s="103"/>
      <c r="W35" s="103">
        <f t="shared" si="15"/>
        <v>8583.2272916666661</v>
      </c>
      <c r="X35" s="103">
        <f t="shared" si="7"/>
        <v>4728</v>
      </c>
      <c r="Y35" s="103">
        <f t="shared" si="13"/>
        <v>11352</v>
      </c>
      <c r="Z35" s="103">
        <f t="shared" si="9"/>
        <v>66688.77270833333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72" x14ac:dyDescent="0.25">
      <c r="A36" s="98">
        <v>28</v>
      </c>
      <c r="B36" s="99" t="s">
        <v>92</v>
      </c>
      <c r="C36" s="100" t="s">
        <v>65</v>
      </c>
      <c r="D36" s="99" t="s">
        <v>8</v>
      </c>
      <c r="E36" s="99" t="s">
        <v>26</v>
      </c>
      <c r="F36" s="99" t="s">
        <v>49</v>
      </c>
      <c r="G36" s="101">
        <v>95000</v>
      </c>
      <c r="H36" s="101">
        <f t="shared" si="10"/>
        <v>87808.07</v>
      </c>
      <c r="I36" s="101">
        <f t="shared" si="11"/>
        <v>2726.5</v>
      </c>
      <c r="J36" s="101">
        <f t="shared" si="0"/>
        <v>6744.9999999999991</v>
      </c>
      <c r="K36" s="101">
        <f t="shared" si="1"/>
        <v>715.55</v>
      </c>
      <c r="L36" s="101">
        <f t="shared" si="2"/>
        <v>2888</v>
      </c>
      <c r="M36" s="101">
        <f t="shared" si="3"/>
        <v>6735.5</v>
      </c>
      <c r="N36" s="101">
        <v>1577.43</v>
      </c>
      <c r="O36" s="101">
        <f t="shared" si="4"/>
        <v>21387.98</v>
      </c>
      <c r="P36" s="101">
        <v>25</v>
      </c>
      <c r="Q36" s="102">
        <v>5000</v>
      </c>
      <c r="R36" s="103"/>
      <c r="S36" s="103">
        <v>2494.39</v>
      </c>
      <c r="T36" s="103">
        <v>100</v>
      </c>
      <c r="U36" s="103">
        <f t="shared" si="5"/>
        <v>10534.954791666669</v>
      </c>
      <c r="V36" s="103"/>
      <c r="W36" s="103">
        <f t="shared" si="15"/>
        <v>18154.34479166667</v>
      </c>
      <c r="X36" s="103">
        <f t="shared" si="7"/>
        <v>7191.93</v>
      </c>
      <c r="Y36" s="103">
        <f t="shared" si="13"/>
        <v>13480.5</v>
      </c>
      <c r="Z36" s="103">
        <f t="shared" si="9"/>
        <v>69653.72520833333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54" x14ac:dyDescent="0.25">
      <c r="A37" s="98">
        <v>29</v>
      </c>
      <c r="B37" s="99" t="s">
        <v>94</v>
      </c>
      <c r="C37" s="100" t="s">
        <v>65</v>
      </c>
      <c r="D37" s="99" t="s">
        <v>141</v>
      </c>
      <c r="E37" s="99" t="s">
        <v>40</v>
      </c>
      <c r="F37" s="99" t="s">
        <v>49</v>
      </c>
      <c r="G37" s="101">
        <v>80000</v>
      </c>
      <c r="H37" s="101">
        <f t="shared" ref="H37:H75" si="16">+G37-(I37+L37+N37)</f>
        <v>75272</v>
      </c>
      <c r="I37" s="101">
        <f t="shared" si="11"/>
        <v>2296</v>
      </c>
      <c r="J37" s="101">
        <f t="shared" si="0"/>
        <v>5679.9999999999991</v>
      </c>
      <c r="K37" s="101">
        <f t="shared" si="1"/>
        <v>715.55</v>
      </c>
      <c r="L37" s="101">
        <f t="shared" si="2"/>
        <v>2432</v>
      </c>
      <c r="M37" s="101">
        <f t="shared" si="3"/>
        <v>5672</v>
      </c>
      <c r="N37" s="101"/>
      <c r="O37" s="101">
        <f t="shared" ref="O37:O75" si="17">+I37+J37+K37+L37+M37+N37</f>
        <v>16795.55</v>
      </c>
      <c r="P37" s="101">
        <v>25</v>
      </c>
      <c r="Q37" s="102">
        <v>4000</v>
      </c>
      <c r="R37" s="103"/>
      <c r="S37" s="103">
        <v>2589.16</v>
      </c>
      <c r="T37" s="103">
        <v>100</v>
      </c>
      <c r="U37" s="103">
        <f t="shared" si="5"/>
        <v>7400.9372916666662</v>
      </c>
      <c r="V37" s="103"/>
      <c r="W37" s="103">
        <f t="shared" ref="W37:W75" si="18">P37+Q37+R37+S37+T37+U37</f>
        <v>14115.097291666665</v>
      </c>
      <c r="X37" s="103">
        <f t="shared" ref="X37:X57" si="19">+I37+L37+N37</f>
        <v>4728</v>
      </c>
      <c r="Y37" s="103">
        <f t="shared" si="13"/>
        <v>11352</v>
      </c>
      <c r="Z37" s="103">
        <f t="shared" ref="Z37:Z79" si="20">+G37-(W37+X37)</f>
        <v>61156.902708333335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72" x14ac:dyDescent="0.25">
      <c r="A38" s="98">
        <v>30</v>
      </c>
      <c r="B38" s="99" t="s">
        <v>95</v>
      </c>
      <c r="C38" s="100" t="s">
        <v>66</v>
      </c>
      <c r="D38" s="99" t="s">
        <v>14</v>
      </c>
      <c r="E38" s="99" t="s">
        <v>42</v>
      </c>
      <c r="F38" s="99" t="s">
        <v>49</v>
      </c>
      <c r="G38" s="101">
        <v>95000</v>
      </c>
      <c r="H38" s="101">
        <f t="shared" si="16"/>
        <v>89385.5</v>
      </c>
      <c r="I38" s="101">
        <f t="shared" si="11"/>
        <v>2726.5</v>
      </c>
      <c r="J38" s="101">
        <f t="shared" si="0"/>
        <v>6744.9999999999991</v>
      </c>
      <c r="K38" s="101">
        <f t="shared" si="1"/>
        <v>715.55</v>
      </c>
      <c r="L38" s="101">
        <f t="shared" si="2"/>
        <v>2888</v>
      </c>
      <c r="M38" s="101">
        <f t="shared" si="3"/>
        <v>6735.5</v>
      </c>
      <c r="N38" s="101"/>
      <c r="O38" s="101">
        <f t="shared" si="17"/>
        <v>19810.55</v>
      </c>
      <c r="P38" s="101">
        <v>25</v>
      </c>
      <c r="Q38" s="102">
        <v>500</v>
      </c>
      <c r="R38" s="103"/>
      <c r="S38" s="103">
        <v>1129.1199999999999</v>
      </c>
      <c r="T38" s="103">
        <v>100</v>
      </c>
      <c r="U38" s="103">
        <f t="shared" si="5"/>
        <v>10929.312291666667</v>
      </c>
      <c r="V38" s="103"/>
      <c r="W38" s="103">
        <f t="shared" si="18"/>
        <v>12683.432291666668</v>
      </c>
      <c r="X38" s="103">
        <f t="shared" si="19"/>
        <v>5614.5</v>
      </c>
      <c r="Y38" s="103">
        <f t="shared" si="13"/>
        <v>13480.5</v>
      </c>
      <c r="Z38" s="103">
        <f t="shared" si="20"/>
        <v>76702.067708333328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72" x14ac:dyDescent="0.25">
      <c r="A39" s="98">
        <v>31</v>
      </c>
      <c r="B39" s="99" t="s">
        <v>96</v>
      </c>
      <c r="C39" s="100" t="s">
        <v>65</v>
      </c>
      <c r="D39" s="99" t="s">
        <v>12</v>
      </c>
      <c r="E39" s="99" t="s">
        <v>232</v>
      </c>
      <c r="F39" s="99" t="s">
        <v>49</v>
      </c>
      <c r="G39" s="101">
        <v>95000</v>
      </c>
      <c r="H39" s="101">
        <f t="shared" si="16"/>
        <v>87808.07</v>
      </c>
      <c r="I39" s="101">
        <f t="shared" si="11"/>
        <v>2726.5</v>
      </c>
      <c r="J39" s="101">
        <f t="shared" si="0"/>
        <v>6744.9999999999991</v>
      </c>
      <c r="K39" s="101">
        <f t="shared" si="1"/>
        <v>715.55</v>
      </c>
      <c r="L39" s="101">
        <f t="shared" si="2"/>
        <v>2888</v>
      </c>
      <c r="M39" s="101">
        <f t="shared" si="3"/>
        <v>6735.5</v>
      </c>
      <c r="N39" s="101">
        <v>1577.43</v>
      </c>
      <c r="O39" s="101">
        <f t="shared" si="17"/>
        <v>21387.98</v>
      </c>
      <c r="P39" s="101">
        <v>25</v>
      </c>
      <c r="Q39" s="102">
        <v>3052.23</v>
      </c>
      <c r="R39" s="103"/>
      <c r="S39" s="103">
        <v>336.98</v>
      </c>
      <c r="T39" s="103">
        <v>100</v>
      </c>
      <c r="U39" s="103">
        <f t="shared" si="5"/>
        <v>10534.954791666669</v>
      </c>
      <c r="V39" s="103"/>
      <c r="W39" s="103">
        <f t="shared" si="18"/>
        <v>14049.16479166667</v>
      </c>
      <c r="X39" s="103">
        <f t="shared" si="19"/>
        <v>7191.93</v>
      </c>
      <c r="Y39" s="103">
        <f t="shared" si="13"/>
        <v>13480.5</v>
      </c>
      <c r="Z39" s="103">
        <f t="shared" si="20"/>
        <v>73758.905208333337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54" x14ac:dyDescent="0.25">
      <c r="A40" s="98">
        <v>32</v>
      </c>
      <c r="B40" s="99" t="s">
        <v>225</v>
      </c>
      <c r="C40" s="100" t="s">
        <v>66</v>
      </c>
      <c r="D40" s="99" t="s">
        <v>147</v>
      </c>
      <c r="E40" s="99" t="s">
        <v>48</v>
      </c>
      <c r="F40" s="99" t="s">
        <v>49</v>
      </c>
      <c r="G40" s="101">
        <v>48000</v>
      </c>
      <c r="H40" s="101">
        <f t="shared" si="16"/>
        <v>45163.199999999997</v>
      </c>
      <c r="I40" s="101">
        <f t="shared" si="11"/>
        <v>1377.6</v>
      </c>
      <c r="J40" s="101">
        <f t="shared" si="0"/>
        <v>3407.9999999999995</v>
      </c>
      <c r="K40" s="101">
        <f t="shared" si="1"/>
        <v>528</v>
      </c>
      <c r="L40" s="101">
        <f t="shared" si="2"/>
        <v>1459.2</v>
      </c>
      <c r="M40" s="101">
        <f t="shared" si="3"/>
        <v>3403.2000000000003</v>
      </c>
      <c r="N40" s="101"/>
      <c r="O40" s="101">
        <f t="shared" si="17"/>
        <v>10176</v>
      </c>
      <c r="P40" s="101">
        <v>25</v>
      </c>
      <c r="Q40" s="102"/>
      <c r="R40" s="103"/>
      <c r="S40" s="103">
        <v>215.99</v>
      </c>
      <c r="T40" s="103">
        <v>100</v>
      </c>
      <c r="U40" s="103">
        <f t="shared" si="5"/>
        <v>1571.7298749999989</v>
      </c>
      <c r="V40" s="103"/>
      <c r="W40" s="103">
        <f t="shared" si="18"/>
        <v>1912.7198749999989</v>
      </c>
      <c r="X40" s="103">
        <f t="shared" si="19"/>
        <v>2836.8</v>
      </c>
      <c r="Y40" s="103">
        <f t="shared" si="13"/>
        <v>6811.2</v>
      </c>
      <c r="Z40" s="103">
        <f t="shared" si="20"/>
        <v>43250.480125000002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54" x14ac:dyDescent="0.25">
      <c r="A41" s="98">
        <v>33</v>
      </c>
      <c r="B41" s="99" t="s">
        <v>224</v>
      </c>
      <c r="C41" s="100" t="s">
        <v>66</v>
      </c>
      <c r="D41" s="99" t="s">
        <v>141</v>
      </c>
      <c r="E41" s="99" t="s">
        <v>44</v>
      </c>
      <c r="F41" s="99" t="s">
        <v>49</v>
      </c>
      <c r="G41" s="101">
        <v>48000</v>
      </c>
      <c r="H41" s="101">
        <f t="shared" si="16"/>
        <v>45163.199999999997</v>
      </c>
      <c r="I41" s="101">
        <f t="shared" si="11"/>
        <v>1377.6</v>
      </c>
      <c r="J41" s="101">
        <f t="shared" si="0"/>
        <v>3407.9999999999995</v>
      </c>
      <c r="K41" s="101">
        <f t="shared" si="1"/>
        <v>528</v>
      </c>
      <c r="L41" s="101">
        <f t="shared" si="2"/>
        <v>1459.2</v>
      </c>
      <c r="M41" s="101">
        <f t="shared" si="3"/>
        <v>3403.2000000000003</v>
      </c>
      <c r="N41" s="101"/>
      <c r="O41" s="101">
        <f t="shared" si="17"/>
        <v>10176</v>
      </c>
      <c r="P41" s="101">
        <v>25</v>
      </c>
      <c r="Q41" s="102">
        <v>6590.74</v>
      </c>
      <c r="R41" s="103"/>
      <c r="S41" s="103">
        <v>224</v>
      </c>
      <c r="T41" s="103">
        <v>100</v>
      </c>
      <c r="U41" s="103">
        <f t="shared" si="5"/>
        <v>1571.7298749999989</v>
      </c>
      <c r="V41" s="103"/>
      <c r="W41" s="103">
        <f t="shared" si="18"/>
        <v>8511.4698749999989</v>
      </c>
      <c r="X41" s="103">
        <f t="shared" si="19"/>
        <v>2836.8</v>
      </c>
      <c r="Y41" s="103">
        <f t="shared" si="13"/>
        <v>6811.2</v>
      </c>
      <c r="Z41" s="103">
        <f t="shared" si="20"/>
        <v>36651.730125000002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72" x14ac:dyDescent="0.25">
      <c r="A42" s="98">
        <v>34</v>
      </c>
      <c r="B42" s="99" t="s">
        <v>76</v>
      </c>
      <c r="C42" s="100" t="s">
        <v>66</v>
      </c>
      <c r="D42" s="99" t="s">
        <v>8</v>
      </c>
      <c r="E42" s="99" t="s">
        <v>178</v>
      </c>
      <c r="F42" s="99" t="s">
        <v>49</v>
      </c>
      <c r="G42" s="101">
        <v>48000</v>
      </c>
      <c r="H42" s="101">
        <f>+G42-(I42+L42+N42)</f>
        <v>45163.199999999997</v>
      </c>
      <c r="I42" s="101">
        <f>IF(G42&lt;=325250,G42*2.87%,9334.68)</f>
        <v>1377.6</v>
      </c>
      <c r="J42" s="101">
        <f>IF(G42&lt;=325250,G42*7.1%,23092.75)</f>
        <v>3407.9999999999995</v>
      </c>
      <c r="K42" s="101">
        <f>IF(G42&lt;=65050,G42*1.1%,715.55)</f>
        <v>528</v>
      </c>
      <c r="L42" s="101">
        <f>IF(G42&lt;=162625,G42*3.04%,4943.8)</f>
        <v>1459.2</v>
      </c>
      <c r="M42" s="101">
        <f>IF(G42&lt;=162625,G42*7.09%,11530.11)</f>
        <v>3403.2000000000003</v>
      </c>
      <c r="N42" s="101"/>
      <c r="O42" s="101">
        <f>+I42+J42+K42+L42+M42+N42</f>
        <v>10176</v>
      </c>
      <c r="P42" s="101">
        <v>25</v>
      </c>
      <c r="Q42" s="102"/>
      <c r="R42" s="103"/>
      <c r="S42" s="103">
        <v>883.24</v>
      </c>
      <c r="T42" s="103">
        <v>100</v>
      </c>
      <c r="U42" s="103">
        <f>IF((H42*12)&gt;867123.01,(79776+(((H42*12)-867123.01)*0.25))/12,IF((H42*12)&gt;624329.01,(31216+(((H42*12)-624329.01)*0.2))/12,IF((H42*12)&gt;416220.01,(((H42*12)-416220.01)*0.15)/12,0)))</f>
        <v>1571.7298749999989</v>
      </c>
      <c r="V42" s="103"/>
      <c r="W42" s="103">
        <f>P42+Q42+R42+S42+T42+U42-(V42)</f>
        <v>2579.9698749999989</v>
      </c>
      <c r="X42" s="103">
        <f>+I42+L42+N42</f>
        <v>2836.8</v>
      </c>
      <c r="Y42" s="103">
        <f>+J42+M42</f>
        <v>6811.2</v>
      </c>
      <c r="Z42" s="103">
        <f>+G42-(W42+X42)</f>
        <v>42583.230125000002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54" x14ac:dyDescent="0.25">
      <c r="A43" s="98">
        <v>35</v>
      </c>
      <c r="B43" s="99" t="s">
        <v>187</v>
      </c>
      <c r="C43" s="100" t="s">
        <v>65</v>
      </c>
      <c r="D43" s="99" t="s">
        <v>13</v>
      </c>
      <c r="E43" s="99" t="s">
        <v>45</v>
      </c>
      <c r="F43" s="99" t="s">
        <v>49</v>
      </c>
      <c r="G43" s="101">
        <v>60000</v>
      </c>
      <c r="H43" s="101">
        <f t="shared" si="16"/>
        <v>54876.57</v>
      </c>
      <c r="I43" s="101">
        <f t="shared" si="11"/>
        <v>1722</v>
      </c>
      <c r="J43" s="101">
        <f t="shared" si="0"/>
        <v>4260</v>
      </c>
      <c r="K43" s="101">
        <f t="shared" si="1"/>
        <v>660.00000000000011</v>
      </c>
      <c r="L43" s="101">
        <f t="shared" si="2"/>
        <v>1824</v>
      </c>
      <c r="M43" s="101">
        <f t="shared" si="3"/>
        <v>4254</v>
      </c>
      <c r="N43" s="101">
        <v>1577.43</v>
      </c>
      <c r="O43" s="101">
        <f t="shared" si="17"/>
        <v>14297.43</v>
      </c>
      <c r="P43" s="101">
        <v>25</v>
      </c>
      <c r="Q43" s="102">
        <v>2500</v>
      </c>
      <c r="R43" s="103"/>
      <c r="S43" s="103">
        <v>227.99</v>
      </c>
      <c r="T43" s="103">
        <v>100</v>
      </c>
      <c r="U43" s="103">
        <f t="shared" si="5"/>
        <v>3171.1638333333326</v>
      </c>
      <c r="V43" s="103"/>
      <c r="W43" s="103">
        <f t="shared" si="18"/>
        <v>6024.1538333333319</v>
      </c>
      <c r="X43" s="103">
        <f t="shared" si="19"/>
        <v>5123.43</v>
      </c>
      <c r="Y43" s="103">
        <f t="shared" si="13"/>
        <v>8514</v>
      </c>
      <c r="Z43" s="103">
        <f t="shared" si="20"/>
        <v>48852.41616666667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72" x14ac:dyDescent="0.25">
      <c r="A44" s="98">
        <v>36</v>
      </c>
      <c r="B44" s="99" t="s">
        <v>97</v>
      </c>
      <c r="C44" s="100" t="s">
        <v>65</v>
      </c>
      <c r="D44" s="99" t="s">
        <v>8</v>
      </c>
      <c r="E44" s="99" t="s">
        <v>29</v>
      </c>
      <c r="F44" s="99" t="s">
        <v>49</v>
      </c>
      <c r="G44" s="101">
        <v>53000</v>
      </c>
      <c r="H44" s="101">
        <f t="shared" si="16"/>
        <v>49867.7</v>
      </c>
      <c r="I44" s="101">
        <f t="shared" si="11"/>
        <v>1521.1</v>
      </c>
      <c r="J44" s="101">
        <f t="shared" si="0"/>
        <v>3762.9999999999995</v>
      </c>
      <c r="K44" s="101">
        <f t="shared" si="1"/>
        <v>583.00000000000011</v>
      </c>
      <c r="L44" s="101">
        <f t="shared" si="2"/>
        <v>1611.2</v>
      </c>
      <c r="M44" s="101">
        <f t="shared" si="3"/>
        <v>3757.7000000000003</v>
      </c>
      <c r="N44" s="101"/>
      <c r="O44" s="101">
        <f t="shared" si="17"/>
        <v>11236</v>
      </c>
      <c r="P44" s="101">
        <v>25</v>
      </c>
      <c r="Q44" s="102">
        <v>3495.45</v>
      </c>
      <c r="R44" s="103"/>
      <c r="S44" s="103">
        <v>773.14</v>
      </c>
      <c r="T44" s="103">
        <v>100</v>
      </c>
      <c r="U44" s="103">
        <f t="shared" si="5"/>
        <v>2277.4048749999988</v>
      </c>
      <c r="V44" s="103"/>
      <c r="W44" s="103">
        <f t="shared" si="18"/>
        <v>6670.9948749999985</v>
      </c>
      <c r="X44" s="103">
        <f t="shared" si="19"/>
        <v>3132.3</v>
      </c>
      <c r="Y44" s="103">
        <f t="shared" si="13"/>
        <v>7520.7</v>
      </c>
      <c r="Z44" s="103">
        <f t="shared" si="20"/>
        <v>43196.705125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54" x14ac:dyDescent="0.25">
      <c r="A45" s="98">
        <v>37</v>
      </c>
      <c r="B45" s="109" t="s">
        <v>98</v>
      </c>
      <c r="C45" s="100" t="s">
        <v>65</v>
      </c>
      <c r="D45" s="99" t="s">
        <v>227</v>
      </c>
      <c r="E45" s="99" t="s">
        <v>220</v>
      </c>
      <c r="F45" s="99" t="s">
        <v>49</v>
      </c>
      <c r="G45" s="101">
        <v>60000</v>
      </c>
      <c r="H45" s="101">
        <f t="shared" si="16"/>
        <v>56454</v>
      </c>
      <c r="I45" s="101">
        <f t="shared" si="11"/>
        <v>1722</v>
      </c>
      <c r="J45" s="101">
        <f t="shared" si="0"/>
        <v>4260</v>
      </c>
      <c r="K45" s="101">
        <f t="shared" si="1"/>
        <v>660.00000000000011</v>
      </c>
      <c r="L45" s="101">
        <f t="shared" si="2"/>
        <v>1824</v>
      </c>
      <c r="M45" s="101">
        <f t="shared" si="3"/>
        <v>4254</v>
      </c>
      <c r="N45" s="101"/>
      <c r="O45" s="101">
        <f t="shared" si="17"/>
        <v>12720</v>
      </c>
      <c r="P45" s="101">
        <v>25</v>
      </c>
      <c r="Q45" s="102"/>
      <c r="R45" s="103"/>
      <c r="S45" s="103">
        <v>505.16</v>
      </c>
      <c r="T45" s="103">
        <v>100</v>
      </c>
      <c r="U45" s="103"/>
      <c r="V45" s="103"/>
      <c r="W45" s="103">
        <f t="shared" si="18"/>
        <v>630.16000000000008</v>
      </c>
      <c r="X45" s="103">
        <f t="shared" si="19"/>
        <v>3546</v>
      </c>
      <c r="Y45" s="103">
        <f t="shared" si="13"/>
        <v>8514</v>
      </c>
      <c r="Z45" s="103">
        <f t="shared" si="20"/>
        <v>55823.839999999997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54" x14ac:dyDescent="0.25">
      <c r="A46" s="98">
        <v>38</v>
      </c>
      <c r="B46" s="99" t="s">
        <v>99</v>
      </c>
      <c r="C46" s="100" t="s">
        <v>66</v>
      </c>
      <c r="D46" s="99" t="s">
        <v>41</v>
      </c>
      <c r="E46" s="99" t="s">
        <v>14</v>
      </c>
      <c r="F46" s="99" t="s">
        <v>49</v>
      </c>
      <c r="G46" s="101">
        <v>60000</v>
      </c>
      <c r="H46" s="101">
        <f t="shared" si="16"/>
        <v>54876.57</v>
      </c>
      <c r="I46" s="101">
        <f t="shared" si="11"/>
        <v>1722</v>
      </c>
      <c r="J46" s="101">
        <f t="shared" si="0"/>
        <v>4260</v>
      </c>
      <c r="K46" s="101">
        <f t="shared" si="1"/>
        <v>660.00000000000011</v>
      </c>
      <c r="L46" s="101">
        <f t="shared" si="2"/>
        <v>1824</v>
      </c>
      <c r="M46" s="101">
        <f t="shared" si="3"/>
        <v>4254</v>
      </c>
      <c r="N46" s="101">
        <v>1577.43</v>
      </c>
      <c r="O46" s="101">
        <f t="shared" si="17"/>
        <v>14297.43</v>
      </c>
      <c r="P46" s="101">
        <v>25</v>
      </c>
      <c r="Q46" s="102">
        <v>3495.45</v>
      </c>
      <c r="R46" s="103"/>
      <c r="S46" s="103">
        <v>780.22</v>
      </c>
      <c r="T46" s="103">
        <v>100</v>
      </c>
      <c r="U46" s="103">
        <f t="shared" si="5"/>
        <v>3171.1638333333326</v>
      </c>
      <c r="V46" s="103"/>
      <c r="W46" s="103">
        <f t="shared" si="18"/>
        <v>7571.8338333333322</v>
      </c>
      <c r="X46" s="103">
        <f t="shared" si="19"/>
        <v>5123.43</v>
      </c>
      <c r="Y46" s="103">
        <f t="shared" si="13"/>
        <v>8514</v>
      </c>
      <c r="Z46" s="103">
        <f t="shared" si="20"/>
        <v>47304.736166666669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72" x14ac:dyDescent="0.25">
      <c r="A47" s="98">
        <v>39</v>
      </c>
      <c r="B47" s="99" t="s">
        <v>93</v>
      </c>
      <c r="C47" s="100" t="s">
        <v>65</v>
      </c>
      <c r="D47" s="99" t="s">
        <v>11</v>
      </c>
      <c r="E47" s="99" t="s">
        <v>28</v>
      </c>
      <c r="F47" s="99" t="s">
        <v>49</v>
      </c>
      <c r="G47" s="101">
        <v>60000</v>
      </c>
      <c r="H47" s="101">
        <f>+G47-(I47+L47+N47)</f>
        <v>56454</v>
      </c>
      <c r="I47" s="101">
        <f t="shared" si="11"/>
        <v>1722</v>
      </c>
      <c r="J47" s="101">
        <f t="shared" si="0"/>
        <v>4260</v>
      </c>
      <c r="K47" s="101">
        <f t="shared" si="1"/>
        <v>660.00000000000011</v>
      </c>
      <c r="L47" s="101">
        <f t="shared" si="2"/>
        <v>1824</v>
      </c>
      <c r="M47" s="101">
        <f t="shared" si="3"/>
        <v>4254</v>
      </c>
      <c r="N47" s="101"/>
      <c r="O47" s="101">
        <f>+I47+J47+K47+L47+M47+N47</f>
        <v>12720</v>
      </c>
      <c r="P47" s="101">
        <v>25</v>
      </c>
      <c r="Q47" s="102"/>
      <c r="R47" s="103"/>
      <c r="S47" s="103">
        <v>1022.66</v>
      </c>
      <c r="T47" s="103">
        <v>100</v>
      </c>
      <c r="U47" s="103">
        <f t="shared" si="5"/>
        <v>3486.6498333333329</v>
      </c>
      <c r="V47" s="103"/>
      <c r="W47" s="103">
        <f>P47+Q47+R47+S47+T47+U47</f>
        <v>4634.3098333333328</v>
      </c>
      <c r="X47" s="103">
        <f>+I47+L47+N47</f>
        <v>3546</v>
      </c>
      <c r="Y47" s="103">
        <f>+J47+M47</f>
        <v>8514</v>
      </c>
      <c r="Z47" s="103">
        <f>+G47-(W47+X47)</f>
        <v>51819.690166666667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72" x14ac:dyDescent="0.25">
      <c r="A48" s="98">
        <v>40</v>
      </c>
      <c r="B48" s="99" t="s">
        <v>100</v>
      </c>
      <c r="C48" s="100" t="s">
        <v>65</v>
      </c>
      <c r="D48" s="99" t="s">
        <v>6</v>
      </c>
      <c r="E48" s="99" t="s">
        <v>233</v>
      </c>
      <c r="F48" s="99" t="s">
        <v>49</v>
      </c>
      <c r="G48" s="101">
        <v>60000</v>
      </c>
      <c r="H48" s="101">
        <f t="shared" si="16"/>
        <v>56454</v>
      </c>
      <c r="I48" s="101">
        <f t="shared" si="11"/>
        <v>1722</v>
      </c>
      <c r="J48" s="101">
        <f t="shared" si="0"/>
        <v>4260</v>
      </c>
      <c r="K48" s="101">
        <f t="shared" si="1"/>
        <v>660.00000000000011</v>
      </c>
      <c r="L48" s="101">
        <f t="shared" si="2"/>
        <v>1824</v>
      </c>
      <c r="M48" s="101">
        <f t="shared" si="3"/>
        <v>4254</v>
      </c>
      <c r="N48" s="101"/>
      <c r="O48" s="101">
        <f t="shared" si="17"/>
        <v>12720</v>
      </c>
      <c r="P48" s="101">
        <v>25</v>
      </c>
      <c r="Q48" s="102">
        <v>2458.4</v>
      </c>
      <c r="R48" s="103"/>
      <c r="S48" s="103">
        <v>1644.57</v>
      </c>
      <c r="T48" s="103">
        <v>100</v>
      </c>
      <c r="U48" s="103">
        <f t="shared" si="5"/>
        <v>3486.6498333333329</v>
      </c>
      <c r="V48" s="103"/>
      <c r="W48" s="103">
        <f t="shared" si="18"/>
        <v>7714.6198333333332</v>
      </c>
      <c r="X48" s="103">
        <f t="shared" si="19"/>
        <v>3546</v>
      </c>
      <c r="Y48" s="103">
        <f t="shared" si="13"/>
        <v>8514</v>
      </c>
      <c r="Z48" s="103">
        <f t="shared" si="20"/>
        <v>48739.38016666667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ht="54" x14ac:dyDescent="0.25">
      <c r="A49" s="98">
        <v>41</v>
      </c>
      <c r="B49" s="99" t="s">
        <v>157</v>
      </c>
      <c r="C49" s="100" t="s">
        <v>65</v>
      </c>
      <c r="D49" s="99" t="s">
        <v>9</v>
      </c>
      <c r="E49" s="99" t="s">
        <v>46</v>
      </c>
      <c r="F49" s="99" t="s">
        <v>61</v>
      </c>
      <c r="G49" s="101">
        <v>65000</v>
      </c>
      <c r="H49" s="101">
        <f t="shared" si="16"/>
        <v>61158.5</v>
      </c>
      <c r="I49" s="101">
        <f t="shared" si="11"/>
        <v>1865.5</v>
      </c>
      <c r="J49" s="101">
        <f t="shared" si="0"/>
        <v>4615</v>
      </c>
      <c r="K49" s="101">
        <f t="shared" si="1"/>
        <v>715.00000000000011</v>
      </c>
      <c r="L49" s="101">
        <f t="shared" si="2"/>
        <v>1976</v>
      </c>
      <c r="M49" s="101">
        <f t="shared" si="3"/>
        <v>4608.5</v>
      </c>
      <c r="N49" s="101"/>
      <c r="O49" s="101">
        <f t="shared" si="17"/>
        <v>13780</v>
      </c>
      <c r="P49" s="101">
        <v>25</v>
      </c>
      <c r="Q49" s="102">
        <v>7689.07</v>
      </c>
      <c r="R49" s="103"/>
      <c r="S49" s="103">
        <v>746.01</v>
      </c>
      <c r="T49" s="103">
        <v>100</v>
      </c>
      <c r="U49" s="103">
        <f t="shared" si="5"/>
        <v>4427.5498333333335</v>
      </c>
      <c r="V49" s="103"/>
      <c r="W49" s="103">
        <f t="shared" si="18"/>
        <v>12987.629833333332</v>
      </c>
      <c r="X49" s="103">
        <f t="shared" si="19"/>
        <v>3841.5</v>
      </c>
      <c r="Y49" s="103">
        <f t="shared" si="13"/>
        <v>9223.5</v>
      </c>
      <c r="Z49" s="103">
        <f t="shared" si="20"/>
        <v>48170.870166666668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8" customFormat="1" ht="54" x14ac:dyDescent="0.25">
      <c r="A50" s="98">
        <v>42</v>
      </c>
      <c r="B50" s="99" t="s">
        <v>101</v>
      </c>
      <c r="C50" s="100" t="s">
        <v>65</v>
      </c>
      <c r="D50" s="99" t="s">
        <v>10</v>
      </c>
      <c r="E50" s="99" t="s">
        <v>56</v>
      </c>
      <c r="F50" s="99" t="s">
        <v>61</v>
      </c>
      <c r="G50" s="101">
        <v>70000</v>
      </c>
      <c r="H50" s="101">
        <f t="shared" si="16"/>
        <v>61130.71</v>
      </c>
      <c r="I50" s="101">
        <f t="shared" si="11"/>
        <v>2009</v>
      </c>
      <c r="J50" s="101">
        <f t="shared" si="0"/>
        <v>4970</v>
      </c>
      <c r="K50" s="101">
        <f t="shared" si="1"/>
        <v>715.55</v>
      </c>
      <c r="L50" s="101">
        <f t="shared" si="2"/>
        <v>2128</v>
      </c>
      <c r="M50" s="101">
        <f t="shared" si="3"/>
        <v>4963</v>
      </c>
      <c r="N50" s="101">
        <v>4732.29</v>
      </c>
      <c r="O50" s="101">
        <f t="shared" si="17"/>
        <v>19517.84</v>
      </c>
      <c r="P50" s="101">
        <v>25</v>
      </c>
      <c r="Q50" s="102"/>
      <c r="R50" s="103"/>
      <c r="S50" s="103">
        <v>1160.49</v>
      </c>
      <c r="T50" s="103">
        <v>100</v>
      </c>
      <c r="U50" s="103">
        <f t="shared" si="5"/>
        <v>4421.9918333333335</v>
      </c>
      <c r="V50" s="103"/>
      <c r="W50" s="103">
        <f t="shared" si="18"/>
        <v>5707.4818333333333</v>
      </c>
      <c r="X50" s="103">
        <f t="shared" si="19"/>
        <v>8869.2900000000009</v>
      </c>
      <c r="Y50" s="103">
        <f t="shared" si="13"/>
        <v>9933</v>
      </c>
      <c r="Z50" s="103">
        <f t="shared" si="20"/>
        <v>55423.228166666668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</row>
    <row r="51" spans="1:80" s="9" customFormat="1" ht="36" x14ac:dyDescent="0.25">
      <c r="A51" s="98">
        <v>43</v>
      </c>
      <c r="B51" s="106" t="s">
        <v>149</v>
      </c>
      <c r="C51" s="100" t="s">
        <v>65</v>
      </c>
      <c r="D51" s="99" t="s">
        <v>155</v>
      </c>
      <c r="E51" s="99" t="s">
        <v>39</v>
      </c>
      <c r="F51" s="99" t="s">
        <v>61</v>
      </c>
      <c r="G51" s="101">
        <v>125000</v>
      </c>
      <c r="H51" s="101">
        <f>+G51-(I51+L51+N51)</f>
        <v>116035.07</v>
      </c>
      <c r="I51" s="101">
        <f t="shared" si="11"/>
        <v>3587.5</v>
      </c>
      <c r="J51" s="101">
        <f t="shared" si="0"/>
        <v>8875</v>
      </c>
      <c r="K51" s="101">
        <f t="shared" si="1"/>
        <v>715.55</v>
      </c>
      <c r="L51" s="101">
        <f t="shared" si="2"/>
        <v>3800</v>
      </c>
      <c r="M51" s="101">
        <f t="shared" si="3"/>
        <v>8862.5</v>
      </c>
      <c r="N51" s="101">
        <v>1577.43</v>
      </c>
      <c r="O51" s="101">
        <f>+I51+J51+K51+L51+M51+N51</f>
        <v>27417.98</v>
      </c>
      <c r="P51" s="101">
        <v>25</v>
      </c>
      <c r="Q51" s="102">
        <v>2000</v>
      </c>
      <c r="R51" s="103"/>
      <c r="S51" s="103"/>
      <c r="T51" s="103">
        <v>100</v>
      </c>
      <c r="U51" s="103">
        <f t="shared" si="5"/>
        <v>17591.704791666667</v>
      </c>
      <c r="V51" s="103"/>
      <c r="W51" s="103">
        <f>P51+Q51+R51+S51+T51+U51</f>
        <v>19716.704791666667</v>
      </c>
      <c r="X51" s="103">
        <f>+I51+L51+N51</f>
        <v>8964.93</v>
      </c>
      <c r="Y51" s="103">
        <f>+J51+M51</f>
        <v>17737.5</v>
      </c>
      <c r="Z51" s="103">
        <f>+G51-(W51+X51)</f>
        <v>96318.365208333329</v>
      </c>
    </row>
    <row r="52" spans="1:80" s="9" customFormat="1" ht="36" x14ac:dyDescent="0.25">
      <c r="A52" s="98">
        <v>44</v>
      </c>
      <c r="B52" s="110" t="s">
        <v>152</v>
      </c>
      <c r="C52" s="100" t="s">
        <v>65</v>
      </c>
      <c r="D52" s="99" t="s">
        <v>155</v>
      </c>
      <c r="E52" s="99" t="s">
        <v>39</v>
      </c>
      <c r="F52" s="99" t="s">
        <v>61</v>
      </c>
      <c r="G52" s="101">
        <v>80000</v>
      </c>
      <c r="H52" s="101">
        <f>+G52-(I52+L52+N52)</f>
        <v>75272</v>
      </c>
      <c r="I52" s="101">
        <f t="shared" si="11"/>
        <v>2296</v>
      </c>
      <c r="J52" s="101">
        <f t="shared" si="0"/>
        <v>5679.9999999999991</v>
      </c>
      <c r="K52" s="101">
        <f t="shared" si="1"/>
        <v>715.55</v>
      </c>
      <c r="L52" s="101">
        <f t="shared" si="2"/>
        <v>2432</v>
      </c>
      <c r="M52" s="101">
        <f t="shared" si="3"/>
        <v>5672</v>
      </c>
      <c r="N52" s="101"/>
      <c r="O52" s="101">
        <f>+I52+J52+K52+L52+M52+N52</f>
        <v>16795.55</v>
      </c>
      <c r="P52" s="101">
        <v>25</v>
      </c>
      <c r="Q52" s="102">
        <v>1000</v>
      </c>
      <c r="R52" s="103"/>
      <c r="S52" s="103">
        <v>398.64</v>
      </c>
      <c r="T52" s="103">
        <v>100</v>
      </c>
      <c r="U52" s="103">
        <f t="shared" si="5"/>
        <v>7400.9372916666662</v>
      </c>
      <c r="V52" s="103"/>
      <c r="W52" s="103">
        <f>P52+Q52+R52+S52+T52+U52</f>
        <v>8924.5772916666665</v>
      </c>
      <c r="X52" s="103">
        <f>+I52+L52+N52</f>
        <v>4728</v>
      </c>
      <c r="Y52" s="103">
        <f>+J52+M52</f>
        <v>11352</v>
      </c>
      <c r="Z52" s="103">
        <f>+G52-(W52+X52)</f>
        <v>66347.422708333339</v>
      </c>
    </row>
    <row r="53" spans="1:80" s="8" customFormat="1" ht="54" x14ac:dyDescent="0.25">
      <c r="A53" s="98">
        <v>45</v>
      </c>
      <c r="B53" s="106" t="s">
        <v>177</v>
      </c>
      <c r="C53" s="100" t="s">
        <v>66</v>
      </c>
      <c r="D53" s="99" t="s">
        <v>155</v>
      </c>
      <c r="E53" s="99" t="s">
        <v>56</v>
      </c>
      <c r="F53" s="99" t="s">
        <v>61</v>
      </c>
      <c r="G53" s="101">
        <v>80000</v>
      </c>
      <c r="H53" s="101">
        <f t="shared" si="16"/>
        <v>75272</v>
      </c>
      <c r="I53" s="101">
        <f t="shared" si="11"/>
        <v>2296</v>
      </c>
      <c r="J53" s="101">
        <f t="shared" si="0"/>
        <v>5679.9999999999991</v>
      </c>
      <c r="K53" s="101">
        <f t="shared" si="1"/>
        <v>715.55</v>
      </c>
      <c r="L53" s="101">
        <f t="shared" si="2"/>
        <v>2432</v>
      </c>
      <c r="M53" s="101">
        <f t="shared" si="3"/>
        <v>5672</v>
      </c>
      <c r="N53" s="101"/>
      <c r="O53" s="101">
        <f t="shared" si="17"/>
        <v>16795.55</v>
      </c>
      <c r="P53" s="101">
        <v>25</v>
      </c>
      <c r="Q53" s="102"/>
      <c r="R53" s="103"/>
      <c r="S53" s="103"/>
      <c r="T53" s="103">
        <v>100</v>
      </c>
      <c r="U53" s="103">
        <f t="shared" si="5"/>
        <v>7400.9372916666662</v>
      </c>
      <c r="V53" s="103"/>
      <c r="W53" s="103">
        <f t="shared" si="18"/>
        <v>7525.9372916666662</v>
      </c>
      <c r="X53" s="103">
        <f t="shared" si="19"/>
        <v>4728</v>
      </c>
      <c r="Y53" s="103">
        <f t="shared" si="13"/>
        <v>11352</v>
      </c>
      <c r="Z53" s="103">
        <f t="shared" si="20"/>
        <v>67746.062708333338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54" x14ac:dyDescent="0.25">
      <c r="A54" s="98">
        <v>46</v>
      </c>
      <c r="B54" s="99" t="s">
        <v>102</v>
      </c>
      <c r="C54" s="100" t="s">
        <v>65</v>
      </c>
      <c r="D54" s="99" t="s">
        <v>7</v>
      </c>
      <c r="E54" s="99" t="s">
        <v>22</v>
      </c>
      <c r="F54" s="99" t="s">
        <v>62</v>
      </c>
      <c r="G54" s="101">
        <v>46000</v>
      </c>
      <c r="H54" s="101">
        <f t="shared" si="16"/>
        <v>43281.4</v>
      </c>
      <c r="I54" s="101">
        <f t="shared" si="11"/>
        <v>1320.2</v>
      </c>
      <c r="J54" s="101">
        <f t="shared" si="0"/>
        <v>3265.9999999999995</v>
      </c>
      <c r="K54" s="101">
        <f t="shared" si="1"/>
        <v>506.00000000000006</v>
      </c>
      <c r="L54" s="101">
        <f t="shared" si="2"/>
        <v>1398.4</v>
      </c>
      <c r="M54" s="101">
        <f t="shared" si="3"/>
        <v>3261.4</v>
      </c>
      <c r="N54" s="101"/>
      <c r="O54" s="101">
        <f t="shared" si="17"/>
        <v>9752</v>
      </c>
      <c r="P54" s="101">
        <v>25</v>
      </c>
      <c r="Q54" s="102">
        <v>5667</v>
      </c>
      <c r="R54" s="103"/>
      <c r="S54" s="103">
        <v>110</v>
      </c>
      <c r="T54" s="103">
        <v>100</v>
      </c>
      <c r="U54" s="103"/>
      <c r="V54" s="103"/>
      <c r="W54" s="103">
        <f t="shared" si="18"/>
        <v>5902</v>
      </c>
      <c r="X54" s="103">
        <f t="shared" si="19"/>
        <v>2718.6000000000004</v>
      </c>
      <c r="Y54" s="103">
        <f t="shared" si="13"/>
        <v>6527.4</v>
      </c>
      <c r="Z54" s="103">
        <f t="shared" si="20"/>
        <v>37379.4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72" x14ac:dyDescent="0.25">
      <c r="A55" s="98">
        <v>47</v>
      </c>
      <c r="B55" s="99" t="s">
        <v>103</v>
      </c>
      <c r="C55" s="100" t="s">
        <v>65</v>
      </c>
      <c r="D55" s="99" t="s">
        <v>7</v>
      </c>
      <c r="E55" s="99" t="s">
        <v>22</v>
      </c>
      <c r="F55" s="99" t="s">
        <v>62</v>
      </c>
      <c r="G55" s="101">
        <v>36000</v>
      </c>
      <c r="H55" s="101">
        <f t="shared" si="16"/>
        <v>33872.400000000001</v>
      </c>
      <c r="I55" s="101">
        <f t="shared" si="11"/>
        <v>1033.2</v>
      </c>
      <c r="J55" s="101">
        <f t="shared" si="0"/>
        <v>2555.9999999999995</v>
      </c>
      <c r="K55" s="101">
        <f t="shared" si="1"/>
        <v>396.00000000000006</v>
      </c>
      <c r="L55" s="101">
        <f t="shared" si="2"/>
        <v>1094.4000000000001</v>
      </c>
      <c r="M55" s="101">
        <f t="shared" si="3"/>
        <v>2552.4</v>
      </c>
      <c r="N55" s="101"/>
      <c r="O55" s="101">
        <f t="shared" si="17"/>
        <v>7632</v>
      </c>
      <c r="P55" s="101">
        <v>25</v>
      </c>
      <c r="Q55" s="102"/>
      <c r="R55" s="103"/>
      <c r="S55" s="103"/>
      <c r="T55" s="103">
        <v>100</v>
      </c>
      <c r="U55" s="103"/>
      <c r="V55" s="103"/>
      <c r="W55" s="103">
        <f t="shared" si="18"/>
        <v>125</v>
      </c>
      <c r="X55" s="103">
        <f t="shared" si="19"/>
        <v>2127.6000000000004</v>
      </c>
      <c r="Y55" s="103">
        <f t="shared" si="13"/>
        <v>5108.3999999999996</v>
      </c>
      <c r="Z55" s="103">
        <f t="shared" si="20"/>
        <v>33747.4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54" x14ac:dyDescent="0.25">
      <c r="A56" s="98">
        <v>48</v>
      </c>
      <c r="B56" s="99" t="s">
        <v>104</v>
      </c>
      <c r="C56" s="100" t="s">
        <v>65</v>
      </c>
      <c r="D56" s="99" t="s">
        <v>12</v>
      </c>
      <c r="E56" s="99" t="s">
        <v>22</v>
      </c>
      <c r="F56" s="99" t="s">
        <v>62</v>
      </c>
      <c r="G56" s="101">
        <v>46000</v>
      </c>
      <c r="H56" s="101">
        <f t="shared" si="16"/>
        <v>40126.54</v>
      </c>
      <c r="I56" s="101">
        <f t="shared" si="11"/>
        <v>1320.2</v>
      </c>
      <c r="J56" s="101">
        <f t="shared" si="0"/>
        <v>3265.9999999999995</v>
      </c>
      <c r="K56" s="101">
        <f t="shared" si="1"/>
        <v>506.00000000000006</v>
      </c>
      <c r="L56" s="101">
        <f t="shared" si="2"/>
        <v>1398.4</v>
      </c>
      <c r="M56" s="101">
        <f t="shared" si="3"/>
        <v>3261.4</v>
      </c>
      <c r="N56" s="101">
        <v>3154.86</v>
      </c>
      <c r="O56" s="101">
        <f t="shared" si="17"/>
        <v>12906.86</v>
      </c>
      <c r="P56" s="101">
        <v>25</v>
      </c>
      <c r="Q56" s="102">
        <v>3395.29</v>
      </c>
      <c r="R56" s="103"/>
      <c r="S56" s="103">
        <v>1010.89</v>
      </c>
      <c r="T56" s="103">
        <v>100</v>
      </c>
      <c r="U56" s="103"/>
      <c r="V56" s="103"/>
      <c r="W56" s="103">
        <f t="shared" si="18"/>
        <v>4531.18</v>
      </c>
      <c r="X56" s="103">
        <f t="shared" si="19"/>
        <v>5873.4600000000009</v>
      </c>
      <c r="Y56" s="103">
        <f t="shared" si="13"/>
        <v>6527.4</v>
      </c>
      <c r="Z56" s="103">
        <f t="shared" si="20"/>
        <v>35595.360000000001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ht="36" x14ac:dyDescent="0.25">
      <c r="A57" s="98">
        <v>49</v>
      </c>
      <c r="B57" s="99" t="s">
        <v>105</v>
      </c>
      <c r="C57" s="100" t="s">
        <v>65</v>
      </c>
      <c r="D57" s="99" t="s">
        <v>141</v>
      </c>
      <c r="E57" s="99" t="s">
        <v>22</v>
      </c>
      <c r="F57" s="99" t="s">
        <v>62</v>
      </c>
      <c r="G57" s="101">
        <v>36000</v>
      </c>
      <c r="H57" s="101">
        <f t="shared" si="16"/>
        <v>33872.400000000001</v>
      </c>
      <c r="I57" s="101">
        <f t="shared" si="11"/>
        <v>1033.2</v>
      </c>
      <c r="J57" s="101">
        <f t="shared" si="0"/>
        <v>2555.9999999999995</v>
      </c>
      <c r="K57" s="101">
        <f t="shared" si="1"/>
        <v>396.00000000000006</v>
      </c>
      <c r="L57" s="101">
        <f t="shared" si="2"/>
        <v>1094.4000000000001</v>
      </c>
      <c r="M57" s="101">
        <f t="shared" si="3"/>
        <v>2552.4</v>
      </c>
      <c r="N57" s="101"/>
      <c r="O57" s="101">
        <f t="shared" si="17"/>
        <v>7632</v>
      </c>
      <c r="P57" s="101">
        <v>25</v>
      </c>
      <c r="Q57" s="102">
        <v>10000</v>
      </c>
      <c r="R57" s="103"/>
      <c r="S57" s="103">
        <v>821.87</v>
      </c>
      <c r="T57" s="103">
        <v>100</v>
      </c>
      <c r="U57" s="103"/>
      <c r="V57" s="103"/>
      <c r="W57" s="103">
        <f t="shared" si="18"/>
        <v>10946.87</v>
      </c>
      <c r="X57" s="103">
        <f t="shared" si="19"/>
        <v>2127.6000000000004</v>
      </c>
      <c r="Y57" s="103">
        <f t="shared" si="13"/>
        <v>5108.3999999999996</v>
      </c>
      <c r="Z57" s="103">
        <f t="shared" si="20"/>
        <v>22925.53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8" customFormat="1" ht="72" x14ac:dyDescent="0.25">
      <c r="A58" s="98">
        <v>50</v>
      </c>
      <c r="B58" s="99" t="s">
        <v>106</v>
      </c>
      <c r="C58" s="100" t="s">
        <v>65</v>
      </c>
      <c r="D58" s="99" t="s">
        <v>7</v>
      </c>
      <c r="E58" s="99" t="s">
        <v>17</v>
      </c>
      <c r="F58" s="99" t="s">
        <v>62</v>
      </c>
      <c r="G58" s="101">
        <v>46000</v>
      </c>
      <c r="H58" s="101">
        <f t="shared" si="16"/>
        <v>43281.4</v>
      </c>
      <c r="I58" s="101">
        <f t="shared" si="11"/>
        <v>1320.2</v>
      </c>
      <c r="J58" s="101">
        <f t="shared" si="0"/>
        <v>3265.9999999999995</v>
      </c>
      <c r="K58" s="101">
        <f t="shared" si="1"/>
        <v>506.00000000000006</v>
      </c>
      <c r="L58" s="101">
        <f t="shared" si="2"/>
        <v>1398.4</v>
      </c>
      <c r="M58" s="101">
        <f t="shared" si="3"/>
        <v>3261.4</v>
      </c>
      <c r="N58" s="101"/>
      <c r="O58" s="101">
        <f t="shared" si="17"/>
        <v>9752</v>
      </c>
      <c r="P58" s="101">
        <v>25</v>
      </c>
      <c r="Q58" s="102"/>
      <c r="R58" s="103"/>
      <c r="S58" s="103">
        <v>448.78</v>
      </c>
      <c r="T58" s="103">
        <v>100</v>
      </c>
      <c r="U58" s="103">
        <f t="shared" si="5"/>
        <v>1289.4598750000005</v>
      </c>
      <c r="V58" s="103"/>
      <c r="W58" s="103">
        <f t="shared" si="18"/>
        <v>1863.2398750000004</v>
      </c>
      <c r="X58" s="103">
        <f t="shared" ref="X58:X63" si="21">+I58+L58+N58</f>
        <v>2718.6000000000004</v>
      </c>
      <c r="Y58" s="103">
        <f t="shared" ref="Y58:Y79" si="22">+J58+M58</f>
        <v>6527.4</v>
      </c>
      <c r="Z58" s="103">
        <f t="shared" si="20"/>
        <v>41418.160125000002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s="26" customFormat="1" ht="54" x14ac:dyDescent="0.25">
      <c r="A59" s="98">
        <v>51</v>
      </c>
      <c r="B59" s="99" t="s">
        <v>144</v>
      </c>
      <c r="C59" s="100" t="s">
        <v>65</v>
      </c>
      <c r="D59" s="99" t="s">
        <v>9</v>
      </c>
      <c r="E59" s="99" t="s">
        <v>17</v>
      </c>
      <c r="F59" s="99" t="s">
        <v>62</v>
      </c>
      <c r="G59" s="101">
        <v>46000</v>
      </c>
      <c r="H59" s="101">
        <f>+G59-(I59+L59+N59)</f>
        <v>43281.4</v>
      </c>
      <c r="I59" s="101">
        <f t="shared" si="11"/>
        <v>1320.2</v>
      </c>
      <c r="J59" s="101">
        <f t="shared" si="0"/>
        <v>3265.9999999999995</v>
      </c>
      <c r="K59" s="101">
        <f t="shared" si="1"/>
        <v>506.00000000000006</v>
      </c>
      <c r="L59" s="101">
        <f t="shared" si="2"/>
        <v>1398.4</v>
      </c>
      <c r="M59" s="101">
        <f t="shared" si="3"/>
        <v>3261.4</v>
      </c>
      <c r="N59" s="101"/>
      <c r="O59" s="101">
        <f>+I59+J59+K59+L59+M59+N59</f>
        <v>9752</v>
      </c>
      <c r="P59" s="101">
        <v>25</v>
      </c>
      <c r="Q59" s="102"/>
      <c r="R59" s="103"/>
      <c r="S59" s="103">
        <v>1042.6500000000001</v>
      </c>
      <c r="T59" s="103">
        <v>100</v>
      </c>
      <c r="U59" s="103">
        <f t="shared" si="5"/>
        <v>1289.4598750000005</v>
      </c>
      <c r="V59" s="103"/>
      <c r="W59" s="103">
        <f>P59+Q59+R59+S59+T59+U59</f>
        <v>2457.1098750000006</v>
      </c>
      <c r="X59" s="103">
        <f t="shared" si="21"/>
        <v>2718.6000000000004</v>
      </c>
      <c r="Y59" s="103">
        <f>+J59+M59</f>
        <v>6527.4</v>
      </c>
      <c r="Z59" s="103">
        <f>+G59-(W59+X59)</f>
        <v>40824.290125</v>
      </c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</row>
    <row r="60" spans="1:80" s="30" customFormat="1" ht="54" x14ac:dyDescent="0.25">
      <c r="A60" s="98">
        <v>52</v>
      </c>
      <c r="B60" s="104" t="s">
        <v>145</v>
      </c>
      <c r="C60" s="105" t="s">
        <v>65</v>
      </c>
      <c r="D60" s="104" t="s">
        <v>7</v>
      </c>
      <c r="E60" s="99" t="s">
        <v>17</v>
      </c>
      <c r="F60" s="104" t="s">
        <v>62</v>
      </c>
      <c r="G60" s="107">
        <v>36000</v>
      </c>
      <c r="H60" s="107">
        <f>+G60-(I60+L60+N60)</f>
        <v>33872.400000000001</v>
      </c>
      <c r="I60" s="107">
        <f t="shared" si="11"/>
        <v>1033.2</v>
      </c>
      <c r="J60" s="107">
        <f t="shared" si="0"/>
        <v>2555.9999999999995</v>
      </c>
      <c r="K60" s="107">
        <f t="shared" si="1"/>
        <v>396.00000000000006</v>
      </c>
      <c r="L60" s="107">
        <f t="shared" si="2"/>
        <v>1094.4000000000001</v>
      </c>
      <c r="M60" s="107">
        <f t="shared" si="3"/>
        <v>2552.4</v>
      </c>
      <c r="N60" s="107"/>
      <c r="O60" s="107">
        <f>+I60+J60+K60+L60+M60+N60</f>
        <v>7632</v>
      </c>
      <c r="P60" s="107">
        <v>25</v>
      </c>
      <c r="Q60" s="102"/>
      <c r="R60" s="108"/>
      <c r="S60" s="108"/>
      <c r="T60" s="108">
        <v>100</v>
      </c>
      <c r="U60" s="103"/>
      <c r="V60" s="108"/>
      <c r="W60" s="108">
        <f>P60+Q60+R60+S60+T60+U60</f>
        <v>125</v>
      </c>
      <c r="X60" s="108">
        <f t="shared" si="21"/>
        <v>2127.6000000000004</v>
      </c>
      <c r="Y60" s="108">
        <f>+J60+M60</f>
        <v>5108.3999999999996</v>
      </c>
      <c r="Z60" s="108">
        <f>+G60-(W60+X60)</f>
        <v>33747.4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</row>
    <row r="61" spans="1:80" s="28" customFormat="1" ht="72" x14ac:dyDescent="0.25">
      <c r="A61" s="98">
        <v>53</v>
      </c>
      <c r="B61" s="104" t="s">
        <v>107</v>
      </c>
      <c r="C61" s="105" t="s">
        <v>65</v>
      </c>
      <c r="D61" s="104" t="s">
        <v>7</v>
      </c>
      <c r="E61" s="99" t="s">
        <v>17</v>
      </c>
      <c r="F61" s="104" t="s">
        <v>62</v>
      </c>
      <c r="G61" s="107">
        <v>46000</v>
      </c>
      <c r="H61" s="107">
        <f t="shared" si="16"/>
        <v>41703.97</v>
      </c>
      <c r="I61" s="107">
        <f t="shared" si="11"/>
        <v>1320.2</v>
      </c>
      <c r="J61" s="107">
        <f t="shared" si="0"/>
        <v>3265.9999999999995</v>
      </c>
      <c r="K61" s="107">
        <f t="shared" si="1"/>
        <v>506.00000000000006</v>
      </c>
      <c r="L61" s="107">
        <f t="shared" si="2"/>
        <v>1398.4</v>
      </c>
      <c r="M61" s="107">
        <f t="shared" si="3"/>
        <v>3261.4</v>
      </c>
      <c r="N61" s="101">
        <v>1577.43</v>
      </c>
      <c r="O61" s="107">
        <f t="shared" si="17"/>
        <v>11329.43</v>
      </c>
      <c r="P61" s="107">
        <v>25</v>
      </c>
      <c r="Q61" s="102"/>
      <c r="R61" s="108"/>
      <c r="S61" s="108"/>
      <c r="T61" s="108">
        <v>100</v>
      </c>
      <c r="U61" s="103"/>
      <c r="V61" s="108"/>
      <c r="W61" s="108">
        <f t="shared" si="18"/>
        <v>125</v>
      </c>
      <c r="X61" s="108">
        <f t="shared" si="21"/>
        <v>4296.0300000000007</v>
      </c>
      <c r="Y61" s="108">
        <f t="shared" si="22"/>
        <v>6527.4</v>
      </c>
      <c r="Z61" s="108">
        <f t="shared" si="20"/>
        <v>41578.97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ht="54" x14ac:dyDescent="0.25">
      <c r="A62" s="98">
        <v>54</v>
      </c>
      <c r="B62" s="104" t="s">
        <v>108</v>
      </c>
      <c r="C62" s="105" t="s">
        <v>65</v>
      </c>
      <c r="D62" s="104" t="s">
        <v>15</v>
      </c>
      <c r="E62" s="99" t="s">
        <v>17</v>
      </c>
      <c r="F62" s="104" t="s">
        <v>62</v>
      </c>
      <c r="G62" s="107">
        <v>46000</v>
      </c>
      <c r="H62" s="107">
        <f t="shared" si="16"/>
        <v>43281.4</v>
      </c>
      <c r="I62" s="107">
        <f t="shared" si="11"/>
        <v>1320.2</v>
      </c>
      <c r="J62" s="107">
        <f t="shared" si="0"/>
        <v>3265.9999999999995</v>
      </c>
      <c r="K62" s="107">
        <f t="shared" si="1"/>
        <v>506.00000000000006</v>
      </c>
      <c r="L62" s="107">
        <f t="shared" si="2"/>
        <v>1398.4</v>
      </c>
      <c r="M62" s="107">
        <f t="shared" si="3"/>
        <v>3261.4</v>
      </c>
      <c r="N62" s="107"/>
      <c r="O62" s="107">
        <f t="shared" si="17"/>
        <v>9752</v>
      </c>
      <c r="P62" s="107">
        <v>25</v>
      </c>
      <c r="Q62" s="102"/>
      <c r="R62" s="108"/>
      <c r="S62" s="108">
        <v>518.66999999999996</v>
      </c>
      <c r="T62" s="108">
        <v>100</v>
      </c>
      <c r="U62" s="108">
        <f t="shared" si="5"/>
        <v>1289.4598750000005</v>
      </c>
      <c r="V62" s="108"/>
      <c r="W62" s="108">
        <f t="shared" si="18"/>
        <v>1933.1298750000005</v>
      </c>
      <c r="X62" s="108">
        <f t="shared" si="21"/>
        <v>2718.6000000000004</v>
      </c>
      <c r="Y62" s="108">
        <f t="shared" si="22"/>
        <v>6527.4</v>
      </c>
      <c r="Z62" s="108">
        <f t="shared" si="20"/>
        <v>41348.270124999995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72" x14ac:dyDescent="0.25">
      <c r="A63" s="98">
        <v>55</v>
      </c>
      <c r="B63" s="104" t="s">
        <v>109</v>
      </c>
      <c r="C63" s="105" t="s">
        <v>66</v>
      </c>
      <c r="D63" s="104" t="s">
        <v>7</v>
      </c>
      <c r="E63" s="99" t="s">
        <v>20</v>
      </c>
      <c r="F63" s="104" t="s">
        <v>62</v>
      </c>
      <c r="G63" s="107">
        <v>36000</v>
      </c>
      <c r="H63" s="107">
        <f>+G63-(I63+L63+N63)</f>
        <v>33872.400000000001</v>
      </c>
      <c r="I63" s="107">
        <f t="shared" si="11"/>
        <v>1033.2</v>
      </c>
      <c r="J63" s="107">
        <f t="shared" si="0"/>
        <v>2555.9999999999995</v>
      </c>
      <c r="K63" s="107">
        <f t="shared" si="1"/>
        <v>396.00000000000006</v>
      </c>
      <c r="L63" s="107">
        <f t="shared" si="2"/>
        <v>1094.4000000000001</v>
      </c>
      <c r="M63" s="107">
        <f t="shared" si="3"/>
        <v>2552.4</v>
      </c>
      <c r="N63" s="107"/>
      <c r="O63" s="107">
        <f>+I63+J63+K63+L63+M63+N63</f>
        <v>7632</v>
      </c>
      <c r="P63" s="107">
        <v>25</v>
      </c>
      <c r="Q63" s="102"/>
      <c r="R63" s="108"/>
      <c r="S63" s="108"/>
      <c r="T63" s="108">
        <v>100</v>
      </c>
      <c r="U63" s="103"/>
      <c r="V63" s="108"/>
      <c r="W63" s="108">
        <f t="shared" si="18"/>
        <v>125</v>
      </c>
      <c r="X63" s="108">
        <f t="shared" si="21"/>
        <v>2127.6000000000004</v>
      </c>
      <c r="Y63" s="108">
        <f t="shared" si="22"/>
        <v>5108.3999999999996</v>
      </c>
      <c r="Z63" s="108">
        <f t="shared" si="20"/>
        <v>33747.4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54" x14ac:dyDescent="0.25">
      <c r="A64" s="98">
        <v>56</v>
      </c>
      <c r="B64" s="111" t="s">
        <v>168</v>
      </c>
      <c r="C64" s="105" t="s">
        <v>65</v>
      </c>
      <c r="D64" s="104" t="s">
        <v>141</v>
      </c>
      <c r="E64" s="99" t="s">
        <v>21</v>
      </c>
      <c r="F64" s="104" t="s">
        <v>62</v>
      </c>
      <c r="G64" s="107">
        <v>30000</v>
      </c>
      <c r="H64" s="107">
        <f t="shared" si="16"/>
        <v>28227</v>
      </c>
      <c r="I64" s="107">
        <f t="shared" si="11"/>
        <v>861</v>
      </c>
      <c r="J64" s="107">
        <f t="shared" si="0"/>
        <v>2130</v>
      </c>
      <c r="K64" s="107">
        <f t="shared" si="1"/>
        <v>330.00000000000006</v>
      </c>
      <c r="L64" s="107">
        <f t="shared" si="2"/>
        <v>912</v>
      </c>
      <c r="M64" s="107">
        <f t="shared" si="3"/>
        <v>2127</v>
      </c>
      <c r="N64" s="107"/>
      <c r="O64" s="107">
        <f t="shared" ref="O64:O71" si="23">+I64+J64+K64+L64+M64+N64</f>
        <v>6360</v>
      </c>
      <c r="P64" s="107">
        <v>25</v>
      </c>
      <c r="Q64" s="102"/>
      <c r="R64" s="108"/>
      <c r="S64" s="108"/>
      <c r="T64" s="108">
        <v>100</v>
      </c>
      <c r="U64" s="103"/>
      <c r="V64" s="108"/>
      <c r="W64" s="108">
        <f t="shared" ref="W64:W71" si="24">P64+Q64+R64+S64+T64+U64</f>
        <v>125</v>
      </c>
      <c r="X64" s="108">
        <f t="shared" ref="X64:X71" si="25">+I64+L64+N64</f>
        <v>1773</v>
      </c>
      <c r="Y64" s="108">
        <f t="shared" ref="Y64:Y71" si="26">+J64+M64</f>
        <v>4257</v>
      </c>
      <c r="Z64" s="108">
        <f t="shared" ref="Z64:Z71" si="27">+G64-(W64+X64)</f>
        <v>28102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6" x14ac:dyDescent="0.25">
      <c r="A65" s="98">
        <v>57</v>
      </c>
      <c r="B65" s="111" t="s">
        <v>169</v>
      </c>
      <c r="C65" s="105" t="s">
        <v>65</v>
      </c>
      <c r="D65" s="104" t="s">
        <v>141</v>
      </c>
      <c r="E65" s="99" t="s">
        <v>20</v>
      </c>
      <c r="F65" s="104" t="s">
        <v>62</v>
      </c>
      <c r="G65" s="107">
        <v>30000</v>
      </c>
      <c r="H65" s="107">
        <f t="shared" si="16"/>
        <v>28227</v>
      </c>
      <c r="I65" s="107">
        <f t="shared" si="11"/>
        <v>861</v>
      </c>
      <c r="J65" s="107">
        <f t="shared" si="0"/>
        <v>2130</v>
      </c>
      <c r="K65" s="107">
        <f t="shared" si="1"/>
        <v>330.00000000000006</v>
      </c>
      <c r="L65" s="107">
        <f t="shared" si="2"/>
        <v>912</v>
      </c>
      <c r="M65" s="107">
        <f t="shared" si="3"/>
        <v>2127</v>
      </c>
      <c r="N65" s="107"/>
      <c r="O65" s="107">
        <f t="shared" si="23"/>
        <v>6360</v>
      </c>
      <c r="P65" s="107">
        <v>25</v>
      </c>
      <c r="Q65" s="102"/>
      <c r="R65" s="108"/>
      <c r="S65" s="108"/>
      <c r="T65" s="108">
        <v>100</v>
      </c>
      <c r="U65" s="103"/>
      <c r="V65" s="108"/>
      <c r="W65" s="108">
        <f t="shared" si="24"/>
        <v>125</v>
      </c>
      <c r="X65" s="108">
        <f t="shared" si="25"/>
        <v>1773</v>
      </c>
      <c r="Y65" s="108">
        <f t="shared" si="26"/>
        <v>4257</v>
      </c>
      <c r="Z65" s="108">
        <f t="shared" si="27"/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54" x14ac:dyDescent="0.25">
      <c r="A66" s="98">
        <v>58</v>
      </c>
      <c r="B66" s="111" t="s">
        <v>170</v>
      </c>
      <c r="C66" s="105" t="s">
        <v>66</v>
      </c>
      <c r="D66" s="104" t="s">
        <v>7</v>
      </c>
      <c r="E66" s="99" t="s">
        <v>20</v>
      </c>
      <c r="F66" s="104" t="s">
        <v>62</v>
      </c>
      <c r="G66" s="107">
        <v>30000</v>
      </c>
      <c r="H66" s="107">
        <f>+G66-(I66+L66+N66)</f>
        <v>28227</v>
      </c>
      <c r="I66" s="107">
        <f t="shared" si="11"/>
        <v>861</v>
      </c>
      <c r="J66" s="107">
        <f t="shared" si="0"/>
        <v>2130</v>
      </c>
      <c r="K66" s="107">
        <f t="shared" si="1"/>
        <v>330.00000000000006</v>
      </c>
      <c r="L66" s="107">
        <f t="shared" si="2"/>
        <v>912</v>
      </c>
      <c r="M66" s="107">
        <f t="shared" si="3"/>
        <v>2127</v>
      </c>
      <c r="N66" s="107"/>
      <c r="O66" s="107">
        <f t="shared" si="23"/>
        <v>6360</v>
      </c>
      <c r="P66" s="107">
        <v>25</v>
      </c>
      <c r="Q66" s="102"/>
      <c r="R66" s="108"/>
      <c r="S66" s="108">
        <v>135</v>
      </c>
      <c r="T66" s="108">
        <v>100</v>
      </c>
      <c r="U66" s="103"/>
      <c r="V66" s="108"/>
      <c r="W66" s="108">
        <f t="shared" si="24"/>
        <v>260</v>
      </c>
      <c r="X66" s="108">
        <f t="shared" si="25"/>
        <v>1773</v>
      </c>
      <c r="Y66" s="108">
        <f t="shared" si="26"/>
        <v>4257</v>
      </c>
      <c r="Z66" s="108">
        <f t="shared" si="27"/>
        <v>27967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72" x14ac:dyDescent="0.25">
      <c r="A67" s="98">
        <v>59</v>
      </c>
      <c r="B67" s="111" t="s">
        <v>171</v>
      </c>
      <c r="C67" s="105" t="s">
        <v>65</v>
      </c>
      <c r="D67" s="112" t="s">
        <v>176</v>
      </c>
      <c r="E67" s="99" t="s">
        <v>20</v>
      </c>
      <c r="F67" s="104" t="s">
        <v>62</v>
      </c>
      <c r="G67" s="107">
        <v>46000</v>
      </c>
      <c r="H67" s="107">
        <f t="shared" si="16"/>
        <v>43281.4</v>
      </c>
      <c r="I67" s="107">
        <f t="shared" si="11"/>
        <v>1320.2</v>
      </c>
      <c r="J67" s="107">
        <f t="shared" si="0"/>
        <v>3265.9999999999995</v>
      </c>
      <c r="K67" s="107">
        <f t="shared" si="1"/>
        <v>506.00000000000006</v>
      </c>
      <c r="L67" s="107">
        <f t="shared" si="2"/>
        <v>1398.4</v>
      </c>
      <c r="M67" s="107">
        <f t="shared" si="3"/>
        <v>3261.4</v>
      </c>
      <c r="N67" s="107"/>
      <c r="O67" s="107">
        <f t="shared" si="23"/>
        <v>9752</v>
      </c>
      <c r="P67" s="107">
        <v>25</v>
      </c>
      <c r="Q67" s="102">
        <v>500</v>
      </c>
      <c r="R67" s="108"/>
      <c r="S67" s="108"/>
      <c r="T67" s="108">
        <v>100</v>
      </c>
      <c r="U67" s="103"/>
      <c r="V67" s="108"/>
      <c r="W67" s="108">
        <f t="shared" si="24"/>
        <v>625</v>
      </c>
      <c r="X67" s="108">
        <f t="shared" si="25"/>
        <v>2718.6000000000004</v>
      </c>
      <c r="Y67" s="108">
        <f t="shared" si="26"/>
        <v>6527.4</v>
      </c>
      <c r="Z67" s="108">
        <f t="shared" si="27"/>
        <v>42656.4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54" x14ac:dyDescent="0.25">
      <c r="A68" s="98">
        <v>60</v>
      </c>
      <c r="B68" s="111" t="s">
        <v>172</v>
      </c>
      <c r="C68" s="105" t="s">
        <v>66</v>
      </c>
      <c r="D68" s="104" t="s">
        <v>9</v>
      </c>
      <c r="E68" s="99" t="s">
        <v>20</v>
      </c>
      <c r="F68" s="104" t="s">
        <v>62</v>
      </c>
      <c r="G68" s="107">
        <v>46000</v>
      </c>
      <c r="H68" s="107">
        <f t="shared" si="16"/>
        <v>43281.4</v>
      </c>
      <c r="I68" s="107">
        <f t="shared" si="11"/>
        <v>1320.2</v>
      </c>
      <c r="J68" s="107">
        <f t="shared" si="0"/>
        <v>3265.9999999999995</v>
      </c>
      <c r="K68" s="107">
        <f t="shared" si="1"/>
        <v>506.00000000000006</v>
      </c>
      <c r="L68" s="107">
        <f t="shared" si="2"/>
        <v>1398.4</v>
      </c>
      <c r="M68" s="107">
        <f t="shared" si="3"/>
        <v>3261.4</v>
      </c>
      <c r="N68" s="107"/>
      <c r="O68" s="107">
        <f t="shared" si="23"/>
        <v>9752</v>
      </c>
      <c r="P68" s="107">
        <v>25</v>
      </c>
      <c r="Q68" s="102"/>
      <c r="R68" s="108"/>
      <c r="S68" s="108">
        <v>986.69</v>
      </c>
      <c r="T68" s="108">
        <v>100</v>
      </c>
      <c r="U68" s="108">
        <f t="shared" si="5"/>
        <v>1289.4598750000005</v>
      </c>
      <c r="V68" s="108"/>
      <c r="W68" s="108">
        <f t="shared" si="24"/>
        <v>2401.1498750000005</v>
      </c>
      <c r="X68" s="108">
        <f t="shared" si="25"/>
        <v>2718.6000000000004</v>
      </c>
      <c r="Y68" s="108">
        <f t="shared" si="26"/>
        <v>6527.4</v>
      </c>
      <c r="Z68" s="108">
        <f t="shared" si="27"/>
        <v>40880.250124999999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6" x14ac:dyDescent="0.25">
      <c r="A69" s="98">
        <v>61</v>
      </c>
      <c r="B69" s="111" t="s">
        <v>173</v>
      </c>
      <c r="C69" s="105" t="s">
        <v>65</v>
      </c>
      <c r="D69" s="104" t="s">
        <v>57</v>
      </c>
      <c r="E69" s="99" t="s">
        <v>20</v>
      </c>
      <c r="F69" s="104" t="s">
        <v>62</v>
      </c>
      <c r="G69" s="107">
        <v>36000</v>
      </c>
      <c r="H69" s="107">
        <f t="shared" si="16"/>
        <v>33872.400000000001</v>
      </c>
      <c r="I69" s="107">
        <f t="shared" ref="I69:I83" si="28">IF(G69&lt;=325250,G69*2.87%,9334.68)</f>
        <v>1033.2</v>
      </c>
      <c r="J69" s="107">
        <f t="shared" ref="J69:J83" si="29">IF(G69&lt;=325250,G69*7.1%,23092.75)</f>
        <v>2555.9999999999995</v>
      </c>
      <c r="K69" s="107">
        <f t="shared" ref="K69:K83" si="30">IF(G69&lt;=65050,G69*1.1%,715.55)</f>
        <v>396.00000000000006</v>
      </c>
      <c r="L69" s="107">
        <f t="shared" ref="L69:L83" si="31">IF(G69&lt;=162625,G69*3.04%,4943.8)</f>
        <v>1094.4000000000001</v>
      </c>
      <c r="M69" s="107">
        <f t="shared" ref="M69:M83" si="32">IF(G69&lt;=162625,G69*7.09%,11530.11)</f>
        <v>2552.4</v>
      </c>
      <c r="N69" s="107"/>
      <c r="O69" s="107">
        <f t="shared" si="23"/>
        <v>7632</v>
      </c>
      <c r="P69" s="107">
        <v>25</v>
      </c>
      <c r="Q69" s="102"/>
      <c r="R69" s="108"/>
      <c r="S69" s="108">
        <v>398.64</v>
      </c>
      <c r="T69" s="108">
        <v>100</v>
      </c>
      <c r="U69" s="103"/>
      <c r="V69" s="108"/>
      <c r="W69" s="108">
        <f t="shared" si="24"/>
        <v>523.64</v>
      </c>
      <c r="X69" s="108">
        <f t="shared" si="25"/>
        <v>2127.6000000000004</v>
      </c>
      <c r="Y69" s="108">
        <f t="shared" si="26"/>
        <v>5108.3999999999996</v>
      </c>
      <c r="Z69" s="108">
        <f t="shared" si="27"/>
        <v>33348.76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36" x14ac:dyDescent="0.25">
      <c r="A70" s="98">
        <v>62</v>
      </c>
      <c r="B70" s="111" t="s">
        <v>174</v>
      </c>
      <c r="C70" s="105" t="s">
        <v>66</v>
      </c>
      <c r="D70" s="104" t="s">
        <v>15</v>
      </c>
      <c r="E70" s="99" t="s">
        <v>20</v>
      </c>
      <c r="F70" s="104" t="s">
        <v>62</v>
      </c>
      <c r="G70" s="107">
        <v>36000</v>
      </c>
      <c r="H70" s="107">
        <f t="shared" si="16"/>
        <v>33872.400000000001</v>
      </c>
      <c r="I70" s="107">
        <f t="shared" si="28"/>
        <v>1033.2</v>
      </c>
      <c r="J70" s="107">
        <f t="shared" si="29"/>
        <v>2555.9999999999995</v>
      </c>
      <c r="K70" s="107">
        <f t="shared" si="30"/>
        <v>396.00000000000006</v>
      </c>
      <c r="L70" s="107">
        <f t="shared" si="31"/>
        <v>1094.4000000000001</v>
      </c>
      <c r="M70" s="107">
        <f t="shared" si="32"/>
        <v>2552.4</v>
      </c>
      <c r="N70" s="107"/>
      <c r="O70" s="107">
        <f t="shared" si="23"/>
        <v>7632</v>
      </c>
      <c r="P70" s="107">
        <v>25</v>
      </c>
      <c r="Q70" s="102"/>
      <c r="R70" s="108"/>
      <c r="S70" s="108">
        <v>1070.6400000000001</v>
      </c>
      <c r="T70" s="108">
        <v>100</v>
      </c>
      <c r="U70" s="103"/>
      <c r="V70" s="108"/>
      <c r="W70" s="108">
        <f t="shared" si="24"/>
        <v>1195.6400000000001</v>
      </c>
      <c r="X70" s="108">
        <f t="shared" si="25"/>
        <v>2127.6000000000004</v>
      </c>
      <c r="Y70" s="108">
        <f t="shared" si="26"/>
        <v>5108.3999999999996</v>
      </c>
      <c r="Z70" s="108">
        <f t="shared" si="27"/>
        <v>32676.76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36" x14ac:dyDescent="0.25">
      <c r="A71" s="98">
        <v>63</v>
      </c>
      <c r="B71" s="111" t="s">
        <v>175</v>
      </c>
      <c r="C71" s="105" t="s">
        <v>66</v>
      </c>
      <c r="D71" s="104" t="s">
        <v>141</v>
      </c>
      <c r="E71" s="99" t="s">
        <v>20</v>
      </c>
      <c r="F71" s="104" t="s">
        <v>62</v>
      </c>
      <c r="G71" s="107">
        <v>46000</v>
      </c>
      <c r="H71" s="107">
        <f t="shared" si="16"/>
        <v>43281.4</v>
      </c>
      <c r="I71" s="107">
        <f t="shared" si="28"/>
        <v>1320.2</v>
      </c>
      <c r="J71" s="107">
        <f t="shared" si="29"/>
        <v>3265.9999999999995</v>
      </c>
      <c r="K71" s="107">
        <f t="shared" si="30"/>
        <v>506.00000000000006</v>
      </c>
      <c r="L71" s="107">
        <f t="shared" si="31"/>
        <v>1398.4</v>
      </c>
      <c r="M71" s="107">
        <f t="shared" si="32"/>
        <v>3261.4</v>
      </c>
      <c r="N71" s="107"/>
      <c r="O71" s="107">
        <f t="shared" si="23"/>
        <v>9752</v>
      </c>
      <c r="P71" s="107">
        <v>25</v>
      </c>
      <c r="Q71" s="102"/>
      <c r="R71" s="108"/>
      <c r="S71" s="108"/>
      <c r="T71" s="108">
        <v>100</v>
      </c>
      <c r="U71" s="108">
        <f t="shared" ref="U71:U79" si="33">IF((H71*12)&gt;867123.01,(79776+(((H71*12)-867123.01)*0.25))/12,IF((H71*12)&gt;624329.01,(31216+(((H71*12)-624329.01)*0.2))/12,IF((H71*12)&gt;416220.01,(((H71*12)-416220.01)*0.15)/12,0)))</f>
        <v>1289.4598750000005</v>
      </c>
      <c r="V71" s="108"/>
      <c r="W71" s="108">
        <f t="shared" si="24"/>
        <v>1414.4598750000005</v>
      </c>
      <c r="X71" s="108">
        <f t="shared" si="25"/>
        <v>2718.6000000000004</v>
      </c>
      <c r="Y71" s="108">
        <f t="shared" si="26"/>
        <v>6527.4</v>
      </c>
      <c r="Z71" s="108">
        <f t="shared" si="27"/>
        <v>41866.940125000001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72" x14ac:dyDescent="0.25">
      <c r="A72" s="98">
        <v>64</v>
      </c>
      <c r="B72" s="104" t="s">
        <v>110</v>
      </c>
      <c r="C72" s="105" t="s">
        <v>66</v>
      </c>
      <c r="D72" s="104" t="s">
        <v>147</v>
      </c>
      <c r="E72" s="99" t="s">
        <v>20</v>
      </c>
      <c r="F72" s="104" t="s">
        <v>62</v>
      </c>
      <c r="G72" s="107">
        <v>46000</v>
      </c>
      <c r="H72" s="107">
        <f t="shared" si="16"/>
        <v>43281.4</v>
      </c>
      <c r="I72" s="107">
        <f t="shared" si="28"/>
        <v>1320.2</v>
      </c>
      <c r="J72" s="107">
        <f t="shared" si="29"/>
        <v>3265.9999999999995</v>
      </c>
      <c r="K72" s="107">
        <f t="shared" si="30"/>
        <v>506.00000000000006</v>
      </c>
      <c r="L72" s="107">
        <f t="shared" si="31"/>
        <v>1398.4</v>
      </c>
      <c r="M72" s="107">
        <f t="shared" si="32"/>
        <v>3261.4</v>
      </c>
      <c r="N72" s="107"/>
      <c r="O72" s="107">
        <f t="shared" si="17"/>
        <v>9752</v>
      </c>
      <c r="P72" s="107">
        <v>25</v>
      </c>
      <c r="Q72" s="102">
        <v>1000</v>
      </c>
      <c r="R72" s="108"/>
      <c r="S72" s="108">
        <v>255.49</v>
      </c>
      <c r="T72" s="108">
        <v>100</v>
      </c>
      <c r="U72" s="103"/>
      <c r="V72" s="108"/>
      <c r="W72" s="108">
        <f t="shared" si="18"/>
        <v>1380.49</v>
      </c>
      <c r="X72" s="108">
        <f>+I72+L72+N72</f>
        <v>2718.6000000000004</v>
      </c>
      <c r="Y72" s="108">
        <f t="shared" si="22"/>
        <v>6527.4</v>
      </c>
      <c r="Z72" s="108">
        <f t="shared" si="20"/>
        <v>41900.910000000003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54" x14ac:dyDescent="0.25">
      <c r="A73" s="98">
        <v>65</v>
      </c>
      <c r="B73" s="104" t="s">
        <v>111</v>
      </c>
      <c r="C73" s="105" t="s">
        <v>66</v>
      </c>
      <c r="D73" s="104" t="s">
        <v>15</v>
      </c>
      <c r="E73" s="99" t="s">
        <v>20</v>
      </c>
      <c r="F73" s="104" t="s">
        <v>62</v>
      </c>
      <c r="G73" s="107">
        <v>36000</v>
      </c>
      <c r="H73" s="107">
        <f t="shared" si="16"/>
        <v>32294.97</v>
      </c>
      <c r="I73" s="107">
        <f t="shared" si="28"/>
        <v>1033.2</v>
      </c>
      <c r="J73" s="107">
        <f t="shared" si="29"/>
        <v>2555.9999999999995</v>
      </c>
      <c r="K73" s="107">
        <f t="shared" si="30"/>
        <v>396.00000000000006</v>
      </c>
      <c r="L73" s="107">
        <f t="shared" si="31"/>
        <v>1094.4000000000001</v>
      </c>
      <c r="M73" s="107">
        <f t="shared" si="32"/>
        <v>2552.4</v>
      </c>
      <c r="N73" s="101">
        <v>1577.43</v>
      </c>
      <c r="O73" s="107">
        <f t="shared" si="17"/>
        <v>9209.43</v>
      </c>
      <c r="P73" s="107">
        <v>25</v>
      </c>
      <c r="Q73" s="102"/>
      <c r="R73" s="108"/>
      <c r="S73" s="108">
        <v>1380.92</v>
      </c>
      <c r="T73" s="108">
        <v>100</v>
      </c>
      <c r="U73" s="103"/>
      <c r="V73" s="108"/>
      <c r="W73" s="108">
        <f t="shared" si="18"/>
        <v>1505.92</v>
      </c>
      <c r="X73" s="108">
        <f>+I73+L73+N73</f>
        <v>3705.0300000000007</v>
      </c>
      <c r="Y73" s="108">
        <f t="shared" si="22"/>
        <v>5108.3999999999996</v>
      </c>
      <c r="Z73" s="108">
        <f t="shared" si="20"/>
        <v>30789.05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54" x14ac:dyDescent="0.25">
      <c r="A74" s="98">
        <v>66</v>
      </c>
      <c r="B74" s="104" t="s">
        <v>112</v>
      </c>
      <c r="C74" s="105" t="s">
        <v>66</v>
      </c>
      <c r="D74" s="104" t="s">
        <v>15</v>
      </c>
      <c r="E74" s="99" t="s">
        <v>32</v>
      </c>
      <c r="F74" s="104" t="s">
        <v>62</v>
      </c>
      <c r="G74" s="107">
        <v>36000</v>
      </c>
      <c r="H74" s="107">
        <f t="shared" si="16"/>
        <v>33872.400000000001</v>
      </c>
      <c r="I74" s="107">
        <f t="shared" si="28"/>
        <v>1033.2</v>
      </c>
      <c r="J74" s="107">
        <f t="shared" si="29"/>
        <v>2555.9999999999995</v>
      </c>
      <c r="K74" s="107">
        <f t="shared" si="30"/>
        <v>396.00000000000006</v>
      </c>
      <c r="L74" s="107">
        <f t="shared" si="31"/>
        <v>1094.4000000000001</v>
      </c>
      <c r="M74" s="107">
        <f t="shared" si="32"/>
        <v>2552.4</v>
      </c>
      <c r="N74" s="107"/>
      <c r="O74" s="107">
        <f t="shared" si="17"/>
        <v>7632</v>
      </c>
      <c r="P74" s="107">
        <v>25</v>
      </c>
      <c r="Q74" s="102">
        <v>1500</v>
      </c>
      <c r="R74" s="108"/>
      <c r="S74" s="108">
        <v>794</v>
      </c>
      <c r="T74" s="108">
        <v>100</v>
      </c>
      <c r="U74" s="103"/>
      <c r="V74" s="108"/>
      <c r="W74" s="108">
        <f t="shared" si="18"/>
        <v>2419</v>
      </c>
      <c r="X74" s="108">
        <f t="shared" ref="X74:X79" si="34">+I74+L74+N74</f>
        <v>2127.6000000000004</v>
      </c>
      <c r="Y74" s="108">
        <f t="shared" si="22"/>
        <v>5108.3999999999996</v>
      </c>
      <c r="Z74" s="108">
        <f t="shared" si="20"/>
        <v>31453.4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54" x14ac:dyDescent="0.25">
      <c r="A75" s="98">
        <v>67</v>
      </c>
      <c r="B75" s="104" t="s">
        <v>113</v>
      </c>
      <c r="C75" s="105" t="s">
        <v>66</v>
      </c>
      <c r="D75" s="104" t="s">
        <v>15</v>
      </c>
      <c r="E75" s="99" t="s">
        <v>135</v>
      </c>
      <c r="F75" s="104" t="s">
        <v>62</v>
      </c>
      <c r="G75" s="107">
        <v>46000</v>
      </c>
      <c r="H75" s="107">
        <f t="shared" si="16"/>
        <v>43281.4</v>
      </c>
      <c r="I75" s="107">
        <f t="shared" si="28"/>
        <v>1320.2</v>
      </c>
      <c r="J75" s="107">
        <f t="shared" si="29"/>
        <v>3265.9999999999995</v>
      </c>
      <c r="K75" s="107">
        <f t="shared" si="30"/>
        <v>506.00000000000006</v>
      </c>
      <c r="L75" s="107">
        <f t="shared" si="31"/>
        <v>1398.4</v>
      </c>
      <c r="M75" s="107">
        <f t="shared" si="32"/>
        <v>3261.4</v>
      </c>
      <c r="N75" s="107"/>
      <c r="O75" s="107">
        <f t="shared" si="17"/>
        <v>9752</v>
      </c>
      <c r="P75" s="107">
        <v>25</v>
      </c>
      <c r="Q75" s="102">
        <v>200</v>
      </c>
      <c r="R75" s="108"/>
      <c r="S75" s="108">
        <v>1215.92</v>
      </c>
      <c r="T75" s="108">
        <v>100</v>
      </c>
      <c r="U75" s="108">
        <f t="shared" si="33"/>
        <v>1289.4598750000005</v>
      </c>
      <c r="V75" s="108"/>
      <c r="W75" s="108">
        <f t="shared" si="18"/>
        <v>2830.3798750000005</v>
      </c>
      <c r="X75" s="108">
        <f t="shared" si="34"/>
        <v>2718.6000000000004</v>
      </c>
      <c r="Y75" s="108">
        <f t="shared" si="22"/>
        <v>6527.4</v>
      </c>
      <c r="Z75" s="108">
        <f t="shared" si="20"/>
        <v>40451.020124999995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72" x14ac:dyDescent="0.25">
      <c r="A76" s="98">
        <v>68</v>
      </c>
      <c r="B76" s="104" t="s">
        <v>114</v>
      </c>
      <c r="C76" s="105" t="s">
        <v>65</v>
      </c>
      <c r="D76" s="104" t="s">
        <v>12</v>
      </c>
      <c r="E76" s="99" t="s">
        <v>22</v>
      </c>
      <c r="F76" s="104" t="s">
        <v>62</v>
      </c>
      <c r="G76" s="107">
        <v>46000</v>
      </c>
      <c r="H76" s="107">
        <f t="shared" ref="H76:H80" si="35">+G76-(I76+L76+N76)</f>
        <v>43281.4</v>
      </c>
      <c r="I76" s="107">
        <f t="shared" si="28"/>
        <v>1320.2</v>
      </c>
      <c r="J76" s="107">
        <f t="shared" si="29"/>
        <v>3265.9999999999995</v>
      </c>
      <c r="K76" s="107">
        <f t="shared" si="30"/>
        <v>506.00000000000006</v>
      </c>
      <c r="L76" s="107">
        <f t="shared" si="31"/>
        <v>1398.4</v>
      </c>
      <c r="M76" s="107">
        <f t="shared" si="32"/>
        <v>3261.4</v>
      </c>
      <c r="N76" s="107"/>
      <c r="O76" s="107">
        <f t="shared" ref="O76:O80" si="36">+I76+J76+K76+L76+M76+N76</f>
        <v>9752</v>
      </c>
      <c r="P76" s="107">
        <v>25</v>
      </c>
      <c r="Q76" s="102"/>
      <c r="R76" s="108"/>
      <c r="S76" s="108">
        <v>514.26</v>
      </c>
      <c r="T76" s="108">
        <v>100</v>
      </c>
      <c r="U76" s="103"/>
      <c r="V76" s="108"/>
      <c r="W76" s="108">
        <f t="shared" ref="W76:W80" si="37">P76+Q76+R76+S76+T76+U76</f>
        <v>639.26</v>
      </c>
      <c r="X76" s="108">
        <f t="shared" si="34"/>
        <v>2718.6000000000004</v>
      </c>
      <c r="Y76" s="108">
        <f t="shared" si="22"/>
        <v>6527.4</v>
      </c>
      <c r="Z76" s="108">
        <f t="shared" si="20"/>
        <v>42642.14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72" x14ac:dyDescent="0.25">
      <c r="A77" s="98">
        <v>69</v>
      </c>
      <c r="B77" s="104" t="s">
        <v>115</v>
      </c>
      <c r="C77" s="105" t="s">
        <v>65</v>
      </c>
      <c r="D77" s="104" t="s">
        <v>8</v>
      </c>
      <c r="E77" s="99" t="s">
        <v>21</v>
      </c>
      <c r="F77" s="104" t="s">
        <v>62</v>
      </c>
      <c r="G77" s="107">
        <v>36000</v>
      </c>
      <c r="H77" s="107">
        <f t="shared" si="35"/>
        <v>30717.54</v>
      </c>
      <c r="I77" s="107">
        <f t="shared" si="28"/>
        <v>1033.2</v>
      </c>
      <c r="J77" s="107">
        <f t="shared" si="29"/>
        <v>2555.9999999999995</v>
      </c>
      <c r="K77" s="107">
        <f t="shared" si="30"/>
        <v>396.00000000000006</v>
      </c>
      <c r="L77" s="107">
        <f t="shared" si="31"/>
        <v>1094.4000000000001</v>
      </c>
      <c r="M77" s="107">
        <f t="shared" si="32"/>
        <v>2552.4</v>
      </c>
      <c r="N77" s="107">
        <v>3154.86</v>
      </c>
      <c r="O77" s="107">
        <f t="shared" si="36"/>
        <v>10786.86</v>
      </c>
      <c r="P77" s="107">
        <v>25</v>
      </c>
      <c r="Q77" s="102"/>
      <c r="R77" s="108"/>
      <c r="S77" s="108">
        <v>1954.57</v>
      </c>
      <c r="T77" s="108">
        <v>100</v>
      </c>
      <c r="U77" s="103"/>
      <c r="V77" s="108"/>
      <c r="W77" s="108">
        <f t="shared" si="37"/>
        <v>2079.5699999999997</v>
      </c>
      <c r="X77" s="108">
        <f t="shared" si="34"/>
        <v>5282.4600000000009</v>
      </c>
      <c r="Y77" s="108">
        <f t="shared" si="22"/>
        <v>5108.3999999999996</v>
      </c>
      <c r="Z77" s="108">
        <f t="shared" si="20"/>
        <v>28637.97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8" customFormat="1" ht="54" x14ac:dyDescent="0.25">
      <c r="A78" s="98">
        <v>70</v>
      </c>
      <c r="B78" s="99" t="s">
        <v>116</v>
      </c>
      <c r="C78" s="100" t="s">
        <v>65</v>
      </c>
      <c r="D78" s="99" t="s">
        <v>148</v>
      </c>
      <c r="E78" s="99" t="s">
        <v>24</v>
      </c>
      <c r="F78" s="99" t="s">
        <v>62</v>
      </c>
      <c r="G78" s="101">
        <v>36000</v>
      </c>
      <c r="H78" s="101">
        <f t="shared" si="35"/>
        <v>33872.400000000001</v>
      </c>
      <c r="I78" s="101">
        <f t="shared" si="28"/>
        <v>1033.2</v>
      </c>
      <c r="J78" s="101">
        <f t="shared" si="29"/>
        <v>2555.9999999999995</v>
      </c>
      <c r="K78" s="101">
        <f t="shared" si="30"/>
        <v>396.00000000000006</v>
      </c>
      <c r="L78" s="101">
        <f t="shared" si="31"/>
        <v>1094.4000000000001</v>
      </c>
      <c r="M78" s="101">
        <f t="shared" si="32"/>
        <v>2552.4</v>
      </c>
      <c r="N78" s="101"/>
      <c r="O78" s="101">
        <f t="shared" si="36"/>
        <v>7632</v>
      </c>
      <c r="P78" s="101">
        <v>25</v>
      </c>
      <c r="Q78" s="102">
        <v>6490.89</v>
      </c>
      <c r="R78" s="103"/>
      <c r="S78" s="103">
        <v>398.64</v>
      </c>
      <c r="T78" s="103">
        <v>100</v>
      </c>
      <c r="U78" s="103"/>
      <c r="V78" s="103"/>
      <c r="W78" s="103">
        <f t="shared" si="37"/>
        <v>7014.5300000000007</v>
      </c>
      <c r="X78" s="103">
        <f t="shared" si="34"/>
        <v>2127.6000000000004</v>
      </c>
      <c r="Y78" s="103">
        <f t="shared" si="22"/>
        <v>5108.3999999999996</v>
      </c>
      <c r="Z78" s="108">
        <f t="shared" si="20"/>
        <v>26857.87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</row>
    <row r="79" spans="1:80" s="31" customFormat="1" ht="54" x14ac:dyDescent="0.25">
      <c r="A79" s="98">
        <v>71</v>
      </c>
      <c r="B79" s="104" t="s">
        <v>205</v>
      </c>
      <c r="C79" s="105" t="s">
        <v>66</v>
      </c>
      <c r="D79" s="106" t="s">
        <v>57</v>
      </c>
      <c r="E79" s="99" t="s">
        <v>206</v>
      </c>
      <c r="F79" s="104" t="s">
        <v>62</v>
      </c>
      <c r="G79" s="107">
        <v>46000</v>
      </c>
      <c r="H79" s="107">
        <f t="shared" si="35"/>
        <v>43281.4</v>
      </c>
      <c r="I79" s="107">
        <f t="shared" si="28"/>
        <v>1320.2</v>
      </c>
      <c r="J79" s="107">
        <f t="shared" si="29"/>
        <v>3265.9999999999995</v>
      </c>
      <c r="K79" s="107">
        <f t="shared" si="30"/>
        <v>506.00000000000006</v>
      </c>
      <c r="L79" s="107">
        <f t="shared" si="31"/>
        <v>1398.4</v>
      </c>
      <c r="M79" s="107">
        <f t="shared" si="32"/>
        <v>3261.4</v>
      </c>
      <c r="N79" s="107"/>
      <c r="O79" s="107">
        <f t="shared" si="36"/>
        <v>9752</v>
      </c>
      <c r="P79" s="107">
        <v>25</v>
      </c>
      <c r="Q79" s="102">
        <v>5000</v>
      </c>
      <c r="R79" s="108"/>
      <c r="S79" s="108">
        <v>667.95</v>
      </c>
      <c r="T79" s="108">
        <v>100</v>
      </c>
      <c r="U79" s="108">
        <f t="shared" si="33"/>
        <v>1289.4598750000005</v>
      </c>
      <c r="V79" s="108"/>
      <c r="W79" s="108"/>
      <c r="X79" s="108">
        <f t="shared" si="34"/>
        <v>2718.6000000000004</v>
      </c>
      <c r="Y79" s="108">
        <f t="shared" si="22"/>
        <v>6527.4</v>
      </c>
      <c r="Z79" s="108">
        <f t="shared" si="20"/>
        <v>43281.4</v>
      </c>
    </row>
    <row r="80" spans="1:80" s="8" customFormat="1" ht="36" x14ac:dyDescent="0.25">
      <c r="A80" s="98">
        <v>72</v>
      </c>
      <c r="B80" s="99" t="s">
        <v>122</v>
      </c>
      <c r="C80" s="100" t="s">
        <v>65</v>
      </c>
      <c r="D80" s="99" t="s">
        <v>15</v>
      </c>
      <c r="E80" s="99" t="s">
        <v>20</v>
      </c>
      <c r="F80" s="99" t="s">
        <v>62</v>
      </c>
      <c r="G80" s="101">
        <v>36000</v>
      </c>
      <c r="H80" s="101">
        <f t="shared" si="35"/>
        <v>33872.400000000001</v>
      </c>
      <c r="I80" s="101">
        <f t="shared" si="28"/>
        <v>1033.2</v>
      </c>
      <c r="J80" s="101">
        <f t="shared" si="29"/>
        <v>2555.9999999999995</v>
      </c>
      <c r="K80" s="101">
        <f t="shared" si="30"/>
        <v>396.00000000000006</v>
      </c>
      <c r="L80" s="101">
        <f t="shared" si="31"/>
        <v>1094.4000000000001</v>
      </c>
      <c r="M80" s="101">
        <f t="shared" si="32"/>
        <v>2552.4</v>
      </c>
      <c r="N80" s="101"/>
      <c r="O80" s="101">
        <f t="shared" si="36"/>
        <v>7632</v>
      </c>
      <c r="P80" s="101">
        <v>25</v>
      </c>
      <c r="Q80" s="102">
        <v>2125.4899999999998</v>
      </c>
      <c r="R80" s="103"/>
      <c r="S80" s="103"/>
      <c r="T80" s="103">
        <v>100</v>
      </c>
      <c r="U80" s="103"/>
      <c r="V80" s="103"/>
      <c r="W80" s="103">
        <f t="shared" si="37"/>
        <v>2250.4899999999998</v>
      </c>
      <c r="X80" s="103">
        <f t="shared" ref="X80:X83" si="38">+I80+L80+N80</f>
        <v>2127.6000000000004</v>
      </c>
      <c r="Y80" s="103">
        <f t="shared" ref="Y80:Y83" si="39">+J80+M80</f>
        <v>5108.3999999999996</v>
      </c>
      <c r="Z80" s="103">
        <f t="shared" ref="Z80:Z83" si="40">+G80-(W80+X80)</f>
        <v>31621.91</v>
      </c>
      <c r="AA80" s="20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s="8" customFormat="1" ht="72" x14ac:dyDescent="0.25">
      <c r="A81" s="98">
        <v>73</v>
      </c>
      <c r="B81" s="99" t="s">
        <v>127</v>
      </c>
      <c r="C81" s="100" t="s">
        <v>66</v>
      </c>
      <c r="D81" s="99" t="s">
        <v>15</v>
      </c>
      <c r="E81" s="99" t="s">
        <v>35</v>
      </c>
      <c r="F81" s="99" t="s">
        <v>62</v>
      </c>
      <c r="G81" s="101">
        <v>25000</v>
      </c>
      <c r="H81" s="101">
        <f t="shared" ref="H81:H83" si="41">+G81-(I81+L81+N81)</f>
        <v>23522.5</v>
      </c>
      <c r="I81" s="101">
        <f t="shared" si="28"/>
        <v>717.5</v>
      </c>
      <c r="J81" s="101">
        <f t="shared" si="29"/>
        <v>1774.9999999999998</v>
      </c>
      <c r="K81" s="101">
        <f t="shared" si="30"/>
        <v>275</v>
      </c>
      <c r="L81" s="101">
        <f t="shared" si="31"/>
        <v>760</v>
      </c>
      <c r="M81" s="101">
        <f t="shared" si="32"/>
        <v>1772.5000000000002</v>
      </c>
      <c r="N81" s="101"/>
      <c r="O81" s="101">
        <f t="shared" ref="O81:O83" si="42">+I81+J81+K81+L81+M81+N81</f>
        <v>5300</v>
      </c>
      <c r="P81" s="101">
        <v>25</v>
      </c>
      <c r="Q81" s="102">
        <v>5991.65</v>
      </c>
      <c r="R81" s="103"/>
      <c r="S81" s="103"/>
      <c r="T81" s="103">
        <v>100</v>
      </c>
      <c r="U81" s="103"/>
      <c r="V81" s="103"/>
      <c r="W81" s="103">
        <f t="shared" ref="W81:W102" si="43">P81+Q81+R81+S81+T81+U81</f>
        <v>6116.65</v>
      </c>
      <c r="X81" s="103">
        <f t="shared" si="38"/>
        <v>1477.5</v>
      </c>
      <c r="Y81" s="103">
        <f t="shared" si="39"/>
        <v>3547.5</v>
      </c>
      <c r="Z81" s="103">
        <f t="shared" si="40"/>
        <v>17405.849999999999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54" x14ac:dyDescent="0.25">
      <c r="A82" s="98">
        <v>74</v>
      </c>
      <c r="B82" s="99" t="s">
        <v>128</v>
      </c>
      <c r="C82" s="100" t="s">
        <v>66</v>
      </c>
      <c r="D82" s="99" t="s">
        <v>7</v>
      </c>
      <c r="E82" s="99" t="s">
        <v>18</v>
      </c>
      <c r="F82" s="99" t="s">
        <v>62</v>
      </c>
      <c r="G82" s="101">
        <v>25000</v>
      </c>
      <c r="H82" s="101">
        <f t="shared" si="41"/>
        <v>23522.5</v>
      </c>
      <c r="I82" s="101">
        <f t="shared" si="28"/>
        <v>717.5</v>
      </c>
      <c r="J82" s="101">
        <f t="shared" si="29"/>
        <v>1774.9999999999998</v>
      </c>
      <c r="K82" s="101">
        <f t="shared" si="30"/>
        <v>275</v>
      </c>
      <c r="L82" s="101">
        <f t="shared" si="31"/>
        <v>760</v>
      </c>
      <c r="M82" s="101">
        <f t="shared" si="32"/>
        <v>1772.5000000000002</v>
      </c>
      <c r="N82" s="101"/>
      <c r="O82" s="101">
        <f t="shared" si="42"/>
        <v>5300</v>
      </c>
      <c r="P82" s="101">
        <v>25</v>
      </c>
      <c r="Q82" s="102">
        <v>6940.97</v>
      </c>
      <c r="R82" s="103"/>
      <c r="S82" s="103"/>
      <c r="T82" s="103">
        <v>100</v>
      </c>
      <c r="U82" s="103"/>
      <c r="V82" s="103"/>
      <c r="W82" s="103">
        <f t="shared" si="43"/>
        <v>7065.97</v>
      </c>
      <c r="X82" s="103">
        <f t="shared" si="38"/>
        <v>1477.5</v>
      </c>
      <c r="Y82" s="103">
        <f t="shared" si="39"/>
        <v>3547.5</v>
      </c>
      <c r="Z82" s="103">
        <f t="shared" si="40"/>
        <v>16456.53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72" x14ac:dyDescent="0.25">
      <c r="A83" s="98">
        <v>75</v>
      </c>
      <c r="B83" s="99" t="s">
        <v>138</v>
      </c>
      <c r="C83" s="100" t="s">
        <v>66</v>
      </c>
      <c r="D83" s="99" t="s">
        <v>15</v>
      </c>
      <c r="E83" s="99" t="s">
        <v>179</v>
      </c>
      <c r="F83" s="99" t="s">
        <v>62</v>
      </c>
      <c r="G83" s="101">
        <v>30000</v>
      </c>
      <c r="H83" s="101">
        <f t="shared" si="41"/>
        <v>28227</v>
      </c>
      <c r="I83" s="101">
        <f t="shared" si="28"/>
        <v>861</v>
      </c>
      <c r="J83" s="101">
        <f t="shared" si="29"/>
        <v>2130</v>
      </c>
      <c r="K83" s="101">
        <f t="shared" si="30"/>
        <v>330.00000000000006</v>
      </c>
      <c r="L83" s="101">
        <f t="shared" si="31"/>
        <v>912</v>
      </c>
      <c r="M83" s="101">
        <f t="shared" si="32"/>
        <v>2127</v>
      </c>
      <c r="N83" s="101"/>
      <c r="O83" s="101">
        <f t="shared" si="42"/>
        <v>6360</v>
      </c>
      <c r="P83" s="101">
        <v>25</v>
      </c>
      <c r="Q83" s="102">
        <v>200</v>
      </c>
      <c r="R83" s="103"/>
      <c r="S83" s="103"/>
      <c r="T83" s="103">
        <v>100</v>
      </c>
      <c r="U83" s="103"/>
      <c r="V83" s="103"/>
      <c r="W83" s="103">
        <f t="shared" si="43"/>
        <v>325</v>
      </c>
      <c r="X83" s="103">
        <f t="shared" si="38"/>
        <v>1773</v>
      </c>
      <c r="Y83" s="103">
        <f t="shared" si="39"/>
        <v>4257</v>
      </c>
      <c r="Z83" s="103">
        <f t="shared" si="40"/>
        <v>27902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52" customFormat="1" ht="54" x14ac:dyDescent="0.25">
      <c r="A84" s="98">
        <v>76</v>
      </c>
      <c r="B84" s="106" t="s">
        <v>153</v>
      </c>
      <c r="C84" s="113" t="s">
        <v>65</v>
      </c>
      <c r="D84" s="106" t="s">
        <v>155</v>
      </c>
      <c r="E84" s="99" t="s">
        <v>156</v>
      </c>
      <c r="F84" s="106" t="s">
        <v>50</v>
      </c>
      <c r="G84" s="101">
        <v>30000</v>
      </c>
      <c r="H84" s="101">
        <f t="shared" ref="H84:H89" si="44">+G84-(I84+L84+N84)</f>
        <v>28227</v>
      </c>
      <c r="I84" s="101">
        <f t="shared" ref="I84:I89" si="45">IF(G84&lt;=325250,G84*2.87%,9334.68)</f>
        <v>861</v>
      </c>
      <c r="J84" s="101">
        <f t="shared" ref="J84:J89" si="46">IF(G84&lt;=325250,G84*7.1%,23092.75)</f>
        <v>2130</v>
      </c>
      <c r="K84" s="101">
        <f t="shared" ref="K84:K89" si="47">IF(G84&lt;=65050,G84*1.1%,715.55)</f>
        <v>330.00000000000006</v>
      </c>
      <c r="L84" s="101">
        <f t="shared" ref="L84:L89" si="48">IF(G84&lt;=162625,G84*3.04%,4943.8)</f>
        <v>912</v>
      </c>
      <c r="M84" s="101">
        <f t="shared" ref="M84:M89" si="49">IF(G84&lt;=162625,G84*7.09%,11530.11)</f>
        <v>2127</v>
      </c>
      <c r="N84" s="101"/>
      <c r="O84" s="101">
        <f t="shared" ref="O84:O89" si="50">+I84+J84+K84+L84+M84+N84</f>
        <v>6360</v>
      </c>
      <c r="P84" s="101">
        <v>25</v>
      </c>
      <c r="Q84" s="102">
        <v>500</v>
      </c>
      <c r="R84" s="103"/>
      <c r="S84" s="103">
        <v>797.28</v>
      </c>
      <c r="T84" s="103">
        <v>100</v>
      </c>
      <c r="U84" s="103"/>
      <c r="V84" s="103"/>
      <c r="W84" s="103">
        <f t="shared" si="43"/>
        <v>1422.28</v>
      </c>
      <c r="X84" s="103">
        <f t="shared" ref="X84:X89" si="51">+I84+L84+N84</f>
        <v>1773</v>
      </c>
      <c r="Y84" s="103">
        <f t="shared" ref="Y84:Y89" si="52">+J84+M84</f>
        <v>4257</v>
      </c>
      <c r="Z84" s="103">
        <f t="shared" ref="Z84:Z102" si="53">+G84-(W84+X84)</f>
        <v>26804.720000000001</v>
      </c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</row>
    <row r="85" spans="1:80" s="52" customFormat="1" ht="54" x14ac:dyDescent="0.25">
      <c r="A85" s="98">
        <v>77</v>
      </c>
      <c r="B85" s="106" t="s">
        <v>188</v>
      </c>
      <c r="C85" s="113" t="s">
        <v>65</v>
      </c>
      <c r="D85" s="106" t="s">
        <v>15</v>
      </c>
      <c r="E85" s="99" t="s">
        <v>21</v>
      </c>
      <c r="F85" s="106" t="s">
        <v>62</v>
      </c>
      <c r="G85" s="101">
        <v>30000</v>
      </c>
      <c r="H85" s="101">
        <f t="shared" si="44"/>
        <v>28227</v>
      </c>
      <c r="I85" s="101">
        <f t="shared" si="45"/>
        <v>861</v>
      </c>
      <c r="J85" s="101">
        <f t="shared" si="46"/>
        <v>2130</v>
      </c>
      <c r="K85" s="101">
        <f t="shared" si="47"/>
        <v>330.00000000000006</v>
      </c>
      <c r="L85" s="101">
        <f t="shared" si="48"/>
        <v>912</v>
      </c>
      <c r="M85" s="101">
        <f t="shared" si="49"/>
        <v>2127</v>
      </c>
      <c r="N85" s="101"/>
      <c r="O85" s="101">
        <f t="shared" si="50"/>
        <v>6360</v>
      </c>
      <c r="P85" s="101">
        <v>25</v>
      </c>
      <c r="Q85" s="102">
        <v>2000</v>
      </c>
      <c r="R85" s="103"/>
      <c r="S85" s="103"/>
      <c r="T85" s="103">
        <v>100</v>
      </c>
      <c r="U85" s="103"/>
      <c r="V85" s="103"/>
      <c r="W85" s="103">
        <f t="shared" si="43"/>
        <v>2125</v>
      </c>
      <c r="X85" s="103">
        <f t="shared" si="51"/>
        <v>1773</v>
      </c>
      <c r="Y85" s="103">
        <f t="shared" si="52"/>
        <v>4257</v>
      </c>
      <c r="Z85" s="103">
        <f t="shared" si="53"/>
        <v>26102</v>
      </c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</row>
    <row r="86" spans="1:80" s="10" customFormat="1" ht="72" x14ac:dyDescent="0.25">
      <c r="A86" s="98">
        <v>78</v>
      </c>
      <c r="B86" s="106" t="s">
        <v>189</v>
      </c>
      <c r="C86" s="113" t="s">
        <v>66</v>
      </c>
      <c r="D86" s="106" t="s">
        <v>57</v>
      </c>
      <c r="E86" s="99" t="s">
        <v>190</v>
      </c>
      <c r="F86" s="106" t="s">
        <v>62</v>
      </c>
      <c r="G86" s="101">
        <v>25000</v>
      </c>
      <c r="H86" s="101">
        <f t="shared" si="44"/>
        <v>23522.5</v>
      </c>
      <c r="I86" s="101">
        <f t="shared" si="45"/>
        <v>717.5</v>
      </c>
      <c r="J86" s="101">
        <f t="shared" si="46"/>
        <v>1774.9999999999998</v>
      </c>
      <c r="K86" s="101">
        <f t="shared" si="47"/>
        <v>275</v>
      </c>
      <c r="L86" s="101">
        <f t="shared" si="48"/>
        <v>760</v>
      </c>
      <c r="M86" s="101">
        <f t="shared" si="49"/>
        <v>1772.5000000000002</v>
      </c>
      <c r="N86" s="101"/>
      <c r="O86" s="101">
        <f t="shared" si="50"/>
        <v>5300</v>
      </c>
      <c r="P86" s="101">
        <v>25</v>
      </c>
      <c r="Q86" s="102">
        <v>2000</v>
      </c>
      <c r="R86" s="103"/>
      <c r="S86" s="103"/>
      <c r="T86" s="103">
        <v>100</v>
      </c>
      <c r="U86" s="103"/>
      <c r="V86" s="103"/>
      <c r="W86" s="103">
        <f t="shared" si="43"/>
        <v>2125</v>
      </c>
      <c r="X86" s="103">
        <f t="shared" si="51"/>
        <v>1477.5</v>
      </c>
      <c r="Y86" s="103">
        <f t="shared" si="52"/>
        <v>3547.5</v>
      </c>
      <c r="Z86" s="103">
        <f t="shared" si="53"/>
        <v>21397.5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26" customFormat="1" ht="54" x14ac:dyDescent="0.25">
      <c r="A87" s="98">
        <v>79</v>
      </c>
      <c r="B87" s="106" t="s">
        <v>192</v>
      </c>
      <c r="C87" s="113" t="s">
        <v>65</v>
      </c>
      <c r="D87" s="106" t="s">
        <v>57</v>
      </c>
      <c r="E87" s="99" t="s">
        <v>32</v>
      </c>
      <c r="F87" s="106" t="s">
        <v>62</v>
      </c>
      <c r="G87" s="101">
        <v>26000</v>
      </c>
      <c r="H87" s="101">
        <f t="shared" si="44"/>
        <v>22885.97</v>
      </c>
      <c r="I87" s="101">
        <f t="shared" si="45"/>
        <v>746.2</v>
      </c>
      <c r="J87" s="101">
        <f t="shared" si="46"/>
        <v>1845.9999999999998</v>
      </c>
      <c r="K87" s="101">
        <f t="shared" si="47"/>
        <v>286.00000000000006</v>
      </c>
      <c r="L87" s="101">
        <f t="shared" si="48"/>
        <v>790.4</v>
      </c>
      <c r="M87" s="101">
        <f t="shared" si="49"/>
        <v>1843.4</v>
      </c>
      <c r="N87" s="101">
        <v>1577.43</v>
      </c>
      <c r="O87" s="101">
        <f t="shared" si="50"/>
        <v>7089.43</v>
      </c>
      <c r="P87" s="101">
        <v>25</v>
      </c>
      <c r="Q87" s="102"/>
      <c r="R87" s="114"/>
      <c r="S87" s="114">
        <v>20</v>
      </c>
      <c r="T87" s="103">
        <v>100</v>
      </c>
      <c r="U87" s="103"/>
      <c r="V87" s="114"/>
      <c r="W87" s="103">
        <f t="shared" si="43"/>
        <v>145</v>
      </c>
      <c r="X87" s="103">
        <f t="shared" si="51"/>
        <v>3114.0299999999997</v>
      </c>
      <c r="Y87" s="103">
        <f t="shared" si="52"/>
        <v>3689.3999999999996</v>
      </c>
      <c r="Z87" s="103">
        <f t="shared" si="53"/>
        <v>22740.97</v>
      </c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</row>
    <row r="88" spans="1:80" s="26" customFormat="1" ht="54" x14ac:dyDescent="0.25">
      <c r="A88" s="98">
        <v>80</v>
      </c>
      <c r="B88" s="106" t="s">
        <v>193</v>
      </c>
      <c r="C88" s="113" t="s">
        <v>66</v>
      </c>
      <c r="D88" s="106" t="s">
        <v>57</v>
      </c>
      <c r="E88" s="99" t="s">
        <v>32</v>
      </c>
      <c r="F88" s="106" t="s">
        <v>62</v>
      </c>
      <c r="G88" s="101">
        <v>26000</v>
      </c>
      <c r="H88" s="101">
        <f t="shared" si="44"/>
        <v>24463.4</v>
      </c>
      <c r="I88" s="101">
        <f t="shared" si="45"/>
        <v>746.2</v>
      </c>
      <c r="J88" s="101">
        <f t="shared" si="46"/>
        <v>1845.9999999999998</v>
      </c>
      <c r="K88" s="101">
        <f t="shared" si="47"/>
        <v>286.00000000000006</v>
      </c>
      <c r="L88" s="101">
        <f t="shared" si="48"/>
        <v>790.4</v>
      </c>
      <c r="M88" s="101">
        <f t="shared" si="49"/>
        <v>1843.4</v>
      </c>
      <c r="N88" s="115"/>
      <c r="O88" s="101">
        <f t="shared" si="50"/>
        <v>5512</v>
      </c>
      <c r="P88" s="101">
        <v>25</v>
      </c>
      <c r="Q88" s="102"/>
      <c r="R88" s="114"/>
      <c r="S88" s="114"/>
      <c r="T88" s="103">
        <v>100</v>
      </c>
      <c r="U88" s="103"/>
      <c r="V88" s="114"/>
      <c r="W88" s="103">
        <f t="shared" si="43"/>
        <v>125</v>
      </c>
      <c r="X88" s="103">
        <f t="shared" si="51"/>
        <v>1536.6</v>
      </c>
      <c r="Y88" s="103">
        <f t="shared" si="52"/>
        <v>3689.3999999999996</v>
      </c>
      <c r="Z88" s="103">
        <f t="shared" si="53"/>
        <v>24338.400000000001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spans="1:80" s="26" customFormat="1" ht="54" x14ac:dyDescent="0.25">
      <c r="A89" s="98">
        <v>81</v>
      </c>
      <c r="B89" s="106" t="s">
        <v>194</v>
      </c>
      <c r="C89" s="113" t="s">
        <v>65</v>
      </c>
      <c r="D89" s="106" t="s">
        <v>195</v>
      </c>
      <c r="E89" s="99" t="s">
        <v>21</v>
      </c>
      <c r="F89" s="106" t="s">
        <v>62</v>
      </c>
      <c r="G89" s="101">
        <v>26000</v>
      </c>
      <c r="H89" s="101">
        <f t="shared" si="44"/>
        <v>24463.4</v>
      </c>
      <c r="I89" s="101">
        <f t="shared" si="45"/>
        <v>746.2</v>
      </c>
      <c r="J89" s="101">
        <f t="shared" si="46"/>
        <v>1845.9999999999998</v>
      </c>
      <c r="K89" s="101">
        <f t="shared" si="47"/>
        <v>286.00000000000006</v>
      </c>
      <c r="L89" s="101">
        <f t="shared" si="48"/>
        <v>790.4</v>
      </c>
      <c r="M89" s="101">
        <f t="shared" si="49"/>
        <v>1843.4</v>
      </c>
      <c r="N89" s="115"/>
      <c r="O89" s="101">
        <f t="shared" si="50"/>
        <v>5512</v>
      </c>
      <c r="P89" s="101">
        <v>25</v>
      </c>
      <c r="Q89" s="102"/>
      <c r="R89" s="114"/>
      <c r="S89" s="114"/>
      <c r="T89" s="103">
        <v>100</v>
      </c>
      <c r="U89" s="103"/>
      <c r="V89" s="114"/>
      <c r="W89" s="103">
        <f t="shared" si="43"/>
        <v>125</v>
      </c>
      <c r="X89" s="103">
        <f t="shared" si="51"/>
        <v>1536.6</v>
      </c>
      <c r="Y89" s="103">
        <f t="shared" si="52"/>
        <v>3689.3999999999996</v>
      </c>
      <c r="Z89" s="103">
        <f t="shared" si="53"/>
        <v>24338.400000000001</v>
      </c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spans="1:80" s="26" customFormat="1" ht="54" x14ac:dyDescent="0.25">
      <c r="A90" s="98">
        <v>82</v>
      </c>
      <c r="B90" s="106" t="s">
        <v>196</v>
      </c>
      <c r="C90" s="113" t="s">
        <v>65</v>
      </c>
      <c r="D90" s="106" t="s">
        <v>195</v>
      </c>
      <c r="E90" s="99" t="s">
        <v>21</v>
      </c>
      <c r="F90" s="106" t="s">
        <v>62</v>
      </c>
      <c r="G90" s="101">
        <v>26000</v>
      </c>
      <c r="H90" s="101">
        <f t="shared" ref="H90:H100" si="54">+G90-(I90+L90+N90)</f>
        <v>24463.4</v>
      </c>
      <c r="I90" s="101">
        <f t="shared" ref="I90:I100" si="55">IF(G90&lt;=325250,G90*2.87%,9334.68)</f>
        <v>746.2</v>
      </c>
      <c r="J90" s="101">
        <f t="shared" ref="J90:J100" si="56">IF(G90&lt;=325250,G90*7.1%,23092.75)</f>
        <v>1845.9999999999998</v>
      </c>
      <c r="K90" s="101">
        <f t="shared" ref="K90:K100" si="57">IF(G90&lt;=65050,G90*1.1%,715.55)</f>
        <v>286.00000000000006</v>
      </c>
      <c r="L90" s="101">
        <f t="shared" ref="L90:L100" si="58">IF(G90&lt;=162625,G90*3.04%,4943.8)</f>
        <v>790.4</v>
      </c>
      <c r="M90" s="101">
        <f t="shared" ref="M90:M100" si="59">IF(G90&lt;=162625,G90*7.09%,11530.11)</f>
        <v>1843.4</v>
      </c>
      <c r="N90" s="115"/>
      <c r="O90" s="101">
        <f t="shared" ref="O90:O100" si="60">+I90+J90+K90+L90+M90+N90</f>
        <v>5512</v>
      </c>
      <c r="P90" s="101">
        <v>25</v>
      </c>
      <c r="Q90" s="102"/>
      <c r="R90" s="114"/>
      <c r="S90" s="114"/>
      <c r="T90" s="103">
        <v>100</v>
      </c>
      <c r="U90" s="103"/>
      <c r="V90" s="114"/>
      <c r="W90" s="103">
        <f t="shared" si="43"/>
        <v>125</v>
      </c>
      <c r="X90" s="103">
        <f t="shared" ref="X90:X100" si="61">+I90+L90+N90</f>
        <v>1536.6</v>
      </c>
      <c r="Y90" s="103">
        <f t="shared" ref="Y90:Y100" si="62">+J90+M90</f>
        <v>3689.3999999999996</v>
      </c>
      <c r="Z90" s="103">
        <f t="shared" si="53"/>
        <v>24338.400000000001</v>
      </c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spans="1:80" s="26" customFormat="1" ht="72" x14ac:dyDescent="0.25">
      <c r="A91" s="98">
        <v>83</v>
      </c>
      <c r="B91" s="106" t="s">
        <v>197</v>
      </c>
      <c r="C91" s="113" t="s">
        <v>66</v>
      </c>
      <c r="D91" s="106" t="s">
        <v>57</v>
      </c>
      <c r="E91" s="99" t="s">
        <v>20</v>
      </c>
      <c r="F91" s="106" t="s">
        <v>62</v>
      </c>
      <c r="G91" s="101">
        <v>30000</v>
      </c>
      <c r="H91" s="101">
        <f t="shared" si="54"/>
        <v>28227</v>
      </c>
      <c r="I91" s="101">
        <f t="shared" si="55"/>
        <v>861</v>
      </c>
      <c r="J91" s="101">
        <f t="shared" si="56"/>
        <v>2130</v>
      </c>
      <c r="K91" s="101">
        <f t="shared" si="57"/>
        <v>330.00000000000006</v>
      </c>
      <c r="L91" s="101">
        <f t="shared" si="58"/>
        <v>912</v>
      </c>
      <c r="M91" s="101">
        <f t="shared" si="59"/>
        <v>2127</v>
      </c>
      <c r="N91" s="115"/>
      <c r="O91" s="101">
        <f t="shared" si="60"/>
        <v>6360</v>
      </c>
      <c r="P91" s="101">
        <v>25</v>
      </c>
      <c r="Q91" s="102"/>
      <c r="R91" s="114"/>
      <c r="S91" s="114"/>
      <c r="T91" s="103">
        <v>100</v>
      </c>
      <c r="U91" s="103"/>
      <c r="V91" s="114"/>
      <c r="W91" s="103">
        <f t="shared" si="43"/>
        <v>125</v>
      </c>
      <c r="X91" s="103">
        <f t="shared" si="61"/>
        <v>1773</v>
      </c>
      <c r="Y91" s="103">
        <f t="shared" si="62"/>
        <v>4257</v>
      </c>
      <c r="Z91" s="103">
        <f t="shared" si="53"/>
        <v>28102</v>
      </c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spans="1:80" s="26" customFormat="1" ht="54" x14ac:dyDescent="0.25">
      <c r="A92" s="98">
        <v>84</v>
      </c>
      <c r="B92" s="106" t="s">
        <v>198</v>
      </c>
      <c r="C92" s="113" t="s">
        <v>65</v>
      </c>
      <c r="D92" s="106" t="s">
        <v>184</v>
      </c>
      <c r="E92" s="99" t="s">
        <v>199</v>
      </c>
      <c r="F92" s="106" t="s">
        <v>62</v>
      </c>
      <c r="G92" s="101">
        <v>36000</v>
      </c>
      <c r="H92" s="101">
        <f t="shared" si="54"/>
        <v>33872.400000000001</v>
      </c>
      <c r="I92" s="101">
        <f t="shared" si="55"/>
        <v>1033.2</v>
      </c>
      <c r="J92" s="101">
        <f t="shared" si="56"/>
        <v>2555.9999999999995</v>
      </c>
      <c r="K92" s="101">
        <f t="shared" si="57"/>
        <v>396.00000000000006</v>
      </c>
      <c r="L92" s="101">
        <f t="shared" si="58"/>
        <v>1094.4000000000001</v>
      </c>
      <c r="M92" s="101">
        <f t="shared" si="59"/>
        <v>2552.4</v>
      </c>
      <c r="N92" s="115"/>
      <c r="O92" s="101">
        <f t="shared" si="60"/>
        <v>7632</v>
      </c>
      <c r="P92" s="101">
        <v>25</v>
      </c>
      <c r="Q92" s="102"/>
      <c r="R92" s="114"/>
      <c r="S92" s="114">
        <v>264.77</v>
      </c>
      <c r="T92" s="103">
        <v>100</v>
      </c>
      <c r="U92" s="103"/>
      <c r="V92" s="114"/>
      <c r="W92" s="103">
        <f t="shared" si="43"/>
        <v>389.77</v>
      </c>
      <c r="X92" s="103">
        <f t="shared" si="61"/>
        <v>2127.6000000000004</v>
      </c>
      <c r="Y92" s="103">
        <f t="shared" si="62"/>
        <v>5108.3999999999996</v>
      </c>
      <c r="Z92" s="103">
        <f t="shared" si="53"/>
        <v>33482.629999999997</v>
      </c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spans="1:80" s="26" customFormat="1" ht="54" x14ac:dyDescent="0.25">
      <c r="A93" s="98">
        <v>85</v>
      </c>
      <c r="B93" s="106" t="s">
        <v>200</v>
      </c>
      <c r="C93" s="113" t="s">
        <v>66</v>
      </c>
      <c r="D93" s="106" t="s">
        <v>57</v>
      </c>
      <c r="E93" s="99" t="s">
        <v>32</v>
      </c>
      <c r="F93" s="106" t="s">
        <v>62</v>
      </c>
      <c r="G93" s="101">
        <v>30000</v>
      </c>
      <c r="H93" s="101">
        <f t="shared" si="54"/>
        <v>28227</v>
      </c>
      <c r="I93" s="101">
        <f t="shared" si="55"/>
        <v>861</v>
      </c>
      <c r="J93" s="101">
        <f t="shared" si="56"/>
        <v>2130</v>
      </c>
      <c r="K93" s="101">
        <f t="shared" si="57"/>
        <v>330.00000000000006</v>
      </c>
      <c r="L93" s="101">
        <f t="shared" si="58"/>
        <v>912</v>
      </c>
      <c r="M93" s="101">
        <f t="shared" si="59"/>
        <v>2127</v>
      </c>
      <c r="N93" s="115"/>
      <c r="O93" s="101">
        <f t="shared" si="60"/>
        <v>6360</v>
      </c>
      <c r="P93" s="101">
        <v>25</v>
      </c>
      <c r="Q93" s="102"/>
      <c r="R93" s="114"/>
      <c r="S93" s="114"/>
      <c r="T93" s="103">
        <v>100</v>
      </c>
      <c r="U93" s="103"/>
      <c r="V93" s="114"/>
      <c r="W93" s="103">
        <f t="shared" si="43"/>
        <v>125</v>
      </c>
      <c r="X93" s="103">
        <f t="shared" si="61"/>
        <v>1773</v>
      </c>
      <c r="Y93" s="103">
        <f t="shared" si="62"/>
        <v>4257</v>
      </c>
      <c r="Z93" s="103">
        <f t="shared" si="53"/>
        <v>28102</v>
      </c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spans="1:80" s="26" customFormat="1" ht="54" x14ac:dyDescent="0.25">
      <c r="A94" s="98">
        <v>86</v>
      </c>
      <c r="B94" s="106" t="s">
        <v>203</v>
      </c>
      <c r="C94" s="113" t="s">
        <v>66</v>
      </c>
      <c r="D94" s="106" t="s">
        <v>57</v>
      </c>
      <c r="E94" s="99" t="s">
        <v>32</v>
      </c>
      <c r="F94" s="106" t="s">
        <v>62</v>
      </c>
      <c r="G94" s="101">
        <v>46000</v>
      </c>
      <c r="H94" s="101">
        <f t="shared" si="54"/>
        <v>43281.4</v>
      </c>
      <c r="I94" s="101">
        <f t="shared" si="55"/>
        <v>1320.2</v>
      </c>
      <c r="J94" s="101">
        <f t="shared" si="56"/>
        <v>3265.9999999999995</v>
      </c>
      <c r="K94" s="101">
        <f t="shared" si="57"/>
        <v>506.00000000000006</v>
      </c>
      <c r="L94" s="101">
        <f t="shared" si="58"/>
        <v>1398.4</v>
      </c>
      <c r="M94" s="101">
        <f t="shared" si="59"/>
        <v>3261.4</v>
      </c>
      <c r="N94" s="115"/>
      <c r="O94" s="101">
        <f t="shared" si="60"/>
        <v>9752</v>
      </c>
      <c r="P94" s="101">
        <v>25</v>
      </c>
      <c r="Q94" s="102"/>
      <c r="R94" s="114"/>
      <c r="S94" s="114"/>
      <c r="T94" s="103">
        <v>100</v>
      </c>
      <c r="U94" s="103">
        <f t="shared" ref="U94:U96" si="63">IF((H94*12)&gt;867123.01,(79776+(((H94*12)-867123.01)*0.25))/12,IF((H94*12)&gt;624329.01,(31216+(((H94*12)-624329.01)*0.2))/12,IF((H94*12)&gt;416220.01,(((H94*12)-416220.01)*0.15)/12,0)))</f>
        <v>1289.4598750000005</v>
      </c>
      <c r="V94" s="114"/>
      <c r="W94" s="103">
        <f t="shared" si="43"/>
        <v>1414.4598750000005</v>
      </c>
      <c r="X94" s="103">
        <f t="shared" si="61"/>
        <v>2718.6000000000004</v>
      </c>
      <c r="Y94" s="103">
        <f t="shared" si="62"/>
        <v>6527.4</v>
      </c>
      <c r="Z94" s="103">
        <f t="shared" si="53"/>
        <v>41866.940125000001</v>
      </c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spans="1:80" s="28" customFormat="1" ht="54" x14ac:dyDescent="0.25">
      <c r="A95" s="98">
        <v>87</v>
      </c>
      <c r="B95" s="106" t="s">
        <v>204</v>
      </c>
      <c r="C95" s="105" t="s">
        <v>65</v>
      </c>
      <c r="D95" s="106" t="s">
        <v>57</v>
      </c>
      <c r="E95" s="99" t="s">
        <v>17</v>
      </c>
      <c r="F95" s="104" t="s">
        <v>62</v>
      </c>
      <c r="G95" s="107">
        <v>46000</v>
      </c>
      <c r="H95" s="107">
        <f t="shared" si="54"/>
        <v>43281.4</v>
      </c>
      <c r="I95" s="107">
        <f t="shared" si="55"/>
        <v>1320.2</v>
      </c>
      <c r="J95" s="107">
        <f t="shared" si="56"/>
        <v>3265.9999999999995</v>
      </c>
      <c r="K95" s="107">
        <f t="shared" si="57"/>
        <v>506.00000000000006</v>
      </c>
      <c r="L95" s="107">
        <f t="shared" si="58"/>
        <v>1398.4</v>
      </c>
      <c r="M95" s="107">
        <f t="shared" si="59"/>
        <v>3261.4</v>
      </c>
      <c r="N95" s="107"/>
      <c r="O95" s="107">
        <f t="shared" si="60"/>
        <v>9752</v>
      </c>
      <c r="P95" s="107">
        <v>25</v>
      </c>
      <c r="Q95" s="102"/>
      <c r="R95" s="108"/>
      <c r="S95" s="108">
        <v>473.64</v>
      </c>
      <c r="T95" s="108">
        <v>100</v>
      </c>
      <c r="U95" s="108">
        <f t="shared" si="63"/>
        <v>1289.4598750000005</v>
      </c>
      <c r="V95" s="108"/>
      <c r="W95" s="103">
        <f t="shared" si="43"/>
        <v>1888.0998750000003</v>
      </c>
      <c r="X95" s="108">
        <f t="shared" si="61"/>
        <v>2718.6000000000004</v>
      </c>
      <c r="Y95" s="108">
        <f t="shared" si="62"/>
        <v>6527.4</v>
      </c>
      <c r="Z95" s="103">
        <f t="shared" si="53"/>
        <v>41393.300125000002</v>
      </c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</row>
    <row r="96" spans="1:80" s="31" customFormat="1" ht="72" x14ac:dyDescent="0.25">
      <c r="A96" s="98">
        <v>88</v>
      </c>
      <c r="B96" s="106" t="s">
        <v>207</v>
      </c>
      <c r="C96" s="105" t="s">
        <v>66</v>
      </c>
      <c r="D96" s="106" t="s">
        <v>57</v>
      </c>
      <c r="E96" s="116" t="s">
        <v>208</v>
      </c>
      <c r="F96" s="104" t="s">
        <v>62</v>
      </c>
      <c r="G96" s="107">
        <v>46000</v>
      </c>
      <c r="H96" s="107">
        <f t="shared" si="54"/>
        <v>43281.4</v>
      </c>
      <c r="I96" s="107">
        <f t="shared" si="55"/>
        <v>1320.2</v>
      </c>
      <c r="J96" s="107">
        <f t="shared" si="56"/>
        <v>3265.9999999999995</v>
      </c>
      <c r="K96" s="107">
        <f t="shared" si="57"/>
        <v>506.00000000000006</v>
      </c>
      <c r="L96" s="107">
        <f t="shared" si="58"/>
        <v>1398.4</v>
      </c>
      <c r="M96" s="107">
        <f t="shared" si="59"/>
        <v>3261.4</v>
      </c>
      <c r="N96" s="107"/>
      <c r="O96" s="107">
        <f t="shared" si="60"/>
        <v>9752</v>
      </c>
      <c r="P96" s="107">
        <v>25</v>
      </c>
      <c r="Q96" s="102"/>
      <c r="R96" s="108"/>
      <c r="S96" s="108">
        <v>669.92</v>
      </c>
      <c r="T96" s="108">
        <v>100</v>
      </c>
      <c r="U96" s="108">
        <f t="shared" si="63"/>
        <v>1289.4598750000005</v>
      </c>
      <c r="V96" s="108"/>
      <c r="W96" s="103">
        <f t="shared" si="43"/>
        <v>2084.3798750000005</v>
      </c>
      <c r="X96" s="108">
        <f t="shared" si="61"/>
        <v>2718.6000000000004</v>
      </c>
      <c r="Y96" s="108">
        <f t="shared" si="62"/>
        <v>6527.4</v>
      </c>
      <c r="Z96" s="103">
        <f t="shared" si="53"/>
        <v>41197.020124999995</v>
      </c>
    </row>
    <row r="97" spans="1:80" s="31" customFormat="1" ht="54" x14ac:dyDescent="0.25">
      <c r="A97" s="98">
        <v>89</v>
      </c>
      <c r="B97" s="106" t="s">
        <v>209</v>
      </c>
      <c r="C97" s="105" t="s">
        <v>66</v>
      </c>
      <c r="D97" s="106" t="s">
        <v>57</v>
      </c>
      <c r="E97" s="99" t="s">
        <v>32</v>
      </c>
      <c r="F97" s="104" t="s">
        <v>62</v>
      </c>
      <c r="G97" s="107">
        <v>36000</v>
      </c>
      <c r="H97" s="107">
        <f t="shared" si="54"/>
        <v>33872.400000000001</v>
      </c>
      <c r="I97" s="107">
        <f t="shared" si="55"/>
        <v>1033.2</v>
      </c>
      <c r="J97" s="107">
        <f t="shared" si="56"/>
        <v>2555.9999999999995</v>
      </c>
      <c r="K97" s="107">
        <f t="shared" si="57"/>
        <v>396.00000000000006</v>
      </c>
      <c r="L97" s="107">
        <f t="shared" si="58"/>
        <v>1094.4000000000001</v>
      </c>
      <c r="M97" s="107">
        <f t="shared" si="59"/>
        <v>2552.4</v>
      </c>
      <c r="N97" s="107"/>
      <c r="O97" s="107">
        <f t="shared" si="60"/>
        <v>7632</v>
      </c>
      <c r="P97" s="107">
        <v>25</v>
      </c>
      <c r="Q97" s="102"/>
      <c r="R97" s="108"/>
      <c r="S97" s="108">
        <v>850</v>
      </c>
      <c r="T97" s="108">
        <v>100</v>
      </c>
      <c r="U97" s="103"/>
      <c r="V97" s="108"/>
      <c r="W97" s="103">
        <f t="shared" si="43"/>
        <v>975</v>
      </c>
      <c r="X97" s="108">
        <f t="shared" si="61"/>
        <v>2127.6000000000004</v>
      </c>
      <c r="Y97" s="108">
        <f t="shared" si="62"/>
        <v>5108.3999999999996</v>
      </c>
      <c r="Z97" s="103">
        <f t="shared" si="53"/>
        <v>32897.4</v>
      </c>
    </row>
    <row r="98" spans="1:80" s="31" customFormat="1" ht="72" x14ac:dyDescent="0.25">
      <c r="A98" s="98">
        <v>90</v>
      </c>
      <c r="B98" s="106" t="s">
        <v>212</v>
      </c>
      <c r="C98" s="105" t="s">
        <v>65</v>
      </c>
      <c r="D98" s="104" t="s">
        <v>7</v>
      </c>
      <c r="E98" s="99" t="s">
        <v>17</v>
      </c>
      <c r="F98" s="104" t="s">
        <v>62</v>
      </c>
      <c r="G98" s="107">
        <v>36000</v>
      </c>
      <c r="H98" s="107">
        <f t="shared" si="54"/>
        <v>33872.400000000001</v>
      </c>
      <c r="I98" s="107">
        <f t="shared" si="55"/>
        <v>1033.2</v>
      </c>
      <c r="J98" s="107">
        <f t="shared" si="56"/>
        <v>2555.9999999999995</v>
      </c>
      <c r="K98" s="107">
        <f t="shared" si="57"/>
        <v>396.00000000000006</v>
      </c>
      <c r="L98" s="107">
        <f t="shared" si="58"/>
        <v>1094.4000000000001</v>
      </c>
      <c r="M98" s="107">
        <f t="shared" si="59"/>
        <v>2552.4</v>
      </c>
      <c r="N98" s="107"/>
      <c r="O98" s="107">
        <f t="shared" si="60"/>
        <v>7632</v>
      </c>
      <c r="P98" s="107">
        <v>25</v>
      </c>
      <c r="Q98" s="102"/>
      <c r="R98" s="108"/>
      <c r="S98" s="108"/>
      <c r="T98" s="108">
        <v>100</v>
      </c>
      <c r="U98" s="103"/>
      <c r="V98" s="108"/>
      <c r="W98" s="103">
        <f t="shared" si="43"/>
        <v>125</v>
      </c>
      <c r="X98" s="108">
        <f t="shared" si="61"/>
        <v>2127.6000000000004</v>
      </c>
      <c r="Y98" s="108">
        <f t="shared" si="62"/>
        <v>5108.3999999999996</v>
      </c>
      <c r="Z98" s="103">
        <f t="shared" si="53"/>
        <v>33747.4</v>
      </c>
    </row>
    <row r="99" spans="1:80" s="31" customFormat="1" ht="54" x14ac:dyDescent="0.25">
      <c r="A99" s="98">
        <v>91</v>
      </c>
      <c r="B99" s="106" t="s">
        <v>213</v>
      </c>
      <c r="C99" s="105" t="s">
        <v>66</v>
      </c>
      <c r="D99" s="104" t="s">
        <v>214</v>
      </c>
      <c r="E99" s="99" t="s">
        <v>215</v>
      </c>
      <c r="F99" s="104" t="s">
        <v>62</v>
      </c>
      <c r="G99" s="107">
        <v>30000</v>
      </c>
      <c r="H99" s="107">
        <f t="shared" si="54"/>
        <v>28227</v>
      </c>
      <c r="I99" s="107">
        <f t="shared" si="55"/>
        <v>861</v>
      </c>
      <c r="J99" s="107">
        <f t="shared" si="56"/>
        <v>2130</v>
      </c>
      <c r="K99" s="107">
        <f t="shared" si="57"/>
        <v>330.00000000000006</v>
      </c>
      <c r="L99" s="107">
        <f t="shared" si="58"/>
        <v>912</v>
      </c>
      <c r="M99" s="107">
        <f t="shared" si="59"/>
        <v>2127</v>
      </c>
      <c r="N99" s="107"/>
      <c r="O99" s="107">
        <f t="shared" si="60"/>
        <v>6360</v>
      </c>
      <c r="P99" s="107">
        <v>25</v>
      </c>
      <c r="Q99" s="102"/>
      <c r="R99" s="108"/>
      <c r="S99" s="108">
        <v>550.70000000000005</v>
      </c>
      <c r="T99" s="108">
        <v>100</v>
      </c>
      <c r="U99" s="103"/>
      <c r="V99" s="108"/>
      <c r="W99" s="103">
        <f t="shared" si="43"/>
        <v>675.7</v>
      </c>
      <c r="X99" s="108">
        <f t="shared" si="61"/>
        <v>1773</v>
      </c>
      <c r="Y99" s="108">
        <f t="shared" si="62"/>
        <v>4257</v>
      </c>
      <c r="Z99" s="103">
        <f t="shared" si="53"/>
        <v>27551.3</v>
      </c>
    </row>
    <row r="100" spans="1:80" s="28" customFormat="1" ht="72" x14ac:dyDescent="0.25">
      <c r="A100" s="98">
        <v>92</v>
      </c>
      <c r="B100" s="106" t="s">
        <v>216</v>
      </c>
      <c r="C100" s="105" t="s">
        <v>65</v>
      </c>
      <c r="D100" s="106" t="s">
        <v>57</v>
      </c>
      <c r="E100" s="99" t="s">
        <v>17</v>
      </c>
      <c r="F100" s="104" t="s">
        <v>62</v>
      </c>
      <c r="G100" s="107">
        <v>36000</v>
      </c>
      <c r="H100" s="107">
        <f t="shared" si="54"/>
        <v>33872.400000000001</v>
      </c>
      <c r="I100" s="107">
        <f t="shared" si="55"/>
        <v>1033.2</v>
      </c>
      <c r="J100" s="107">
        <f t="shared" si="56"/>
        <v>2555.9999999999995</v>
      </c>
      <c r="K100" s="107">
        <f t="shared" si="57"/>
        <v>396.00000000000006</v>
      </c>
      <c r="L100" s="107">
        <f t="shared" si="58"/>
        <v>1094.4000000000001</v>
      </c>
      <c r="M100" s="107">
        <f t="shared" si="59"/>
        <v>2552.4</v>
      </c>
      <c r="N100" s="107"/>
      <c r="O100" s="107">
        <f t="shared" si="60"/>
        <v>7632</v>
      </c>
      <c r="P100" s="107">
        <v>25</v>
      </c>
      <c r="Q100" s="102"/>
      <c r="R100" s="108"/>
      <c r="S100" s="108">
        <v>80</v>
      </c>
      <c r="T100" s="108">
        <v>100</v>
      </c>
      <c r="U100" s="103"/>
      <c r="V100" s="108"/>
      <c r="W100" s="103">
        <f t="shared" si="43"/>
        <v>205</v>
      </c>
      <c r="X100" s="108">
        <f t="shared" si="61"/>
        <v>2127.6000000000004</v>
      </c>
      <c r="Y100" s="108">
        <f t="shared" si="62"/>
        <v>5108.3999999999996</v>
      </c>
      <c r="Z100" s="103">
        <f t="shared" si="53"/>
        <v>33667.4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</row>
    <row r="101" spans="1:80" s="26" customFormat="1" ht="36" x14ac:dyDescent="0.25">
      <c r="A101" s="98">
        <v>93</v>
      </c>
      <c r="B101" s="106" t="s">
        <v>202</v>
      </c>
      <c r="C101" s="113" t="s">
        <v>65</v>
      </c>
      <c r="D101" s="106" t="s">
        <v>57</v>
      </c>
      <c r="E101" s="99" t="s">
        <v>201</v>
      </c>
      <c r="F101" s="106" t="s">
        <v>62</v>
      </c>
      <c r="G101" s="101">
        <v>20000</v>
      </c>
      <c r="H101" s="101">
        <f t="shared" ref="H101:H102" si="64">+G101-(I101+L101+N101)</f>
        <v>18818</v>
      </c>
      <c r="I101" s="101">
        <f t="shared" ref="I101:I102" si="65">IF(G101&lt;=325250,G101*2.87%,9334.68)</f>
        <v>574</v>
      </c>
      <c r="J101" s="101">
        <f t="shared" ref="J101:J102" si="66">IF(G101&lt;=325250,G101*7.1%,23092.75)</f>
        <v>1419.9999999999998</v>
      </c>
      <c r="K101" s="101">
        <f t="shared" ref="K101:K102" si="67">IF(G101&lt;=65050,G101*1.1%,715.55)</f>
        <v>220.00000000000003</v>
      </c>
      <c r="L101" s="101">
        <f t="shared" ref="L101:L102" si="68">IF(G101&lt;=162625,G101*3.04%,4943.8)</f>
        <v>608</v>
      </c>
      <c r="M101" s="101">
        <f t="shared" ref="M101:M102" si="69">IF(G101&lt;=162625,G101*7.09%,11530.11)</f>
        <v>1418</v>
      </c>
      <c r="N101" s="115"/>
      <c r="O101" s="101">
        <f t="shared" ref="O101:O102" si="70">+I101+J101+K101+L101+M101+N101</f>
        <v>4240</v>
      </c>
      <c r="P101" s="101">
        <v>25</v>
      </c>
      <c r="Q101" s="102"/>
      <c r="R101" s="114"/>
      <c r="S101" s="114"/>
      <c r="T101" s="103">
        <v>100</v>
      </c>
      <c r="U101" s="103"/>
      <c r="V101" s="114"/>
      <c r="W101" s="103">
        <f t="shared" si="43"/>
        <v>125</v>
      </c>
      <c r="X101" s="103">
        <f t="shared" ref="X101:X102" si="71">+I101+L101+N101</f>
        <v>1182</v>
      </c>
      <c r="Y101" s="103">
        <f t="shared" ref="Y101:Y102" si="72">+J101+M101</f>
        <v>2838</v>
      </c>
      <c r="Z101" s="103">
        <f t="shared" si="53"/>
        <v>18693</v>
      </c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spans="1:80" s="11" customFormat="1" ht="54" x14ac:dyDescent="0.25">
      <c r="A102" s="98">
        <v>94</v>
      </c>
      <c r="B102" s="106" t="s">
        <v>218</v>
      </c>
      <c r="C102" s="113" t="s">
        <v>65</v>
      </c>
      <c r="D102" s="106" t="s">
        <v>57</v>
      </c>
      <c r="E102" s="99" t="s">
        <v>201</v>
      </c>
      <c r="F102" s="106" t="s">
        <v>62</v>
      </c>
      <c r="G102" s="107">
        <v>20000</v>
      </c>
      <c r="H102" s="107">
        <f t="shared" si="64"/>
        <v>18818</v>
      </c>
      <c r="I102" s="107">
        <f t="shared" si="65"/>
        <v>574</v>
      </c>
      <c r="J102" s="107">
        <f t="shared" si="66"/>
        <v>1419.9999999999998</v>
      </c>
      <c r="K102" s="107">
        <f t="shared" si="67"/>
        <v>220.00000000000003</v>
      </c>
      <c r="L102" s="107">
        <f t="shared" si="68"/>
        <v>608</v>
      </c>
      <c r="M102" s="107">
        <f t="shared" si="69"/>
        <v>1418</v>
      </c>
      <c r="N102" s="107"/>
      <c r="O102" s="107">
        <f t="shared" si="70"/>
        <v>4240</v>
      </c>
      <c r="P102" s="101">
        <v>25</v>
      </c>
      <c r="Q102" s="107"/>
      <c r="R102" s="107"/>
      <c r="S102" s="107"/>
      <c r="T102" s="117">
        <v>100</v>
      </c>
      <c r="U102" s="107"/>
      <c r="V102" s="107"/>
      <c r="W102" s="103">
        <f t="shared" si="43"/>
        <v>125</v>
      </c>
      <c r="X102" s="117">
        <f t="shared" si="71"/>
        <v>1182</v>
      </c>
      <c r="Y102" s="117">
        <f t="shared" si="72"/>
        <v>2838</v>
      </c>
      <c r="Z102" s="103">
        <f t="shared" si="53"/>
        <v>18693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</row>
    <row r="103" spans="1:80" s="8" customFormat="1" ht="54" x14ac:dyDescent="0.25">
      <c r="A103" s="98">
        <v>95</v>
      </c>
      <c r="B103" s="106" t="s">
        <v>123</v>
      </c>
      <c r="C103" s="100" t="s">
        <v>65</v>
      </c>
      <c r="D103" s="99" t="s">
        <v>15</v>
      </c>
      <c r="E103" s="99" t="s">
        <v>23</v>
      </c>
      <c r="F103" s="99" t="s">
        <v>62</v>
      </c>
      <c r="G103" s="101">
        <v>25000</v>
      </c>
      <c r="H103" s="101">
        <f t="shared" ref="H103:H114" si="73">+G103-(I103+L103+N103)</f>
        <v>23522.5</v>
      </c>
      <c r="I103" s="101">
        <f t="shared" ref="I103:I114" si="74">IF(G103&lt;=325250,G103*2.87%,9334.68)</f>
        <v>717.5</v>
      </c>
      <c r="J103" s="101">
        <f t="shared" ref="J103:J114" si="75">IF(G103&lt;=325250,G103*7.1%,23092.75)</f>
        <v>1774.9999999999998</v>
      </c>
      <c r="K103" s="101">
        <f t="shared" ref="K103:K114" si="76">IF(G103&lt;=65050,G103*1.1%,715.55)</f>
        <v>275</v>
      </c>
      <c r="L103" s="101">
        <f t="shared" ref="L103:L114" si="77">IF(G103&lt;=162625,G103*3.04%,4943.8)</f>
        <v>760</v>
      </c>
      <c r="M103" s="101">
        <f t="shared" ref="M103:M114" si="78">IF(G103&lt;=162625,G103*7.09%,11530.11)</f>
        <v>1772.5000000000002</v>
      </c>
      <c r="N103" s="101"/>
      <c r="O103" s="101">
        <f t="shared" ref="O103:O114" si="79">+I103+J103+K103+L103+M103+N103</f>
        <v>5300</v>
      </c>
      <c r="P103" s="101">
        <v>25</v>
      </c>
      <c r="Q103" s="102">
        <v>1138.06</v>
      </c>
      <c r="R103" s="103"/>
      <c r="S103" s="103"/>
      <c r="T103" s="103">
        <v>100</v>
      </c>
      <c r="U103" s="103"/>
      <c r="V103" s="103"/>
      <c r="W103" s="103">
        <f t="shared" ref="W103:W114" si="80">P103+Q103+R103+S103+T103+U103</f>
        <v>1263.06</v>
      </c>
      <c r="X103" s="103">
        <f t="shared" ref="X103:X109" si="81">+I103+L103+N103</f>
        <v>1477.5</v>
      </c>
      <c r="Y103" s="103">
        <f t="shared" ref="Y103:Y114" si="82">+J103+M103</f>
        <v>3547.5</v>
      </c>
      <c r="Z103" s="103">
        <f t="shared" ref="Z103:Z114" si="83">+G103-(W103+X103)</f>
        <v>22259.439999999999</v>
      </c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</row>
    <row r="104" spans="1:80" s="8" customFormat="1" ht="72" x14ac:dyDescent="0.25">
      <c r="A104" s="98">
        <v>96</v>
      </c>
      <c r="B104" s="106" t="s">
        <v>124</v>
      </c>
      <c r="C104" s="100" t="s">
        <v>65</v>
      </c>
      <c r="D104" s="99" t="s">
        <v>7</v>
      </c>
      <c r="E104" s="99" t="s">
        <v>23</v>
      </c>
      <c r="F104" s="99" t="s">
        <v>62</v>
      </c>
      <c r="G104" s="101">
        <v>15000</v>
      </c>
      <c r="H104" s="101">
        <f t="shared" si="73"/>
        <v>14113.5</v>
      </c>
      <c r="I104" s="101">
        <f t="shared" si="74"/>
        <v>430.5</v>
      </c>
      <c r="J104" s="101">
        <f t="shared" si="75"/>
        <v>1065</v>
      </c>
      <c r="K104" s="101">
        <f t="shared" si="76"/>
        <v>165.00000000000003</v>
      </c>
      <c r="L104" s="101">
        <f t="shared" si="77"/>
        <v>456</v>
      </c>
      <c r="M104" s="101">
        <f t="shared" si="78"/>
        <v>1063.5</v>
      </c>
      <c r="N104" s="101"/>
      <c r="O104" s="101">
        <f t="shared" si="79"/>
        <v>3180</v>
      </c>
      <c r="P104" s="101">
        <v>25</v>
      </c>
      <c r="Q104" s="102"/>
      <c r="R104" s="103"/>
      <c r="S104" s="103"/>
      <c r="T104" s="103">
        <v>100</v>
      </c>
      <c r="U104" s="103"/>
      <c r="V104" s="103"/>
      <c r="W104" s="103">
        <f t="shared" si="80"/>
        <v>125</v>
      </c>
      <c r="X104" s="103">
        <f t="shared" si="81"/>
        <v>886.5</v>
      </c>
      <c r="Y104" s="103">
        <f t="shared" si="82"/>
        <v>2128.5</v>
      </c>
      <c r="Z104" s="103">
        <f t="shared" si="83"/>
        <v>13988.5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8" customFormat="1" ht="54" x14ac:dyDescent="0.25">
      <c r="A105" s="98">
        <v>97</v>
      </c>
      <c r="B105" s="106" t="s">
        <v>125</v>
      </c>
      <c r="C105" s="100" t="s">
        <v>65</v>
      </c>
      <c r="D105" s="99" t="s">
        <v>7</v>
      </c>
      <c r="E105" s="99" t="s">
        <v>23</v>
      </c>
      <c r="F105" s="99" t="s">
        <v>62</v>
      </c>
      <c r="G105" s="101">
        <v>15000</v>
      </c>
      <c r="H105" s="101">
        <f t="shared" si="73"/>
        <v>14113.5</v>
      </c>
      <c r="I105" s="101">
        <f t="shared" si="74"/>
        <v>430.5</v>
      </c>
      <c r="J105" s="101">
        <f t="shared" si="75"/>
        <v>1065</v>
      </c>
      <c r="K105" s="101">
        <f t="shared" si="76"/>
        <v>165.00000000000003</v>
      </c>
      <c r="L105" s="101">
        <f t="shared" si="77"/>
        <v>456</v>
      </c>
      <c r="M105" s="101">
        <f t="shared" si="78"/>
        <v>1063.5</v>
      </c>
      <c r="N105" s="101"/>
      <c r="O105" s="101">
        <f t="shared" si="79"/>
        <v>3180</v>
      </c>
      <c r="P105" s="101">
        <v>25</v>
      </c>
      <c r="Q105" s="102"/>
      <c r="R105" s="103"/>
      <c r="S105" s="103"/>
      <c r="T105" s="103">
        <v>100</v>
      </c>
      <c r="U105" s="103"/>
      <c r="V105" s="103"/>
      <c r="W105" s="103">
        <f t="shared" si="80"/>
        <v>125</v>
      </c>
      <c r="X105" s="103">
        <f t="shared" si="81"/>
        <v>886.5</v>
      </c>
      <c r="Y105" s="103">
        <f t="shared" si="82"/>
        <v>2128.5</v>
      </c>
      <c r="Z105" s="103">
        <f t="shared" si="83"/>
        <v>13988.5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s="8" customFormat="1" ht="54" x14ac:dyDescent="0.25">
      <c r="A106" s="98">
        <v>98</v>
      </c>
      <c r="B106" s="106" t="s">
        <v>126</v>
      </c>
      <c r="C106" s="100" t="s">
        <v>65</v>
      </c>
      <c r="D106" s="99" t="s">
        <v>7</v>
      </c>
      <c r="E106" s="99" t="s">
        <v>23</v>
      </c>
      <c r="F106" s="99" t="s">
        <v>62</v>
      </c>
      <c r="G106" s="101">
        <v>25000</v>
      </c>
      <c r="H106" s="101">
        <f t="shared" si="73"/>
        <v>23522.5</v>
      </c>
      <c r="I106" s="101">
        <f t="shared" si="74"/>
        <v>717.5</v>
      </c>
      <c r="J106" s="101">
        <f t="shared" si="75"/>
        <v>1774.9999999999998</v>
      </c>
      <c r="K106" s="101">
        <f t="shared" si="76"/>
        <v>275</v>
      </c>
      <c r="L106" s="101">
        <f t="shared" si="77"/>
        <v>760</v>
      </c>
      <c r="M106" s="101">
        <f t="shared" si="78"/>
        <v>1772.5000000000002</v>
      </c>
      <c r="N106" s="101"/>
      <c r="O106" s="101">
        <f t="shared" si="79"/>
        <v>5300</v>
      </c>
      <c r="P106" s="101">
        <v>25</v>
      </c>
      <c r="Q106" s="102"/>
      <c r="R106" s="103"/>
      <c r="S106" s="103"/>
      <c r="T106" s="103">
        <v>100</v>
      </c>
      <c r="U106" s="103"/>
      <c r="V106" s="103"/>
      <c r="W106" s="103">
        <f t="shared" si="80"/>
        <v>125</v>
      </c>
      <c r="X106" s="103">
        <f t="shared" si="81"/>
        <v>1477.5</v>
      </c>
      <c r="Y106" s="103">
        <f t="shared" si="82"/>
        <v>3547.5</v>
      </c>
      <c r="Z106" s="103">
        <f t="shared" si="83"/>
        <v>23397.5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s="9" customFormat="1" ht="54" x14ac:dyDescent="0.25">
      <c r="A107" s="98">
        <v>99</v>
      </c>
      <c r="B107" s="106" t="s">
        <v>150</v>
      </c>
      <c r="C107" s="113" t="s">
        <v>65</v>
      </c>
      <c r="D107" s="106" t="s">
        <v>57</v>
      </c>
      <c r="E107" s="99" t="s">
        <v>23</v>
      </c>
      <c r="F107" s="99" t="s">
        <v>62</v>
      </c>
      <c r="G107" s="101">
        <v>25000</v>
      </c>
      <c r="H107" s="101">
        <f t="shared" si="73"/>
        <v>23522.5</v>
      </c>
      <c r="I107" s="101">
        <f t="shared" si="74"/>
        <v>717.5</v>
      </c>
      <c r="J107" s="101">
        <f t="shared" si="75"/>
        <v>1774.9999999999998</v>
      </c>
      <c r="K107" s="101">
        <f t="shared" si="76"/>
        <v>275</v>
      </c>
      <c r="L107" s="101">
        <f t="shared" si="77"/>
        <v>760</v>
      </c>
      <c r="M107" s="101">
        <f t="shared" si="78"/>
        <v>1772.5000000000002</v>
      </c>
      <c r="N107" s="101"/>
      <c r="O107" s="101">
        <f t="shared" si="79"/>
        <v>5300</v>
      </c>
      <c r="P107" s="101">
        <v>25</v>
      </c>
      <c r="Q107" s="102">
        <v>2100.16</v>
      </c>
      <c r="R107" s="103"/>
      <c r="S107" s="103"/>
      <c r="T107" s="103">
        <v>100</v>
      </c>
      <c r="U107" s="103"/>
      <c r="V107" s="103"/>
      <c r="W107" s="103">
        <f t="shared" si="80"/>
        <v>2225.16</v>
      </c>
      <c r="X107" s="103">
        <f t="shared" si="81"/>
        <v>1477.5</v>
      </c>
      <c r="Y107" s="103">
        <f t="shared" si="82"/>
        <v>3547.5</v>
      </c>
      <c r="Z107" s="103">
        <f t="shared" si="83"/>
        <v>21297.34</v>
      </c>
    </row>
    <row r="108" spans="1:80" s="26" customFormat="1" ht="36" x14ac:dyDescent="0.25">
      <c r="A108" s="98">
        <v>100</v>
      </c>
      <c r="B108" s="106" t="s">
        <v>143</v>
      </c>
      <c r="C108" s="100" t="s">
        <v>66</v>
      </c>
      <c r="D108" s="99" t="s">
        <v>15</v>
      </c>
      <c r="E108" s="99" t="s">
        <v>34</v>
      </c>
      <c r="F108" s="99" t="s">
        <v>62</v>
      </c>
      <c r="G108" s="101">
        <v>30000</v>
      </c>
      <c r="H108" s="101">
        <f t="shared" si="73"/>
        <v>28227</v>
      </c>
      <c r="I108" s="101">
        <f t="shared" si="74"/>
        <v>861</v>
      </c>
      <c r="J108" s="101">
        <f t="shared" si="75"/>
        <v>2130</v>
      </c>
      <c r="K108" s="101">
        <f t="shared" si="76"/>
        <v>330.00000000000006</v>
      </c>
      <c r="L108" s="101">
        <f t="shared" si="77"/>
        <v>912</v>
      </c>
      <c r="M108" s="101">
        <f t="shared" si="78"/>
        <v>2127</v>
      </c>
      <c r="N108" s="101"/>
      <c r="O108" s="101">
        <f t="shared" si="79"/>
        <v>6360</v>
      </c>
      <c r="P108" s="101">
        <v>25</v>
      </c>
      <c r="Q108" s="102">
        <v>2000</v>
      </c>
      <c r="R108" s="103"/>
      <c r="S108" s="103"/>
      <c r="T108" s="103">
        <v>100</v>
      </c>
      <c r="U108" s="103"/>
      <c r="V108" s="103"/>
      <c r="W108" s="103">
        <f t="shared" si="80"/>
        <v>2125</v>
      </c>
      <c r="X108" s="103">
        <f t="shared" si="81"/>
        <v>1773</v>
      </c>
      <c r="Y108" s="103">
        <f t="shared" si="82"/>
        <v>4257</v>
      </c>
      <c r="Z108" s="108">
        <f t="shared" si="83"/>
        <v>26102</v>
      </c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</row>
    <row r="109" spans="1:80" s="8" customFormat="1" ht="54" x14ac:dyDescent="0.25">
      <c r="A109" s="98">
        <v>101</v>
      </c>
      <c r="B109" s="106" t="s">
        <v>117</v>
      </c>
      <c r="C109" s="100" t="s">
        <v>66</v>
      </c>
      <c r="D109" s="99" t="s">
        <v>15</v>
      </c>
      <c r="E109" s="99" t="s">
        <v>34</v>
      </c>
      <c r="F109" s="99" t="s">
        <v>62</v>
      </c>
      <c r="G109" s="101">
        <v>30000</v>
      </c>
      <c r="H109" s="101">
        <f t="shared" si="73"/>
        <v>26649.57</v>
      </c>
      <c r="I109" s="101">
        <f t="shared" si="74"/>
        <v>861</v>
      </c>
      <c r="J109" s="101">
        <f t="shared" si="75"/>
        <v>2130</v>
      </c>
      <c r="K109" s="101">
        <f t="shared" si="76"/>
        <v>330.00000000000006</v>
      </c>
      <c r="L109" s="101">
        <f t="shared" si="77"/>
        <v>912</v>
      </c>
      <c r="M109" s="101">
        <f t="shared" si="78"/>
        <v>2127</v>
      </c>
      <c r="N109" s="101">
        <v>1577.43</v>
      </c>
      <c r="O109" s="101">
        <f t="shared" si="79"/>
        <v>7937.43</v>
      </c>
      <c r="P109" s="101">
        <v>25</v>
      </c>
      <c r="Q109" s="102">
        <v>500</v>
      </c>
      <c r="R109" s="103"/>
      <c r="S109" s="103"/>
      <c r="T109" s="103">
        <v>100</v>
      </c>
      <c r="U109" s="103"/>
      <c r="V109" s="103"/>
      <c r="W109" s="103">
        <f t="shared" si="80"/>
        <v>625</v>
      </c>
      <c r="X109" s="103">
        <f t="shared" si="81"/>
        <v>3350.4300000000003</v>
      </c>
      <c r="Y109" s="103">
        <f t="shared" si="82"/>
        <v>4257</v>
      </c>
      <c r="Z109" s="108">
        <f t="shared" si="83"/>
        <v>26024.57</v>
      </c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</row>
    <row r="110" spans="1:80" s="8" customFormat="1" ht="54" x14ac:dyDescent="0.25">
      <c r="A110" s="98">
        <v>102</v>
      </c>
      <c r="B110" s="106" t="s">
        <v>118</v>
      </c>
      <c r="C110" s="100" t="s">
        <v>66</v>
      </c>
      <c r="D110" s="99" t="s">
        <v>57</v>
      </c>
      <c r="E110" s="99" t="s">
        <v>34</v>
      </c>
      <c r="F110" s="99" t="s">
        <v>62</v>
      </c>
      <c r="G110" s="101">
        <v>25000</v>
      </c>
      <c r="H110" s="101">
        <f t="shared" si="73"/>
        <v>23522.5</v>
      </c>
      <c r="I110" s="101">
        <f t="shared" si="74"/>
        <v>717.5</v>
      </c>
      <c r="J110" s="101">
        <f t="shared" si="75"/>
        <v>1774.9999999999998</v>
      </c>
      <c r="K110" s="101">
        <f t="shared" si="76"/>
        <v>275</v>
      </c>
      <c r="L110" s="101">
        <f t="shared" si="77"/>
        <v>760</v>
      </c>
      <c r="M110" s="101">
        <f t="shared" si="78"/>
        <v>1772.5000000000002</v>
      </c>
      <c r="N110" s="101"/>
      <c r="O110" s="101">
        <f t="shared" si="79"/>
        <v>5300</v>
      </c>
      <c r="P110" s="101">
        <v>25</v>
      </c>
      <c r="Q110" s="102"/>
      <c r="R110" s="103"/>
      <c r="S110" s="103"/>
      <c r="T110" s="103">
        <v>100</v>
      </c>
      <c r="U110" s="103"/>
      <c r="V110" s="103"/>
      <c r="W110" s="103">
        <f t="shared" si="80"/>
        <v>125</v>
      </c>
      <c r="X110" s="103">
        <v>1182</v>
      </c>
      <c r="Y110" s="103">
        <f t="shared" si="82"/>
        <v>3547.5</v>
      </c>
      <c r="Z110" s="103">
        <f t="shared" si="83"/>
        <v>23693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</row>
    <row r="111" spans="1:80" s="8" customFormat="1" ht="54" x14ac:dyDescent="0.25">
      <c r="A111" s="98">
        <v>103</v>
      </c>
      <c r="B111" s="106" t="s">
        <v>119</v>
      </c>
      <c r="C111" s="100" t="s">
        <v>66</v>
      </c>
      <c r="D111" s="99" t="s">
        <v>15</v>
      </c>
      <c r="E111" s="99" t="s">
        <v>34</v>
      </c>
      <c r="F111" s="99" t="s">
        <v>62</v>
      </c>
      <c r="G111" s="101">
        <v>30000</v>
      </c>
      <c r="H111" s="101">
        <f t="shared" si="73"/>
        <v>28227</v>
      </c>
      <c r="I111" s="101">
        <f t="shared" si="74"/>
        <v>861</v>
      </c>
      <c r="J111" s="101">
        <f t="shared" si="75"/>
        <v>2130</v>
      </c>
      <c r="K111" s="101">
        <f t="shared" si="76"/>
        <v>330.00000000000006</v>
      </c>
      <c r="L111" s="101">
        <f t="shared" si="77"/>
        <v>912</v>
      </c>
      <c r="M111" s="101">
        <f t="shared" si="78"/>
        <v>2127</v>
      </c>
      <c r="N111" s="101"/>
      <c r="O111" s="101">
        <f t="shared" si="79"/>
        <v>6360</v>
      </c>
      <c r="P111" s="101">
        <v>25</v>
      </c>
      <c r="Q111" s="102">
        <v>4073.69</v>
      </c>
      <c r="R111" s="103"/>
      <c r="S111" s="103"/>
      <c r="T111" s="103">
        <v>100</v>
      </c>
      <c r="U111" s="103"/>
      <c r="V111" s="103"/>
      <c r="W111" s="103">
        <f t="shared" si="80"/>
        <v>4198.6900000000005</v>
      </c>
      <c r="X111" s="103">
        <f>+I111+L111+N111</f>
        <v>1773</v>
      </c>
      <c r="Y111" s="103">
        <f t="shared" si="82"/>
        <v>4257</v>
      </c>
      <c r="Z111" s="103">
        <f t="shared" si="83"/>
        <v>24028.309999999998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0" s="8" customFormat="1" ht="54" x14ac:dyDescent="0.25">
      <c r="A112" s="98">
        <v>104</v>
      </c>
      <c r="B112" s="106" t="s">
        <v>120</v>
      </c>
      <c r="C112" s="100" t="s">
        <v>66</v>
      </c>
      <c r="D112" s="99" t="s">
        <v>8</v>
      </c>
      <c r="E112" s="99" t="s">
        <v>34</v>
      </c>
      <c r="F112" s="99" t="s">
        <v>62</v>
      </c>
      <c r="G112" s="101">
        <v>30000</v>
      </c>
      <c r="H112" s="101">
        <f t="shared" si="73"/>
        <v>28227</v>
      </c>
      <c r="I112" s="101">
        <f t="shared" si="74"/>
        <v>861</v>
      </c>
      <c r="J112" s="101">
        <f t="shared" si="75"/>
        <v>2130</v>
      </c>
      <c r="K112" s="101">
        <f t="shared" si="76"/>
        <v>330.00000000000006</v>
      </c>
      <c r="L112" s="101">
        <f t="shared" si="77"/>
        <v>912</v>
      </c>
      <c r="M112" s="101">
        <f t="shared" si="78"/>
        <v>2127</v>
      </c>
      <c r="N112" s="101"/>
      <c r="O112" s="101">
        <f t="shared" si="79"/>
        <v>6360</v>
      </c>
      <c r="P112" s="101">
        <v>25</v>
      </c>
      <c r="Q112" s="102"/>
      <c r="R112" s="103"/>
      <c r="S112" s="103"/>
      <c r="T112" s="103">
        <v>100</v>
      </c>
      <c r="U112" s="103"/>
      <c r="V112" s="103"/>
      <c r="W112" s="103">
        <f t="shared" si="80"/>
        <v>125</v>
      </c>
      <c r="X112" s="103">
        <f>+I112+L112+N112</f>
        <v>1773</v>
      </c>
      <c r="Y112" s="103">
        <f t="shared" si="82"/>
        <v>4257</v>
      </c>
      <c r="Z112" s="103">
        <f t="shared" si="83"/>
        <v>28102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</row>
    <row r="113" spans="1:80" s="8" customFormat="1" ht="72" x14ac:dyDescent="0.25">
      <c r="A113" s="98">
        <v>105</v>
      </c>
      <c r="B113" s="106" t="s">
        <v>121</v>
      </c>
      <c r="C113" s="100" t="s">
        <v>66</v>
      </c>
      <c r="D113" s="99" t="s">
        <v>13</v>
      </c>
      <c r="E113" s="99" t="s">
        <v>37</v>
      </c>
      <c r="F113" s="99" t="s">
        <v>62</v>
      </c>
      <c r="G113" s="101">
        <v>35000</v>
      </c>
      <c r="H113" s="101">
        <f t="shared" si="73"/>
        <v>32931.5</v>
      </c>
      <c r="I113" s="101">
        <f t="shared" si="74"/>
        <v>1004.5</v>
      </c>
      <c r="J113" s="101">
        <f t="shared" si="75"/>
        <v>2485</v>
      </c>
      <c r="K113" s="101">
        <f t="shared" si="76"/>
        <v>385.00000000000006</v>
      </c>
      <c r="L113" s="101">
        <f t="shared" si="77"/>
        <v>1064</v>
      </c>
      <c r="M113" s="101">
        <f t="shared" si="78"/>
        <v>2481.5</v>
      </c>
      <c r="N113" s="101"/>
      <c r="O113" s="101">
        <f t="shared" si="79"/>
        <v>7420</v>
      </c>
      <c r="P113" s="101">
        <v>25</v>
      </c>
      <c r="Q113" s="102">
        <v>17474.189999999999</v>
      </c>
      <c r="R113" s="103"/>
      <c r="S113" s="103">
        <v>2703.13</v>
      </c>
      <c r="T113" s="103">
        <v>100</v>
      </c>
      <c r="U113" s="103"/>
      <c r="V113" s="103"/>
      <c r="W113" s="103">
        <f t="shared" si="80"/>
        <v>20302.32</v>
      </c>
      <c r="X113" s="103">
        <f>+I113+L113+N113</f>
        <v>2068.5</v>
      </c>
      <c r="Y113" s="103">
        <f t="shared" si="82"/>
        <v>4966.5</v>
      </c>
      <c r="Z113" s="103">
        <f t="shared" si="83"/>
        <v>12629.18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</row>
    <row r="114" spans="1:80" s="10" customFormat="1" ht="36" x14ac:dyDescent="0.25">
      <c r="A114" s="98">
        <v>106</v>
      </c>
      <c r="B114" s="106" t="s">
        <v>151</v>
      </c>
      <c r="C114" s="113" t="s">
        <v>66</v>
      </c>
      <c r="D114" s="106" t="s">
        <v>155</v>
      </c>
      <c r="E114" s="99" t="s">
        <v>34</v>
      </c>
      <c r="F114" s="106" t="s">
        <v>61</v>
      </c>
      <c r="G114" s="101">
        <v>45000</v>
      </c>
      <c r="H114" s="101">
        <f t="shared" si="73"/>
        <v>40763.07</v>
      </c>
      <c r="I114" s="101">
        <f t="shared" si="74"/>
        <v>1291.5</v>
      </c>
      <c r="J114" s="101">
        <f t="shared" si="75"/>
        <v>3194.9999999999995</v>
      </c>
      <c r="K114" s="101">
        <f t="shared" si="76"/>
        <v>495.00000000000006</v>
      </c>
      <c r="L114" s="101">
        <f t="shared" si="77"/>
        <v>1368</v>
      </c>
      <c r="M114" s="101">
        <f t="shared" si="78"/>
        <v>3190.5</v>
      </c>
      <c r="N114" s="101">
        <v>1577.43</v>
      </c>
      <c r="O114" s="101">
        <f t="shared" si="79"/>
        <v>11117.43</v>
      </c>
      <c r="P114" s="101">
        <v>25</v>
      </c>
      <c r="Q114" s="102">
        <v>1500</v>
      </c>
      <c r="R114" s="103"/>
      <c r="S114" s="103">
        <v>797.28</v>
      </c>
      <c r="T114" s="103">
        <v>100</v>
      </c>
      <c r="U114" s="103">
        <f t="shared" ref="U114" si="84">IF((H114*12)&gt;867123.01,(79776+(((H114*12)-867123.01)*0.25))/12,IF((H114*12)&gt;624329.01,(31216+(((H114*12)-624329.01)*0.2))/12,IF((H114*12)&gt;416220.01,(((H114*12)-416220.01)*0.15)/12,0)))</f>
        <v>911.71037499999954</v>
      </c>
      <c r="V114" s="103"/>
      <c r="W114" s="103">
        <f t="shared" si="80"/>
        <v>3333.9903749999994</v>
      </c>
      <c r="X114" s="103">
        <f>+I114+L114+N114</f>
        <v>4236.93</v>
      </c>
      <c r="Y114" s="103">
        <f t="shared" si="82"/>
        <v>6385.5</v>
      </c>
      <c r="Z114" s="103">
        <f t="shared" si="83"/>
        <v>37429.079624999998</v>
      </c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</row>
    <row r="115" spans="1:80" s="11" customFormat="1" ht="17.100000000000001" customHeight="1" x14ac:dyDescent="0.3">
      <c r="A115" s="118"/>
      <c r="B115" s="118"/>
      <c r="C115" s="119"/>
      <c r="D115" s="119"/>
      <c r="E115" s="120"/>
      <c r="F115" s="119"/>
      <c r="G115" s="121"/>
      <c r="H115" s="122"/>
      <c r="I115" s="121"/>
      <c r="J115" s="121"/>
      <c r="K115" s="121"/>
      <c r="L115" s="121"/>
      <c r="M115" s="121"/>
      <c r="N115" s="121"/>
      <c r="O115" s="121"/>
      <c r="P115" s="121"/>
      <c r="Q115" s="123"/>
      <c r="R115" s="123"/>
      <c r="S115" s="124"/>
      <c r="T115" s="123"/>
      <c r="U115" s="125"/>
      <c r="V115" s="125"/>
      <c r="W115" s="126"/>
      <c r="X115" s="126"/>
      <c r="Y115" s="126"/>
      <c r="Z115" s="126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</row>
    <row r="116" spans="1:80" s="32" customFormat="1" ht="17.100000000000001" customHeight="1" x14ac:dyDescent="0.3">
      <c r="A116" s="127"/>
      <c r="B116" s="128" t="s">
        <v>180</v>
      </c>
      <c r="C116" s="129"/>
      <c r="D116" s="129"/>
      <c r="E116" s="130"/>
      <c r="F116" s="129"/>
      <c r="G116" s="131">
        <f t="shared" ref="G116:P116" si="85">SUM(G9:G102)</f>
        <v>6718000</v>
      </c>
      <c r="H116" s="131">
        <f t="shared" si="85"/>
        <v>6278638.5800000113</v>
      </c>
      <c r="I116" s="131">
        <f t="shared" si="85"/>
        <v>191809.28000000044</v>
      </c>
      <c r="J116" s="131">
        <f t="shared" si="85"/>
        <v>474510.75</v>
      </c>
      <c r="K116" s="131">
        <f t="shared" si="85"/>
        <v>50585.149999999987</v>
      </c>
      <c r="L116" s="131">
        <f t="shared" si="85"/>
        <v>187609.79999999978</v>
      </c>
      <c r="M116" s="131">
        <f t="shared" si="85"/>
        <v>437550.47000000085</v>
      </c>
      <c r="N116" s="131">
        <f t="shared" si="85"/>
        <v>59942.340000000004</v>
      </c>
      <c r="O116" s="131">
        <f t="shared" si="85"/>
        <v>1402007.7900000003</v>
      </c>
      <c r="P116" s="131">
        <f t="shared" si="85"/>
        <v>2350</v>
      </c>
      <c r="Q116" s="132">
        <f>SUM(Q12:Q102)</f>
        <v>190891.04</v>
      </c>
      <c r="R116" s="132"/>
      <c r="S116" s="132">
        <f>SUM(S9:S102)</f>
        <v>69262.260000000009</v>
      </c>
      <c r="T116" s="132">
        <f>SUM(T9:T102)</f>
        <v>9100</v>
      </c>
      <c r="U116" s="132">
        <f>SUM(U9:U102)</f>
        <v>678822.97770833247</v>
      </c>
      <c r="V116" s="132">
        <f>SUM(V9:V101)</f>
        <v>0</v>
      </c>
      <c r="W116" s="132">
        <f>SUM(W9:W102)</f>
        <v>943343.86783333309</v>
      </c>
      <c r="X116" s="132">
        <f>SUM(X9:X102)</f>
        <v>439361.41999999929</v>
      </c>
      <c r="Y116" s="132">
        <f>SUM(Y9:Y102)</f>
        <v>912776.7700000006</v>
      </c>
      <c r="Z116" s="132">
        <f>SUM(Z9:Z102)</f>
        <v>5335294.712166667</v>
      </c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</row>
    <row r="117" spans="1:80" s="11" customFormat="1" ht="17.100000000000001" customHeight="1" x14ac:dyDescent="0.3">
      <c r="A117" s="133"/>
      <c r="B117" s="134"/>
      <c r="C117" s="135"/>
      <c r="D117" s="134"/>
      <c r="E117" s="136"/>
      <c r="F117" s="134"/>
      <c r="G117" s="137"/>
      <c r="H117" s="134"/>
      <c r="I117" s="138"/>
      <c r="J117" s="138"/>
      <c r="K117" s="138"/>
      <c r="L117" s="138"/>
      <c r="M117" s="138"/>
      <c r="N117" s="139"/>
      <c r="O117" s="138"/>
      <c r="P117" s="138"/>
      <c r="Q117" s="140"/>
      <c r="R117" s="138"/>
      <c r="S117" s="141"/>
      <c r="T117" s="138"/>
      <c r="U117" s="138"/>
      <c r="V117" s="138"/>
      <c r="W117" s="138"/>
      <c r="X117" s="138"/>
      <c r="Y117" s="138"/>
      <c r="Z117" s="138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</row>
    <row r="118" spans="1:80" s="34" customFormat="1" ht="17.100000000000001" customHeight="1" x14ac:dyDescent="0.3">
      <c r="A118" s="133"/>
      <c r="B118" s="142"/>
      <c r="C118" s="135"/>
      <c r="D118" s="142"/>
      <c r="E118" s="136" t="s">
        <v>181</v>
      </c>
      <c r="F118" s="142"/>
      <c r="G118" s="137"/>
      <c r="H118" s="143"/>
      <c r="I118" s="138"/>
      <c r="J118" s="138"/>
      <c r="K118" s="144"/>
      <c r="L118" s="138"/>
      <c r="M118" s="138"/>
      <c r="N118" s="138"/>
      <c r="O118" s="138"/>
      <c r="P118" s="138"/>
      <c r="Q118" s="145"/>
      <c r="R118" s="138"/>
      <c r="S118" s="141"/>
      <c r="T118" s="146"/>
      <c r="U118" s="147"/>
      <c r="V118" s="146"/>
      <c r="W118" s="146"/>
      <c r="X118" s="138"/>
      <c r="Y118" s="146"/>
      <c r="Z118" s="146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</row>
    <row r="119" spans="1:80" s="34" customFormat="1" ht="17.100000000000001" customHeight="1" x14ac:dyDescent="0.3">
      <c r="A119" s="148"/>
      <c r="B119" s="149"/>
      <c r="C119" s="150"/>
      <c r="D119" s="149"/>
      <c r="E119" s="151"/>
      <c r="F119" s="149"/>
      <c r="G119" s="137"/>
      <c r="H119" s="152"/>
      <c r="I119" s="138"/>
      <c r="J119" s="138"/>
      <c r="K119" s="138"/>
      <c r="L119" s="138"/>
      <c r="M119" s="138"/>
      <c r="N119" s="138"/>
      <c r="O119" s="138"/>
      <c r="P119" s="138"/>
      <c r="Q119" s="153"/>
      <c r="R119" s="154"/>
      <c r="S119" s="141"/>
      <c r="T119" s="138"/>
      <c r="U119" s="138"/>
      <c r="V119" s="138"/>
      <c r="W119" s="138"/>
      <c r="X119" s="138"/>
      <c r="Y119" s="138"/>
      <c r="Z119" s="146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</row>
    <row r="120" spans="1:80" s="34" customFormat="1" ht="17.100000000000001" customHeight="1" x14ac:dyDescent="0.3">
      <c r="A120" s="148"/>
      <c r="B120" s="149"/>
      <c r="C120" s="150"/>
      <c r="D120" s="149" t="s">
        <v>133</v>
      </c>
      <c r="E120" s="151"/>
      <c r="F120" s="149" t="s">
        <v>191</v>
      </c>
      <c r="G120" s="137"/>
      <c r="H120" s="155"/>
      <c r="I120" s="138"/>
      <c r="J120" s="138"/>
      <c r="K120" s="138"/>
      <c r="L120" s="138"/>
      <c r="M120" s="138"/>
      <c r="N120" s="138"/>
      <c r="O120" s="138"/>
      <c r="P120" s="138"/>
      <c r="Q120" s="156"/>
      <c r="R120" s="154"/>
      <c r="S120" s="141"/>
      <c r="T120" s="138"/>
      <c r="U120" s="138"/>
      <c r="V120" s="138"/>
      <c r="W120" s="138"/>
      <c r="X120" s="138"/>
      <c r="Y120" s="138"/>
      <c r="Z120" s="146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80" s="34" customFormat="1" ht="17.100000000000001" customHeight="1" x14ac:dyDescent="0.3">
      <c r="A121" s="148"/>
      <c r="B121" s="149"/>
      <c r="C121" s="150"/>
      <c r="D121" s="157" t="s">
        <v>134</v>
      </c>
      <c r="E121" s="136"/>
      <c r="F121" s="158" t="s">
        <v>137</v>
      </c>
      <c r="G121" s="137"/>
      <c r="H121" s="137"/>
      <c r="I121" s="138"/>
      <c r="J121" s="138"/>
      <c r="K121" s="138"/>
      <c r="L121" s="138"/>
      <c r="M121" s="138"/>
      <c r="N121" s="138"/>
      <c r="O121" s="138"/>
      <c r="P121" s="138"/>
      <c r="Q121" s="153"/>
      <c r="R121" s="154"/>
      <c r="S121" s="141"/>
      <c r="T121" s="138"/>
      <c r="U121" s="138"/>
      <c r="V121" s="138"/>
      <c r="W121" s="138"/>
      <c r="X121" s="138"/>
      <c r="Y121" s="138"/>
      <c r="Z121" s="146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</row>
    <row r="122" spans="1:80" s="11" customFormat="1" ht="17.100000000000001" customHeight="1" x14ac:dyDescent="0.3">
      <c r="A122" s="148"/>
      <c r="B122" s="159"/>
      <c r="C122" s="160"/>
      <c r="D122" s="159"/>
      <c r="E122" s="161"/>
      <c r="F122" s="162"/>
      <c r="G122" s="163"/>
      <c r="H122" s="164"/>
      <c r="I122" s="164"/>
      <c r="J122" s="165"/>
      <c r="K122" s="165"/>
      <c r="L122" s="165"/>
      <c r="M122" s="165"/>
      <c r="N122" s="165"/>
      <c r="O122" s="165"/>
      <c r="P122" s="165"/>
      <c r="Q122" s="166"/>
      <c r="R122" s="166"/>
      <c r="S122" s="167"/>
      <c r="T122" s="166"/>
      <c r="U122" s="168"/>
      <c r="V122" s="168"/>
      <c r="W122" s="166"/>
      <c r="X122" s="166"/>
      <c r="Y122" s="166"/>
      <c r="Z122" s="16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</row>
    <row r="123" spans="1:80" s="11" customFormat="1" ht="17.100000000000001" customHeight="1" x14ac:dyDescent="0.25">
      <c r="B123" s="12"/>
      <c r="C123" s="13"/>
      <c r="D123" s="12"/>
      <c r="E123" s="22"/>
      <c r="F123" s="12"/>
      <c r="G123" s="39"/>
      <c r="H123" s="5"/>
      <c r="I123" s="4"/>
      <c r="J123" s="6"/>
      <c r="K123" s="6"/>
      <c r="L123" s="6"/>
      <c r="M123" s="6"/>
      <c r="N123" s="6"/>
      <c r="O123" s="6"/>
      <c r="P123" s="6"/>
      <c r="Q123" s="37"/>
      <c r="R123" s="25"/>
      <c r="S123" s="6"/>
      <c r="T123" s="6"/>
      <c r="U123" s="21"/>
      <c r="V123" s="21"/>
      <c r="W123" s="6"/>
      <c r="X123" s="6"/>
      <c r="Y123" s="6"/>
      <c r="Z123" s="21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</row>
    <row r="124" spans="1:80" ht="17.100000000000001" customHeight="1" x14ac:dyDescent="0.25">
      <c r="G124" s="14"/>
      <c r="H124" s="12"/>
      <c r="I124" s="15"/>
      <c r="J124" s="15"/>
      <c r="K124" s="15"/>
      <c r="L124" s="15"/>
      <c r="M124" s="15"/>
      <c r="N124" s="15"/>
      <c r="O124" s="16"/>
      <c r="P124" s="16"/>
      <c r="Q124" s="36"/>
      <c r="R124" s="15"/>
      <c r="S124" s="16"/>
      <c r="T124" s="16"/>
      <c r="U124" s="16"/>
      <c r="V124" s="16"/>
      <c r="W124" s="16"/>
      <c r="X124" s="18"/>
      <c r="Y124" s="16"/>
      <c r="Z124" s="16"/>
    </row>
    <row r="125" spans="1:80" ht="17.100000000000001" customHeight="1" x14ac:dyDescent="0.25">
      <c r="G125" s="14"/>
      <c r="H125" s="12"/>
      <c r="I125" s="15"/>
      <c r="J125" s="15"/>
      <c r="K125" s="15"/>
      <c r="L125" s="15"/>
      <c r="M125" s="15"/>
      <c r="N125" s="15"/>
      <c r="O125" s="16"/>
      <c r="P125" s="16"/>
      <c r="Q125" s="36"/>
      <c r="R125" s="15"/>
      <c r="S125" s="16"/>
      <c r="T125" s="16"/>
      <c r="U125" s="16"/>
      <c r="V125" s="16"/>
      <c r="W125" s="16"/>
      <c r="X125" s="18"/>
      <c r="Y125" s="16"/>
      <c r="Z125" s="16"/>
    </row>
    <row r="126" spans="1:80" ht="17.100000000000001" customHeight="1" x14ac:dyDescent="0.25">
      <c r="G126" s="3"/>
      <c r="H126" s="2"/>
    </row>
    <row r="127" spans="1:80" ht="17.100000000000001" customHeight="1" x14ac:dyDescent="0.25">
      <c r="G127" s="3"/>
      <c r="H127" s="2"/>
    </row>
    <row r="128" spans="1:80" ht="17.100000000000001" customHeight="1" x14ac:dyDescent="0.25">
      <c r="G128" s="3"/>
      <c r="H128" s="2"/>
    </row>
    <row r="129" spans="6:8" ht="17.100000000000001" customHeight="1" x14ac:dyDescent="0.25">
      <c r="F129" s="27"/>
      <c r="G129" s="3"/>
      <c r="H129" s="2"/>
    </row>
    <row r="130" spans="6:8" ht="17.100000000000001" customHeight="1" x14ac:dyDescent="0.25">
      <c r="F130" s="27"/>
      <c r="G130" s="3"/>
      <c r="H130" s="2"/>
    </row>
    <row r="131" spans="6:8" ht="17.100000000000001" customHeight="1" x14ac:dyDescent="0.25">
      <c r="G131" s="3"/>
      <c r="H131" s="2"/>
    </row>
    <row r="132" spans="6:8" ht="17.100000000000001" customHeight="1" x14ac:dyDescent="0.25">
      <c r="G132" s="3"/>
      <c r="H132" s="2"/>
    </row>
    <row r="133" spans="6:8" ht="17.100000000000001" customHeight="1" x14ac:dyDescent="0.25">
      <c r="G133" s="3"/>
      <c r="H133" s="2"/>
    </row>
    <row r="134" spans="6:8" ht="17.100000000000001" customHeight="1" x14ac:dyDescent="0.25">
      <c r="G134" s="3"/>
      <c r="H134" s="2"/>
    </row>
    <row r="135" spans="6:8" ht="17.100000000000001" customHeight="1" x14ac:dyDescent="0.25">
      <c r="G135" s="3"/>
      <c r="H135" s="2"/>
    </row>
    <row r="136" spans="6:8" ht="17.100000000000001" customHeight="1" x14ac:dyDescent="0.25">
      <c r="G136" s="3"/>
      <c r="H136" s="2"/>
    </row>
    <row r="137" spans="6:8" ht="17.100000000000001" customHeight="1" x14ac:dyDescent="0.25">
      <c r="G137" s="3"/>
      <c r="H137" s="2"/>
    </row>
    <row r="138" spans="6:8" ht="17.100000000000001" customHeight="1" x14ac:dyDescent="0.25">
      <c r="G138" s="3"/>
      <c r="H138" s="2"/>
    </row>
    <row r="139" spans="6:8" ht="17.100000000000001" customHeight="1" x14ac:dyDescent="0.25">
      <c r="G139" s="3"/>
      <c r="H139" s="2"/>
    </row>
    <row r="140" spans="6:8" ht="17.100000000000001" customHeight="1" x14ac:dyDescent="0.25">
      <c r="G140" s="3"/>
      <c r="H140" s="2"/>
    </row>
    <row r="141" spans="6:8" ht="17.100000000000001" customHeight="1" x14ac:dyDescent="0.25">
      <c r="G141" s="3"/>
      <c r="H141" s="2"/>
    </row>
    <row r="142" spans="6:8" ht="17.100000000000001" customHeight="1" x14ac:dyDescent="0.25">
      <c r="G142" s="3"/>
      <c r="H142" s="2"/>
    </row>
    <row r="143" spans="6:8" ht="17.100000000000001" customHeight="1" x14ac:dyDescent="0.25">
      <c r="G143" s="3"/>
      <c r="H143" s="2"/>
    </row>
    <row r="144" spans="6:8" ht="17.100000000000001" customHeight="1" x14ac:dyDescent="0.25">
      <c r="G144" s="3"/>
      <c r="H144" s="2"/>
    </row>
    <row r="145" spans="7:8" ht="17.100000000000001" customHeight="1" x14ac:dyDescent="0.25">
      <c r="G145" s="3"/>
      <c r="H145" s="2"/>
    </row>
    <row r="146" spans="7:8" ht="17.100000000000001" customHeight="1" x14ac:dyDescent="0.25">
      <c r="G146" s="3"/>
      <c r="H146" s="2"/>
    </row>
    <row r="147" spans="7:8" ht="17.100000000000001" customHeight="1" x14ac:dyDescent="0.25">
      <c r="G147" s="3"/>
      <c r="H147" s="2"/>
    </row>
    <row r="148" spans="7:8" ht="17.100000000000001" customHeight="1" x14ac:dyDescent="0.25">
      <c r="G148" s="3"/>
      <c r="H148" s="2"/>
    </row>
    <row r="149" spans="7:8" ht="17.100000000000001" customHeight="1" x14ac:dyDescent="0.25">
      <c r="G149" s="3"/>
      <c r="H149" s="2"/>
    </row>
    <row r="150" spans="7:8" ht="17.100000000000001" customHeight="1" x14ac:dyDescent="0.25">
      <c r="G150" s="3"/>
      <c r="H150" s="2"/>
    </row>
    <row r="151" spans="7:8" ht="17.100000000000001" customHeight="1" x14ac:dyDescent="0.25">
      <c r="G151" s="3"/>
      <c r="H151" s="2"/>
    </row>
    <row r="152" spans="7:8" ht="17.100000000000001" customHeight="1" x14ac:dyDescent="0.25">
      <c r="G152" s="3"/>
      <c r="H152" s="2"/>
    </row>
    <row r="153" spans="7:8" ht="17.100000000000001" customHeight="1" x14ac:dyDescent="0.25">
      <c r="G153" s="3"/>
      <c r="H153" s="2"/>
    </row>
    <row r="154" spans="7:8" ht="17.100000000000001" customHeight="1" x14ac:dyDescent="0.25">
      <c r="G154" s="3"/>
      <c r="H154" s="2"/>
    </row>
    <row r="155" spans="7:8" ht="17.100000000000001" customHeight="1" x14ac:dyDescent="0.25">
      <c r="G155" s="3"/>
      <c r="H155" s="2"/>
    </row>
    <row r="156" spans="7:8" ht="17.100000000000001" customHeight="1" x14ac:dyDescent="0.25">
      <c r="G156" s="3"/>
      <c r="H156" s="2"/>
    </row>
    <row r="157" spans="7:8" ht="17.100000000000001" customHeight="1" x14ac:dyDescent="0.25">
      <c r="G157" s="3"/>
      <c r="H157" s="2"/>
    </row>
    <row r="158" spans="7:8" ht="17.100000000000001" customHeight="1" x14ac:dyDescent="0.25">
      <c r="G158" s="3"/>
      <c r="H158" s="2"/>
    </row>
    <row r="159" spans="7:8" ht="17.100000000000001" customHeight="1" x14ac:dyDescent="0.25">
      <c r="G159" s="3"/>
      <c r="H159" s="2"/>
    </row>
    <row r="160" spans="7:8" ht="17.100000000000001" customHeight="1" x14ac:dyDescent="0.25">
      <c r="G160" s="3"/>
      <c r="H160" s="2"/>
    </row>
    <row r="161" spans="7:8" ht="17.100000000000001" customHeight="1" x14ac:dyDescent="0.25">
      <c r="G161" s="3"/>
      <c r="H161" s="2"/>
    </row>
    <row r="162" spans="7:8" ht="17.100000000000001" customHeight="1" x14ac:dyDescent="0.25">
      <c r="G162" s="3"/>
      <c r="H162" s="2"/>
    </row>
    <row r="163" spans="7:8" ht="17.100000000000001" customHeight="1" x14ac:dyDescent="0.25">
      <c r="G163" s="3"/>
      <c r="H163" s="2"/>
    </row>
    <row r="164" spans="7:8" ht="17.100000000000001" customHeight="1" x14ac:dyDescent="0.25">
      <c r="G164" s="3"/>
      <c r="H164" s="2"/>
    </row>
    <row r="165" spans="7:8" ht="17.100000000000001" customHeight="1" x14ac:dyDescent="0.25">
      <c r="G165" s="3"/>
      <c r="H165" s="2"/>
    </row>
    <row r="166" spans="7:8" ht="17.100000000000001" customHeight="1" x14ac:dyDescent="0.25">
      <c r="G166" s="3"/>
      <c r="H166" s="2"/>
    </row>
    <row r="167" spans="7:8" ht="17.100000000000001" customHeight="1" x14ac:dyDescent="0.25">
      <c r="G167" s="3"/>
      <c r="H167" s="2"/>
    </row>
    <row r="168" spans="7:8" ht="17.100000000000001" customHeight="1" x14ac:dyDescent="0.25">
      <c r="G168" s="3"/>
      <c r="H168" s="2"/>
    </row>
    <row r="169" spans="7:8" ht="17.100000000000001" customHeight="1" x14ac:dyDescent="0.25">
      <c r="G169" s="3"/>
      <c r="H169" s="2"/>
    </row>
    <row r="170" spans="7:8" ht="17.100000000000001" customHeight="1" x14ac:dyDescent="0.25">
      <c r="G170" s="3"/>
      <c r="H170" s="2"/>
    </row>
    <row r="171" spans="7:8" ht="17.100000000000001" customHeight="1" x14ac:dyDescent="0.25">
      <c r="G171" s="3"/>
      <c r="H171" s="2"/>
    </row>
    <row r="172" spans="7:8" ht="17.100000000000001" customHeight="1" x14ac:dyDescent="0.25">
      <c r="G172" s="3"/>
      <c r="H172" s="2"/>
    </row>
    <row r="173" spans="7:8" ht="17.100000000000001" customHeight="1" x14ac:dyDescent="0.25">
      <c r="G173" s="3"/>
      <c r="H173" s="2"/>
    </row>
    <row r="174" spans="7:8" ht="17.100000000000001" customHeight="1" x14ac:dyDescent="0.25">
      <c r="G174" s="3"/>
      <c r="H174" s="2"/>
    </row>
    <row r="175" spans="7:8" ht="17.100000000000001" customHeight="1" x14ac:dyDescent="0.25">
      <c r="G175" s="3"/>
      <c r="H175" s="2"/>
    </row>
    <row r="176" spans="7:8" ht="17.100000000000001" customHeight="1" x14ac:dyDescent="0.25">
      <c r="G176" s="3"/>
      <c r="H176" s="2"/>
    </row>
    <row r="177" spans="7:8" ht="17.100000000000001" customHeight="1" x14ac:dyDescent="0.25">
      <c r="G177" s="3"/>
      <c r="H177" s="2"/>
    </row>
    <row r="178" spans="7:8" ht="17.100000000000001" customHeight="1" x14ac:dyDescent="0.25">
      <c r="G178" s="3"/>
      <c r="H178" s="2"/>
    </row>
    <row r="179" spans="7:8" ht="17.100000000000001" customHeight="1" x14ac:dyDescent="0.25">
      <c r="G179" s="3"/>
      <c r="H179" s="2"/>
    </row>
    <row r="180" spans="7:8" ht="17.100000000000001" customHeight="1" x14ac:dyDescent="0.25">
      <c r="G180" s="3"/>
      <c r="H180" s="2"/>
    </row>
    <row r="181" spans="7:8" ht="17.100000000000001" customHeight="1" x14ac:dyDescent="0.25">
      <c r="G181" s="3"/>
      <c r="H181" s="2"/>
    </row>
    <row r="182" spans="7:8" ht="17.100000000000001" customHeight="1" x14ac:dyDescent="0.25">
      <c r="G182" s="3"/>
      <c r="H182" s="2"/>
    </row>
    <row r="183" spans="7:8" ht="17.100000000000001" customHeight="1" x14ac:dyDescent="0.25">
      <c r="G183" s="3"/>
      <c r="H183" s="2"/>
    </row>
    <row r="184" spans="7:8" ht="17.100000000000001" customHeight="1" x14ac:dyDescent="0.25">
      <c r="G184" s="3"/>
      <c r="H184" s="2"/>
    </row>
    <row r="185" spans="7:8" ht="17.100000000000001" customHeight="1" x14ac:dyDescent="0.25">
      <c r="G185" s="3"/>
      <c r="H185" s="2"/>
    </row>
    <row r="186" spans="7:8" ht="17.100000000000001" customHeight="1" x14ac:dyDescent="0.25">
      <c r="G186" s="3"/>
      <c r="H186" s="2"/>
    </row>
    <row r="187" spans="7:8" ht="17.100000000000001" customHeight="1" x14ac:dyDescent="0.25">
      <c r="G187" s="3"/>
      <c r="H187" s="2"/>
    </row>
    <row r="188" spans="7:8" ht="17.100000000000001" customHeight="1" x14ac:dyDescent="0.25">
      <c r="G188" s="3"/>
      <c r="H188" s="2"/>
    </row>
    <row r="189" spans="7:8" ht="17.100000000000001" customHeight="1" x14ac:dyDescent="0.25">
      <c r="G189" s="3"/>
      <c r="H189" s="2"/>
    </row>
    <row r="190" spans="7:8" ht="17.100000000000001" customHeight="1" x14ac:dyDescent="0.25">
      <c r="G190" s="3"/>
      <c r="H190" s="2"/>
    </row>
    <row r="191" spans="7:8" ht="17.100000000000001" customHeight="1" x14ac:dyDescent="0.25">
      <c r="G191" s="3"/>
      <c r="H191" s="2"/>
    </row>
    <row r="192" spans="7:8" ht="17.100000000000001" customHeight="1" x14ac:dyDescent="0.25">
      <c r="G192" s="3"/>
      <c r="H192" s="2"/>
    </row>
    <row r="193" spans="7:8" ht="17.100000000000001" customHeight="1" x14ac:dyDescent="0.25">
      <c r="G193" s="3"/>
      <c r="H193" s="2"/>
    </row>
    <row r="194" spans="7:8" ht="17.100000000000001" customHeight="1" x14ac:dyDescent="0.25">
      <c r="G194" s="3"/>
      <c r="H194" s="2"/>
    </row>
    <row r="195" spans="7:8" ht="17.100000000000001" customHeight="1" x14ac:dyDescent="0.25">
      <c r="G195" s="3"/>
      <c r="H195" s="2"/>
    </row>
    <row r="196" spans="7:8" ht="17.100000000000001" customHeight="1" x14ac:dyDescent="0.25">
      <c r="G196" s="3"/>
      <c r="H196" s="2"/>
    </row>
    <row r="197" spans="7:8" ht="17.100000000000001" customHeight="1" x14ac:dyDescent="0.25">
      <c r="G197" s="3"/>
      <c r="H197" s="2"/>
    </row>
    <row r="198" spans="7:8" ht="17.100000000000001" customHeight="1" x14ac:dyDescent="0.25">
      <c r="G198" s="3"/>
      <c r="H198" s="2"/>
    </row>
    <row r="199" spans="7:8" ht="17.100000000000001" customHeight="1" x14ac:dyDescent="0.25">
      <c r="G199" s="3"/>
      <c r="H199" s="2"/>
    </row>
    <row r="200" spans="7:8" ht="17.100000000000001" customHeight="1" x14ac:dyDescent="0.25">
      <c r="G200" s="3"/>
      <c r="H200" s="2"/>
    </row>
    <row r="201" spans="7:8" ht="17.100000000000001" customHeight="1" x14ac:dyDescent="0.25">
      <c r="G201" s="3"/>
      <c r="H201" s="2"/>
    </row>
    <row r="202" spans="7:8" ht="17.100000000000001" customHeight="1" x14ac:dyDescent="0.25">
      <c r="G202" s="3"/>
      <c r="H202" s="2"/>
    </row>
    <row r="203" spans="7:8" ht="17.100000000000001" customHeight="1" x14ac:dyDescent="0.25">
      <c r="G203" s="3"/>
      <c r="H203" s="2"/>
    </row>
    <row r="204" spans="7:8" ht="17.100000000000001" customHeight="1" x14ac:dyDescent="0.25">
      <c r="G204" s="3"/>
      <c r="H204" s="2"/>
    </row>
    <row r="205" spans="7:8" ht="17.100000000000001" customHeight="1" x14ac:dyDescent="0.25">
      <c r="G205" s="3"/>
      <c r="H205" s="2"/>
    </row>
    <row r="206" spans="7:8" ht="17.100000000000001" customHeight="1" x14ac:dyDescent="0.25">
      <c r="G206" s="3"/>
      <c r="H206" s="2"/>
    </row>
    <row r="207" spans="7:8" ht="17.100000000000001" customHeight="1" x14ac:dyDescent="0.25">
      <c r="G207" s="3"/>
      <c r="H207" s="2"/>
    </row>
    <row r="208" spans="7:8" ht="17.100000000000001" customHeight="1" x14ac:dyDescent="0.25">
      <c r="G208" s="3"/>
      <c r="H208" s="2"/>
    </row>
    <row r="209" spans="7:8" ht="17.100000000000001" customHeight="1" x14ac:dyDescent="0.25">
      <c r="G209" s="3"/>
      <c r="H209" s="2"/>
    </row>
    <row r="210" spans="7:8" ht="17.100000000000001" customHeight="1" x14ac:dyDescent="0.25">
      <c r="G210" s="3"/>
      <c r="H210" s="2"/>
    </row>
    <row r="211" spans="7:8" ht="17.100000000000001" customHeight="1" x14ac:dyDescent="0.25">
      <c r="G211" s="3"/>
      <c r="H211" s="2"/>
    </row>
    <row r="212" spans="7:8" ht="17.100000000000001" customHeight="1" x14ac:dyDescent="0.25">
      <c r="G212" s="3"/>
      <c r="H212" s="2"/>
    </row>
    <row r="213" spans="7:8" ht="17.100000000000001" customHeight="1" x14ac:dyDescent="0.25">
      <c r="G213" s="3"/>
      <c r="H213" s="2"/>
    </row>
    <row r="214" spans="7:8" ht="17.100000000000001" customHeight="1" x14ac:dyDescent="0.25">
      <c r="G214" s="3"/>
      <c r="H214" s="2"/>
    </row>
    <row r="215" spans="7:8" ht="17.100000000000001" customHeight="1" x14ac:dyDescent="0.25">
      <c r="G215" s="3"/>
      <c r="H215" s="2"/>
    </row>
    <row r="216" spans="7:8" ht="17.100000000000001" customHeight="1" x14ac:dyDescent="0.25">
      <c r="G216" s="3"/>
      <c r="H216" s="2"/>
    </row>
    <row r="217" spans="7:8" ht="17.100000000000001" customHeight="1" x14ac:dyDescent="0.25">
      <c r="G217" s="3"/>
      <c r="H217" s="2"/>
    </row>
    <row r="218" spans="7:8" ht="17.100000000000001" customHeight="1" x14ac:dyDescent="0.25">
      <c r="G218" s="3"/>
      <c r="H218" s="2"/>
    </row>
    <row r="219" spans="7:8" ht="17.100000000000001" customHeight="1" x14ac:dyDescent="0.25">
      <c r="G219" s="3"/>
      <c r="H219" s="2"/>
    </row>
    <row r="220" spans="7:8" ht="17.100000000000001" customHeight="1" x14ac:dyDescent="0.25">
      <c r="G220" s="3"/>
      <c r="H220" s="2"/>
    </row>
    <row r="221" spans="7:8" ht="17.100000000000001" customHeight="1" x14ac:dyDescent="0.25">
      <c r="G221" s="3"/>
      <c r="H221" s="2"/>
    </row>
    <row r="222" spans="7:8" ht="17.100000000000001" customHeight="1" x14ac:dyDescent="0.25">
      <c r="G222" s="3"/>
      <c r="H222" s="2"/>
    </row>
    <row r="223" spans="7:8" ht="17.100000000000001" customHeight="1" x14ac:dyDescent="0.25">
      <c r="G223" s="3"/>
      <c r="H223" s="2"/>
    </row>
    <row r="224" spans="7:8" ht="17.100000000000001" customHeight="1" x14ac:dyDescent="0.25">
      <c r="G224" s="3"/>
      <c r="H224" s="2"/>
    </row>
    <row r="225" spans="7:8" ht="17.100000000000001" customHeight="1" x14ac:dyDescent="0.25">
      <c r="G225" s="3"/>
      <c r="H225" s="2"/>
    </row>
    <row r="226" spans="7:8" ht="17.100000000000001" customHeight="1" x14ac:dyDescent="0.25">
      <c r="G226" s="3"/>
      <c r="H226" s="2"/>
    </row>
    <row r="227" spans="7:8" ht="17.100000000000001" customHeight="1" x14ac:dyDescent="0.25">
      <c r="G227" s="3"/>
      <c r="H227" s="2"/>
    </row>
    <row r="228" spans="7:8" ht="17.100000000000001" customHeight="1" x14ac:dyDescent="0.25">
      <c r="G228" s="3"/>
      <c r="H228" s="2"/>
    </row>
    <row r="229" spans="7:8" ht="17.100000000000001" customHeight="1" x14ac:dyDescent="0.25">
      <c r="G229" s="3"/>
      <c r="H229" s="2"/>
    </row>
    <row r="230" spans="7:8" ht="17.100000000000001" customHeight="1" x14ac:dyDescent="0.25">
      <c r="G230" s="3"/>
      <c r="H230" s="2"/>
    </row>
    <row r="231" spans="7:8" ht="17.100000000000001" customHeight="1" x14ac:dyDescent="0.25">
      <c r="G231" s="3"/>
      <c r="H231" s="2"/>
    </row>
    <row r="232" spans="7:8" ht="17.100000000000001" customHeight="1" x14ac:dyDescent="0.25">
      <c r="G232" s="3"/>
      <c r="H232" s="2"/>
    </row>
    <row r="233" spans="7:8" ht="17.100000000000001" customHeight="1" x14ac:dyDescent="0.25">
      <c r="G233" s="3"/>
      <c r="H233" s="2"/>
    </row>
    <row r="234" spans="7:8" ht="17.100000000000001" customHeight="1" x14ac:dyDescent="0.25">
      <c r="G234" s="3"/>
      <c r="H234" s="2"/>
    </row>
    <row r="235" spans="7:8" ht="17.100000000000001" customHeight="1" x14ac:dyDescent="0.25">
      <c r="G235" s="3"/>
      <c r="H235" s="2"/>
    </row>
    <row r="236" spans="7:8" ht="17.100000000000001" customHeight="1" x14ac:dyDescent="0.25">
      <c r="G236" s="3"/>
      <c r="H236" s="2"/>
    </row>
    <row r="237" spans="7:8" ht="17.100000000000001" customHeight="1" x14ac:dyDescent="0.25">
      <c r="G237" s="3"/>
      <c r="H237" s="2"/>
    </row>
    <row r="238" spans="7:8" ht="17.100000000000001" customHeight="1" x14ac:dyDescent="0.25">
      <c r="G238" s="3"/>
      <c r="H238" s="2"/>
    </row>
    <row r="239" spans="7:8" ht="17.100000000000001" customHeight="1" x14ac:dyDescent="0.25">
      <c r="G239" s="3"/>
      <c r="H239" s="2"/>
    </row>
    <row r="240" spans="7:8" ht="17.100000000000001" customHeight="1" x14ac:dyDescent="0.25">
      <c r="G240" s="3"/>
      <c r="H240" s="2"/>
    </row>
    <row r="241" spans="7:8" ht="17.100000000000001" customHeight="1" x14ac:dyDescent="0.25">
      <c r="G241" s="3"/>
      <c r="H241" s="2"/>
    </row>
    <row r="242" spans="7:8" ht="17.100000000000001" customHeight="1" x14ac:dyDescent="0.25">
      <c r="G242" s="3"/>
      <c r="H242" s="2"/>
    </row>
    <row r="243" spans="7:8" ht="17.100000000000001" customHeight="1" x14ac:dyDescent="0.25">
      <c r="G243" s="3"/>
      <c r="H243" s="2"/>
    </row>
    <row r="244" spans="7:8" ht="17.100000000000001" customHeight="1" x14ac:dyDescent="0.25">
      <c r="G244" s="3"/>
      <c r="H244" s="2"/>
    </row>
    <row r="245" spans="7:8" ht="17.100000000000001" customHeight="1" x14ac:dyDescent="0.25">
      <c r="G245" s="3"/>
      <c r="H245" s="2"/>
    </row>
    <row r="246" spans="7:8" ht="17.100000000000001" customHeight="1" x14ac:dyDescent="0.25">
      <c r="G246" s="3"/>
      <c r="H246" s="2"/>
    </row>
    <row r="247" spans="7:8" ht="17.100000000000001" customHeight="1" x14ac:dyDescent="0.25">
      <c r="G247" s="3"/>
      <c r="H247" s="2"/>
    </row>
    <row r="248" spans="7:8" ht="17.100000000000001" customHeight="1" x14ac:dyDescent="0.25">
      <c r="G248" s="3"/>
      <c r="H248" s="2"/>
    </row>
    <row r="249" spans="7:8" ht="17.100000000000001" customHeight="1" x14ac:dyDescent="0.25">
      <c r="G249" s="3"/>
      <c r="H249" s="2"/>
    </row>
    <row r="250" spans="7:8" ht="17.100000000000001" customHeight="1" x14ac:dyDescent="0.25">
      <c r="G250" s="3"/>
      <c r="H250" s="2"/>
    </row>
    <row r="251" spans="7:8" ht="17.100000000000001" customHeight="1" x14ac:dyDescent="0.25">
      <c r="G251" s="3"/>
      <c r="H251" s="2"/>
    </row>
    <row r="252" spans="7:8" ht="17.100000000000001" customHeight="1" x14ac:dyDescent="0.25">
      <c r="G252" s="3"/>
      <c r="H252" s="2"/>
    </row>
    <row r="253" spans="7:8" ht="17.100000000000001" customHeight="1" x14ac:dyDescent="0.25">
      <c r="G253" s="3"/>
      <c r="H253" s="2"/>
    </row>
    <row r="254" spans="7:8" ht="17.100000000000001" customHeight="1" x14ac:dyDescent="0.25">
      <c r="G254" s="3"/>
      <c r="H254" s="2"/>
    </row>
    <row r="255" spans="7:8" ht="17.100000000000001" customHeight="1" x14ac:dyDescent="0.25">
      <c r="G255" s="3"/>
      <c r="H255" s="2"/>
    </row>
    <row r="256" spans="7:8" ht="17.100000000000001" customHeight="1" x14ac:dyDescent="0.25">
      <c r="G256" s="3"/>
      <c r="H256" s="2"/>
    </row>
    <row r="257" spans="7:8" ht="17.100000000000001" customHeight="1" x14ac:dyDescent="0.25">
      <c r="G257" s="3"/>
      <c r="H257" s="2"/>
    </row>
    <row r="258" spans="7:8" ht="17.100000000000001" customHeight="1" x14ac:dyDescent="0.25">
      <c r="G258" s="3"/>
      <c r="H258" s="2"/>
    </row>
    <row r="259" spans="7:8" ht="17.100000000000001" customHeight="1" x14ac:dyDescent="0.25">
      <c r="G259" s="3"/>
      <c r="H259" s="2"/>
    </row>
    <row r="260" spans="7:8" ht="17.100000000000001" customHeight="1" x14ac:dyDescent="0.25">
      <c r="G260" s="3"/>
      <c r="H260" s="2"/>
    </row>
    <row r="261" spans="7:8" ht="17.100000000000001" customHeight="1" x14ac:dyDescent="0.25">
      <c r="G261" s="3"/>
      <c r="H261" s="2"/>
    </row>
    <row r="262" spans="7:8" ht="17.100000000000001" customHeight="1" x14ac:dyDescent="0.25">
      <c r="G262" s="3"/>
      <c r="H262" s="2"/>
    </row>
    <row r="263" spans="7:8" ht="17.100000000000001" customHeight="1" x14ac:dyDescent="0.25">
      <c r="G263" s="3"/>
      <c r="H263" s="2"/>
    </row>
    <row r="264" spans="7:8" ht="17.100000000000001" customHeight="1" x14ac:dyDescent="0.25">
      <c r="G264" s="3"/>
      <c r="H264" s="2"/>
    </row>
    <row r="265" spans="7:8" ht="17.100000000000001" customHeight="1" x14ac:dyDescent="0.25">
      <c r="G265" s="3"/>
      <c r="H265" s="2"/>
    </row>
    <row r="266" spans="7:8" ht="17.100000000000001" customHeight="1" x14ac:dyDescent="0.25">
      <c r="G266" s="3"/>
      <c r="H266" s="2"/>
    </row>
    <row r="267" spans="7:8" ht="17.100000000000001" customHeight="1" x14ac:dyDescent="0.25">
      <c r="G267" s="3"/>
      <c r="H267" s="2"/>
    </row>
    <row r="268" spans="7:8" ht="17.100000000000001" customHeight="1" x14ac:dyDescent="0.25">
      <c r="G268" s="3"/>
      <c r="H268" s="2"/>
    </row>
    <row r="269" spans="7:8" ht="17.100000000000001" customHeight="1" x14ac:dyDescent="0.25">
      <c r="G269" s="3"/>
      <c r="H269" s="2"/>
    </row>
    <row r="270" spans="7:8" ht="17.100000000000001" customHeight="1" x14ac:dyDescent="0.25">
      <c r="G270" s="3"/>
      <c r="H270" s="2"/>
    </row>
    <row r="271" spans="7:8" ht="17.100000000000001" customHeight="1" x14ac:dyDescent="0.25">
      <c r="G271" s="3"/>
      <c r="H271" s="2"/>
    </row>
    <row r="272" spans="7:8" ht="17.100000000000001" customHeight="1" x14ac:dyDescent="0.25">
      <c r="G272" s="3"/>
      <c r="H272" s="2"/>
    </row>
    <row r="273" spans="7:8" ht="17.100000000000001" customHeight="1" x14ac:dyDescent="0.25">
      <c r="G273" s="3"/>
      <c r="H273" s="2"/>
    </row>
    <row r="274" spans="7:8" ht="17.100000000000001" customHeight="1" x14ac:dyDescent="0.25">
      <c r="G274" s="3"/>
      <c r="H274" s="2"/>
    </row>
    <row r="275" spans="7:8" ht="17.100000000000001" customHeight="1" x14ac:dyDescent="0.25">
      <c r="G275" s="3"/>
      <c r="H275" s="2"/>
    </row>
    <row r="276" spans="7:8" ht="17.100000000000001" customHeight="1" x14ac:dyDescent="0.25">
      <c r="G276" s="3"/>
      <c r="H276" s="2"/>
    </row>
    <row r="277" spans="7:8" ht="17.100000000000001" customHeight="1" x14ac:dyDescent="0.25">
      <c r="G277" s="3"/>
      <c r="H277" s="2"/>
    </row>
    <row r="278" spans="7:8" ht="17.100000000000001" customHeight="1" x14ac:dyDescent="0.25">
      <c r="G278" s="3"/>
      <c r="H278" s="2"/>
    </row>
    <row r="279" spans="7:8" ht="17.100000000000001" customHeight="1" x14ac:dyDescent="0.25">
      <c r="G279" s="3"/>
      <c r="H279" s="2"/>
    </row>
    <row r="280" spans="7:8" ht="17.100000000000001" customHeight="1" x14ac:dyDescent="0.25">
      <c r="G280" s="3"/>
      <c r="H280" s="2"/>
    </row>
    <row r="281" spans="7:8" ht="17.100000000000001" customHeight="1" x14ac:dyDescent="0.25">
      <c r="G281" s="3"/>
      <c r="H281" s="2"/>
    </row>
    <row r="282" spans="7:8" ht="17.100000000000001" customHeight="1" x14ac:dyDescent="0.25">
      <c r="G282" s="3"/>
      <c r="H282" s="2"/>
    </row>
    <row r="283" spans="7:8" ht="17.100000000000001" customHeight="1" x14ac:dyDescent="0.25">
      <c r="G283" s="3"/>
      <c r="H283" s="2"/>
    </row>
    <row r="284" spans="7:8" ht="17.100000000000001" customHeight="1" x14ac:dyDescent="0.25">
      <c r="G284" s="3"/>
      <c r="H284" s="2"/>
    </row>
    <row r="285" spans="7:8" ht="17.100000000000001" customHeight="1" x14ac:dyDescent="0.25">
      <c r="G285" s="3"/>
      <c r="H285" s="2"/>
    </row>
    <row r="286" spans="7:8" ht="17.100000000000001" customHeight="1" x14ac:dyDescent="0.25">
      <c r="G286" s="3"/>
      <c r="H286" s="2"/>
    </row>
    <row r="287" spans="7:8" ht="17.100000000000001" customHeight="1" x14ac:dyDescent="0.25">
      <c r="G287" s="3"/>
      <c r="H287" s="2"/>
    </row>
    <row r="288" spans="7:8" ht="17.100000000000001" customHeight="1" x14ac:dyDescent="0.25">
      <c r="G288" s="3"/>
      <c r="H288" s="2"/>
    </row>
    <row r="289" spans="7:8" ht="17.100000000000001" customHeight="1" x14ac:dyDescent="0.25">
      <c r="G289" s="3"/>
      <c r="H289" s="2"/>
    </row>
    <row r="290" spans="7:8" ht="17.100000000000001" customHeight="1" x14ac:dyDescent="0.25">
      <c r="G290" s="3"/>
      <c r="H290" s="2"/>
    </row>
    <row r="291" spans="7:8" ht="17.100000000000001" customHeight="1" x14ac:dyDescent="0.25">
      <c r="G291" s="3"/>
      <c r="H291" s="2"/>
    </row>
    <row r="292" spans="7:8" ht="17.100000000000001" customHeight="1" x14ac:dyDescent="0.25">
      <c r="G292" s="3"/>
      <c r="H292" s="2"/>
    </row>
    <row r="293" spans="7:8" ht="17.100000000000001" customHeight="1" x14ac:dyDescent="0.25">
      <c r="G293" s="3"/>
      <c r="H293" s="2"/>
    </row>
    <row r="294" spans="7:8" ht="17.100000000000001" customHeight="1" x14ac:dyDescent="0.25">
      <c r="G294" s="3"/>
      <c r="H294" s="2"/>
    </row>
    <row r="295" spans="7:8" ht="17.100000000000001" customHeight="1" x14ac:dyDescent="0.25">
      <c r="G295" s="3"/>
      <c r="H295" s="2"/>
    </row>
    <row r="296" spans="7:8" ht="17.100000000000001" customHeight="1" x14ac:dyDescent="0.25">
      <c r="G296" s="3"/>
      <c r="H296" s="2"/>
    </row>
    <row r="297" spans="7:8" ht="17.100000000000001" customHeight="1" x14ac:dyDescent="0.25">
      <c r="G297" s="3"/>
      <c r="H297" s="2"/>
    </row>
    <row r="298" spans="7:8" ht="17.100000000000001" customHeight="1" x14ac:dyDescent="0.25">
      <c r="G298" s="3"/>
      <c r="H298" s="2"/>
    </row>
    <row r="299" spans="7:8" ht="17.100000000000001" customHeight="1" x14ac:dyDescent="0.25">
      <c r="G299" s="3"/>
      <c r="H299" s="2"/>
    </row>
    <row r="300" spans="7:8" ht="17.100000000000001" customHeight="1" x14ac:dyDescent="0.25">
      <c r="G300" s="3"/>
      <c r="H300" s="2"/>
    </row>
    <row r="301" spans="7:8" ht="17.100000000000001" customHeight="1" x14ac:dyDescent="0.25">
      <c r="G301" s="3"/>
      <c r="H301" s="2"/>
    </row>
    <row r="302" spans="7:8" ht="17.100000000000001" customHeight="1" x14ac:dyDescent="0.25">
      <c r="G302" s="3"/>
      <c r="H302" s="2"/>
    </row>
    <row r="303" spans="7:8" ht="17.100000000000001" customHeight="1" x14ac:dyDescent="0.25">
      <c r="G303" s="3"/>
      <c r="H303" s="2"/>
    </row>
    <row r="304" spans="7:8" ht="17.100000000000001" customHeight="1" x14ac:dyDescent="0.25">
      <c r="G304" s="3"/>
      <c r="H304" s="2"/>
    </row>
    <row r="305" spans="7:8" ht="17.100000000000001" customHeight="1" x14ac:dyDescent="0.25">
      <c r="G305" s="3"/>
      <c r="H305" s="2"/>
    </row>
    <row r="306" spans="7:8" ht="17.100000000000001" customHeight="1" x14ac:dyDescent="0.25">
      <c r="G306" s="3"/>
      <c r="H306" s="2"/>
    </row>
    <row r="307" spans="7:8" ht="17.100000000000001" customHeight="1" x14ac:dyDescent="0.25">
      <c r="G307" s="3"/>
      <c r="H307" s="2"/>
    </row>
    <row r="308" spans="7:8" ht="17.100000000000001" customHeight="1" x14ac:dyDescent="0.25">
      <c r="G308" s="3"/>
      <c r="H308" s="2"/>
    </row>
    <row r="309" spans="7:8" ht="17.100000000000001" customHeight="1" x14ac:dyDescent="0.25">
      <c r="G309" s="3"/>
      <c r="H309" s="2"/>
    </row>
    <row r="310" spans="7:8" ht="17.100000000000001" customHeight="1" x14ac:dyDescent="0.25">
      <c r="G310" s="3"/>
      <c r="H310" s="2"/>
    </row>
    <row r="311" spans="7:8" ht="17.100000000000001" customHeight="1" x14ac:dyDescent="0.25">
      <c r="G311" s="3"/>
      <c r="H311" s="2"/>
    </row>
    <row r="312" spans="7:8" ht="17.100000000000001" customHeight="1" x14ac:dyDescent="0.25">
      <c r="G312" s="3"/>
      <c r="H312" s="2"/>
    </row>
    <row r="313" spans="7:8" ht="17.100000000000001" customHeight="1" x14ac:dyDescent="0.25">
      <c r="G313" s="3"/>
      <c r="H313" s="2"/>
    </row>
    <row r="314" spans="7:8" ht="17.100000000000001" customHeight="1" x14ac:dyDescent="0.25">
      <c r="G314" s="3"/>
      <c r="H314" s="2"/>
    </row>
    <row r="315" spans="7:8" ht="17.100000000000001" customHeight="1" x14ac:dyDescent="0.25">
      <c r="G315" s="3"/>
      <c r="H315" s="2"/>
    </row>
    <row r="316" spans="7:8" ht="17.100000000000001" customHeight="1" x14ac:dyDescent="0.25">
      <c r="G316" s="3"/>
      <c r="H316" s="2"/>
    </row>
    <row r="317" spans="7:8" ht="17.100000000000001" customHeight="1" x14ac:dyDescent="0.25">
      <c r="G317" s="3"/>
      <c r="H317" s="2"/>
    </row>
    <row r="318" spans="7:8" ht="17.100000000000001" customHeight="1" x14ac:dyDescent="0.25">
      <c r="G318" s="3"/>
      <c r="H318" s="2"/>
    </row>
    <row r="319" spans="7:8" ht="17.100000000000001" customHeight="1" x14ac:dyDescent="0.25">
      <c r="G319" s="3"/>
      <c r="H319" s="2"/>
    </row>
    <row r="320" spans="7:8" ht="17.100000000000001" customHeight="1" x14ac:dyDescent="0.25">
      <c r="G320" s="3"/>
      <c r="H320" s="2"/>
    </row>
    <row r="321" spans="7:8" ht="17.100000000000001" customHeight="1" x14ac:dyDescent="0.25">
      <c r="G321" s="3"/>
      <c r="H321" s="2"/>
    </row>
    <row r="322" spans="7:8" ht="17.100000000000001" customHeight="1" x14ac:dyDescent="0.25">
      <c r="G322" s="3"/>
      <c r="H322" s="2"/>
    </row>
    <row r="323" spans="7:8" ht="17.100000000000001" customHeight="1" x14ac:dyDescent="0.25">
      <c r="G323" s="3"/>
      <c r="H323" s="2"/>
    </row>
    <row r="324" spans="7:8" ht="17.100000000000001" customHeight="1" x14ac:dyDescent="0.25">
      <c r="G324" s="3"/>
      <c r="H324" s="2"/>
    </row>
    <row r="325" spans="7:8" ht="17.100000000000001" customHeight="1" x14ac:dyDescent="0.25">
      <c r="G325" s="3"/>
      <c r="H325" s="2"/>
    </row>
    <row r="326" spans="7:8" ht="17.100000000000001" customHeight="1" x14ac:dyDescent="0.25">
      <c r="G326" s="3"/>
      <c r="H326" s="2"/>
    </row>
    <row r="327" spans="7:8" ht="17.100000000000001" customHeight="1" x14ac:dyDescent="0.25">
      <c r="G327" s="3"/>
      <c r="H327" s="2"/>
    </row>
    <row r="328" spans="7:8" ht="17.100000000000001" customHeight="1" x14ac:dyDescent="0.25">
      <c r="G328" s="3"/>
      <c r="H328" s="2"/>
    </row>
    <row r="329" spans="7:8" ht="17.100000000000001" customHeight="1" x14ac:dyDescent="0.25">
      <c r="G329" s="3"/>
      <c r="H329" s="2"/>
    </row>
    <row r="330" spans="7:8" ht="17.100000000000001" customHeight="1" x14ac:dyDescent="0.25">
      <c r="G330" s="3"/>
      <c r="H330" s="2"/>
    </row>
    <row r="331" spans="7:8" ht="17.100000000000001" customHeight="1" x14ac:dyDescent="0.25">
      <c r="G331" s="3"/>
      <c r="H331" s="2"/>
    </row>
    <row r="332" spans="7:8" ht="17.100000000000001" customHeight="1" x14ac:dyDescent="0.25">
      <c r="G332" s="3"/>
      <c r="H332" s="2"/>
    </row>
    <row r="333" spans="7:8" ht="17.100000000000001" customHeight="1" x14ac:dyDescent="0.25">
      <c r="G333" s="3"/>
      <c r="H333" s="2"/>
    </row>
    <row r="334" spans="7:8" ht="17.100000000000001" customHeight="1" x14ac:dyDescent="0.25">
      <c r="G334" s="3"/>
      <c r="H334" s="2"/>
    </row>
    <row r="335" spans="7:8" ht="17.100000000000001" customHeight="1" x14ac:dyDescent="0.25">
      <c r="G335" s="3"/>
      <c r="H335" s="2"/>
    </row>
    <row r="336" spans="7:8" ht="17.100000000000001" customHeight="1" x14ac:dyDescent="0.25">
      <c r="G336" s="3"/>
      <c r="H336" s="2"/>
    </row>
    <row r="337" spans="7:8" ht="17.100000000000001" customHeight="1" x14ac:dyDescent="0.25">
      <c r="G337" s="3"/>
      <c r="H337" s="2"/>
    </row>
    <row r="338" spans="7:8" ht="17.100000000000001" customHeight="1" x14ac:dyDescent="0.25">
      <c r="G338" s="3"/>
      <c r="H338" s="2"/>
    </row>
    <row r="339" spans="7:8" ht="17.100000000000001" customHeight="1" x14ac:dyDescent="0.25">
      <c r="G339" s="3"/>
      <c r="H339" s="2"/>
    </row>
    <row r="340" spans="7:8" ht="17.100000000000001" customHeight="1" x14ac:dyDescent="0.25">
      <c r="G340" s="3"/>
      <c r="H340" s="2"/>
    </row>
    <row r="341" spans="7:8" ht="17.100000000000001" customHeight="1" x14ac:dyDescent="0.25">
      <c r="G341" s="3"/>
      <c r="H341" s="2"/>
    </row>
    <row r="342" spans="7:8" ht="17.100000000000001" customHeight="1" x14ac:dyDescent="0.25">
      <c r="G342" s="3"/>
      <c r="H342" s="2"/>
    </row>
    <row r="343" spans="7:8" ht="17.100000000000001" customHeight="1" x14ac:dyDescent="0.25">
      <c r="G343" s="3"/>
      <c r="H343" s="2"/>
    </row>
    <row r="344" spans="7:8" ht="17.100000000000001" customHeight="1" x14ac:dyDescent="0.25">
      <c r="G344" s="3"/>
      <c r="H344" s="2"/>
    </row>
    <row r="345" spans="7:8" ht="17.100000000000001" customHeight="1" x14ac:dyDescent="0.25">
      <c r="G345" s="3"/>
      <c r="H345" s="2"/>
    </row>
    <row r="346" spans="7:8" ht="17.100000000000001" customHeight="1" x14ac:dyDescent="0.25">
      <c r="G346" s="3"/>
      <c r="H346" s="2"/>
    </row>
    <row r="347" spans="7:8" ht="17.100000000000001" customHeight="1" x14ac:dyDescent="0.25">
      <c r="G347" s="3"/>
      <c r="H347" s="2"/>
    </row>
    <row r="348" spans="7:8" ht="17.100000000000001" customHeight="1" x14ac:dyDescent="0.25">
      <c r="G348" s="3"/>
      <c r="H348" s="2"/>
    </row>
    <row r="349" spans="7:8" ht="17.100000000000001" customHeight="1" x14ac:dyDescent="0.25">
      <c r="G349" s="3"/>
      <c r="H349" s="2"/>
    </row>
    <row r="350" spans="7:8" ht="17.100000000000001" customHeight="1" x14ac:dyDescent="0.25">
      <c r="G350" s="3"/>
      <c r="H350" s="2"/>
    </row>
    <row r="351" spans="7:8" ht="17.100000000000001" customHeight="1" x14ac:dyDescent="0.25">
      <c r="G351" s="3"/>
      <c r="H351" s="2"/>
    </row>
    <row r="352" spans="7:8" ht="17.100000000000001" customHeight="1" x14ac:dyDescent="0.25">
      <c r="G352" s="3"/>
      <c r="H352" s="2"/>
    </row>
    <row r="353" spans="7:8" ht="17.100000000000001" customHeight="1" x14ac:dyDescent="0.25">
      <c r="G353" s="3"/>
      <c r="H353" s="2"/>
    </row>
    <row r="354" spans="7:8" ht="17.100000000000001" customHeight="1" x14ac:dyDescent="0.25">
      <c r="G354" s="3"/>
      <c r="H354" s="2"/>
    </row>
    <row r="355" spans="7:8" ht="17.100000000000001" customHeight="1" x14ac:dyDescent="0.25">
      <c r="G355" s="3"/>
      <c r="H355" s="2"/>
    </row>
    <row r="356" spans="7:8" ht="17.100000000000001" customHeight="1" x14ac:dyDescent="0.25">
      <c r="G356" s="3"/>
      <c r="H356" s="2"/>
    </row>
    <row r="357" spans="7:8" ht="17.100000000000001" customHeight="1" x14ac:dyDescent="0.25">
      <c r="G357" s="3"/>
      <c r="H357" s="2"/>
    </row>
    <row r="358" spans="7:8" ht="17.100000000000001" customHeight="1" x14ac:dyDescent="0.25">
      <c r="G358" s="3"/>
      <c r="H358" s="2"/>
    </row>
    <row r="359" spans="7:8" ht="17.100000000000001" customHeight="1" x14ac:dyDescent="0.25">
      <c r="G359" s="3"/>
      <c r="H359" s="2"/>
    </row>
    <row r="360" spans="7:8" ht="17.100000000000001" customHeight="1" x14ac:dyDescent="0.25">
      <c r="G360" s="3"/>
      <c r="H360" s="2"/>
    </row>
    <row r="361" spans="7:8" ht="17.100000000000001" customHeight="1" x14ac:dyDescent="0.25">
      <c r="G361" s="3"/>
      <c r="H361" s="2"/>
    </row>
    <row r="362" spans="7:8" ht="17.100000000000001" customHeight="1" x14ac:dyDescent="0.25">
      <c r="G362" s="3"/>
      <c r="H362" s="2"/>
    </row>
    <row r="363" spans="7:8" ht="17.100000000000001" customHeight="1" x14ac:dyDescent="0.25">
      <c r="G363" s="3"/>
      <c r="H363" s="2"/>
    </row>
    <row r="364" spans="7:8" ht="17.100000000000001" customHeight="1" x14ac:dyDescent="0.25">
      <c r="G364" s="3"/>
      <c r="H364" s="2"/>
    </row>
    <row r="365" spans="7:8" ht="17.100000000000001" customHeight="1" x14ac:dyDescent="0.25">
      <c r="G365" s="3"/>
      <c r="H365" s="2"/>
    </row>
    <row r="366" spans="7:8" ht="17.100000000000001" customHeight="1" x14ac:dyDescent="0.25">
      <c r="G366" s="3"/>
      <c r="H366" s="2"/>
    </row>
    <row r="367" spans="7:8" ht="17.100000000000001" customHeight="1" x14ac:dyDescent="0.25">
      <c r="G367" s="3"/>
      <c r="H367" s="2"/>
    </row>
    <row r="368" spans="7:8" ht="17.100000000000001" customHeight="1" x14ac:dyDescent="0.25">
      <c r="G368" s="3"/>
      <c r="H368" s="2"/>
    </row>
    <row r="369" spans="7:8" ht="17.100000000000001" customHeight="1" x14ac:dyDescent="0.25">
      <c r="G369" s="3"/>
      <c r="H369" s="2"/>
    </row>
    <row r="370" spans="7:8" ht="17.100000000000001" customHeight="1" x14ac:dyDescent="0.25">
      <c r="G370" s="3"/>
      <c r="H370" s="2"/>
    </row>
    <row r="371" spans="7:8" ht="17.100000000000001" customHeight="1" x14ac:dyDescent="0.25">
      <c r="G371" s="3"/>
      <c r="H371" s="2"/>
    </row>
    <row r="372" spans="7:8" ht="17.100000000000001" customHeight="1" x14ac:dyDescent="0.25">
      <c r="G372" s="3"/>
      <c r="H372" s="2"/>
    </row>
    <row r="373" spans="7:8" ht="17.100000000000001" customHeight="1" x14ac:dyDescent="0.25">
      <c r="G373" s="3"/>
      <c r="H373" s="2"/>
    </row>
    <row r="374" spans="7:8" ht="17.100000000000001" customHeight="1" x14ac:dyDescent="0.25">
      <c r="G374" s="3"/>
      <c r="H374" s="2"/>
    </row>
    <row r="375" spans="7:8" ht="17.100000000000001" customHeight="1" x14ac:dyDescent="0.25">
      <c r="G375" s="3"/>
      <c r="H375" s="2"/>
    </row>
    <row r="376" spans="7:8" ht="17.100000000000001" customHeight="1" x14ac:dyDescent="0.25">
      <c r="G376" s="3"/>
      <c r="H376" s="2"/>
    </row>
    <row r="377" spans="7:8" ht="17.100000000000001" customHeight="1" x14ac:dyDescent="0.25">
      <c r="G377" s="3"/>
      <c r="H377" s="2"/>
    </row>
    <row r="378" spans="7:8" ht="17.100000000000001" customHeight="1" x14ac:dyDescent="0.25">
      <c r="G378" s="3"/>
      <c r="H378" s="2"/>
    </row>
    <row r="379" spans="7:8" ht="17.100000000000001" customHeight="1" x14ac:dyDescent="0.25">
      <c r="G379" s="3"/>
      <c r="H379" s="2"/>
    </row>
    <row r="380" spans="7:8" ht="17.100000000000001" customHeight="1" x14ac:dyDescent="0.25">
      <c r="G380" s="3"/>
      <c r="H380" s="2"/>
    </row>
    <row r="381" spans="7:8" ht="17.100000000000001" customHeight="1" x14ac:dyDescent="0.25">
      <c r="G381" s="3"/>
      <c r="H381" s="2"/>
    </row>
    <row r="382" spans="7:8" ht="17.100000000000001" customHeight="1" x14ac:dyDescent="0.25">
      <c r="G382" s="3"/>
      <c r="H382" s="2"/>
    </row>
    <row r="383" spans="7:8" ht="17.100000000000001" customHeight="1" x14ac:dyDescent="0.25">
      <c r="G383" s="3"/>
      <c r="H383" s="2"/>
    </row>
    <row r="384" spans="7:8" ht="17.100000000000001" customHeight="1" x14ac:dyDescent="0.25">
      <c r="G384" s="3"/>
      <c r="H384" s="2"/>
    </row>
    <row r="385" spans="7:8" ht="17.100000000000001" customHeight="1" x14ac:dyDescent="0.25">
      <c r="G385" s="3"/>
      <c r="H385" s="2"/>
    </row>
    <row r="386" spans="7:8" ht="17.100000000000001" customHeight="1" x14ac:dyDescent="0.25">
      <c r="G386" s="3"/>
      <c r="H386" s="2"/>
    </row>
  </sheetData>
  <autoFilter ref="Q7:Z102"/>
  <sortState ref="A9:CA110">
    <sortCondition ref="E9:E110"/>
  </sortState>
  <mergeCells count="11">
    <mergeCell ref="A3:Z3"/>
    <mergeCell ref="P6:U6"/>
    <mergeCell ref="X6:Y6"/>
    <mergeCell ref="C6:C8"/>
    <mergeCell ref="K7:K8"/>
    <mergeCell ref="I7:J7"/>
    <mergeCell ref="L7:M7"/>
    <mergeCell ref="I6:N6"/>
    <mergeCell ref="X7:X8"/>
    <mergeCell ref="Y7:Y8"/>
    <mergeCell ref="A4:Z4"/>
  </mergeCells>
  <pageMargins left="0.7" right="0.7" top="0.75" bottom="0.75" header="0.3" footer="0.3"/>
  <pageSetup paperSize="5" scale="44" orientation="landscape" r:id="rId1"/>
  <rowBreaks count="6" manualBreakCount="6">
    <brk id="28" max="79" man="1"/>
    <brk id="43" max="79" man="1"/>
    <brk id="56" max="79" man="1"/>
    <brk id="76" max="79" man="1"/>
    <brk id="90" max="79" man="1"/>
    <brk id="101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2023-06-05T19:29:42Z</cp:lastPrinted>
  <dcterms:created xsi:type="dcterms:W3CDTF">2021-10-19T14:31:34Z</dcterms:created>
  <dcterms:modified xsi:type="dcterms:W3CDTF">2023-06-05T19:47:05Z</dcterms:modified>
</cp:coreProperties>
</file>