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Recursos Humanos\División de Nomina\2024\FranchescaMoreno\Nomina Portal\Mayo\"/>
    </mc:Choice>
  </mc:AlternateContent>
  <bookViews>
    <workbookView xWindow="0" yWindow="0" windowWidth="28635" windowHeight="11880" activeTab="1"/>
  </bookViews>
  <sheets>
    <sheet name="Gráfico1" sheetId="3" r:id="rId1"/>
    <sheet name="Hoja1" sheetId="1" r:id="rId2"/>
    <sheet name="Hoja2" sheetId="4" r:id="rId3"/>
    <sheet name="Hoja3" sheetId="5" r:id="rId4"/>
  </sheets>
  <definedNames>
    <definedName name="_xlnm._FilterDatabase" localSheetId="1" hidden="1">Hoja1!$A$6:$Z$112</definedName>
    <definedName name="_xlnm._FilterDatabase" localSheetId="2" hidden="1">Hoja2!$A$1:$Z$111</definedName>
    <definedName name="_xlnm.Print_Area" localSheetId="1">Hoja1!$A$1:$CA$395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W13" i="1"/>
  <c r="S119" i="1" l="1"/>
  <c r="V119" i="1"/>
  <c r="T119" i="1"/>
  <c r="Q119" i="1"/>
  <c r="P119" i="1"/>
  <c r="N119" i="1"/>
  <c r="G119" i="1"/>
  <c r="W72" i="1" l="1"/>
  <c r="U43" i="1"/>
  <c r="U42" i="1"/>
  <c r="U30" i="1"/>
  <c r="U110" i="1"/>
  <c r="U92" i="1"/>
  <c r="U91" i="1"/>
  <c r="U73" i="1"/>
  <c r="U68" i="1"/>
  <c r="U69" i="1"/>
  <c r="U67" i="1"/>
  <c r="U66" i="1"/>
  <c r="U65" i="1"/>
  <c r="U61" i="1"/>
  <c r="U58" i="1"/>
  <c r="U57" i="1"/>
  <c r="U55" i="1"/>
  <c r="U53" i="1"/>
  <c r="U47" i="1"/>
  <c r="U41" i="1"/>
  <c r="U40" i="1"/>
  <c r="U39" i="1"/>
  <c r="U38" i="1"/>
  <c r="U29" i="1"/>
  <c r="U27" i="1"/>
  <c r="U25" i="1"/>
  <c r="U24" i="1"/>
  <c r="U23" i="1"/>
  <c r="W23" i="1" s="1"/>
  <c r="U20" i="1"/>
  <c r="U11" i="1"/>
  <c r="U9" i="1"/>
  <c r="I105" i="1"/>
  <c r="J105" i="1"/>
  <c r="K105" i="1"/>
  <c r="L105" i="1"/>
  <c r="M105" i="1"/>
  <c r="Y105" i="1" l="1"/>
  <c r="H105" i="1"/>
  <c r="U105" i="1" s="1"/>
  <c r="W105" i="1" s="1"/>
  <c r="Z105" i="1" s="1"/>
  <c r="X105" i="1"/>
  <c r="O105" i="1"/>
  <c r="W50" i="1" l="1"/>
  <c r="I50" i="1" l="1"/>
  <c r="J50" i="1"/>
  <c r="K50" i="1"/>
  <c r="L50" i="1"/>
  <c r="H50" i="1" s="1"/>
  <c r="M50" i="1"/>
  <c r="O50" i="1" l="1"/>
  <c r="Y50" i="1"/>
  <c r="X50" i="1"/>
  <c r="Z50" i="1" s="1"/>
  <c r="I109" i="1" l="1"/>
  <c r="J109" i="1"/>
  <c r="K109" i="1"/>
  <c r="L109" i="1"/>
  <c r="M10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10" i="1"/>
  <c r="K111" i="1"/>
  <c r="K112" i="1"/>
  <c r="K113" i="1"/>
  <c r="K114" i="1"/>
  <c r="K115" i="1"/>
  <c r="K116" i="1"/>
  <c r="K117" i="1"/>
  <c r="K9" i="1"/>
  <c r="K119" i="1" l="1"/>
  <c r="Y109" i="1"/>
  <c r="X109" i="1"/>
  <c r="H109" i="1"/>
  <c r="U109" i="1" s="1"/>
  <c r="O109" i="1"/>
  <c r="W109" i="1" l="1"/>
  <c r="Z109" i="1" s="1"/>
  <c r="I117" i="1" l="1"/>
  <c r="J117" i="1"/>
  <c r="L117" i="1"/>
  <c r="M117" i="1"/>
  <c r="O117" i="1" l="1"/>
  <c r="X117" i="1"/>
  <c r="H117" i="1"/>
  <c r="U117" i="1" s="1"/>
  <c r="Y117" i="1"/>
  <c r="I2" i="4"/>
  <c r="H2" i="4" s="1"/>
  <c r="J2" i="4"/>
  <c r="Y2" i="4" s="1"/>
  <c r="K2" i="4"/>
  <c r="W2" i="4"/>
  <c r="I3" i="4"/>
  <c r="J3" i="4"/>
  <c r="Y3" i="4" s="1"/>
  <c r="K3" i="4"/>
  <c r="W3" i="4"/>
  <c r="I23" i="1"/>
  <c r="J23" i="1"/>
  <c r="L23" i="1"/>
  <c r="M23" i="1"/>
  <c r="I24" i="1"/>
  <c r="J24" i="1"/>
  <c r="L24" i="1"/>
  <c r="M24" i="1"/>
  <c r="W24" i="1"/>
  <c r="I25" i="1"/>
  <c r="J25" i="1"/>
  <c r="L25" i="1"/>
  <c r="M25" i="1"/>
  <c r="W25" i="1"/>
  <c r="I26" i="1"/>
  <c r="J26" i="1"/>
  <c r="L26" i="1"/>
  <c r="M26" i="1"/>
  <c r="W26" i="1"/>
  <c r="I27" i="1"/>
  <c r="J27" i="1"/>
  <c r="L27" i="1"/>
  <c r="M27" i="1"/>
  <c r="W27" i="1"/>
  <c r="I28" i="1"/>
  <c r="J28" i="1"/>
  <c r="L28" i="1"/>
  <c r="H28" i="1" s="1"/>
  <c r="U28" i="1" s="1"/>
  <c r="M28" i="1"/>
  <c r="I29" i="1"/>
  <c r="J29" i="1"/>
  <c r="L29" i="1"/>
  <c r="M29" i="1"/>
  <c r="W29" i="1"/>
  <c r="I30" i="1"/>
  <c r="J30" i="1"/>
  <c r="L30" i="1"/>
  <c r="M30" i="1"/>
  <c r="I31" i="1"/>
  <c r="J31" i="1"/>
  <c r="L31" i="1"/>
  <c r="M31" i="1"/>
  <c r="W31" i="1"/>
  <c r="I32" i="1"/>
  <c r="J32" i="1"/>
  <c r="L32" i="1"/>
  <c r="M32" i="1"/>
  <c r="W32" i="1"/>
  <c r="I33" i="1"/>
  <c r="O33" i="1" s="1"/>
  <c r="J33" i="1"/>
  <c r="L33" i="1"/>
  <c r="M33" i="1"/>
  <c r="W33" i="1"/>
  <c r="I34" i="1"/>
  <c r="J34" i="1"/>
  <c r="L34" i="1"/>
  <c r="M34" i="1"/>
  <c r="W34" i="1"/>
  <c r="I35" i="1"/>
  <c r="J35" i="1"/>
  <c r="L35" i="1"/>
  <c r="M35" i="1"/>
  <c r="W35" i="1"/>
  <c r="I36" i="1"/>
  <c r="J36" i="1"/>
  <c r="L36" i="1"/>
  <c r="M36" i="1"/>
  <c r="W36" i="1"/>
  <c r="I37" i="1"/>
  <c r="J37" i="1"/>
  <c r="L37" i="1"/>
  <c r="M37" i="1"/>
  <c r="W37" i="1"/>
  <c r="I38" i="1"/>
  <c r="J38" i="1"/>
  <c r="L38" i="1"/>
  <c r="M38" i="1"/>
  <c r="W38" i="1"/>
  <c r="I39" i="1"/>
  <c r="J39" i="1"/>
  <c r="L39" i="1"/>
  <c r="M39" i="1"/>
  <c r="W39" i="1"/>
  <c r="I40" i="1"/>
  <c r="J40" i="1"/>
  <c r="L40" i="1"/>
  <c r="M40" i="1"/>
  <c r="W40" i="1"/>
  <c r="I41" i="1"/>
  <c r="J41" i="1"/>
  <c r="L41" i="1"/>
  <c r="M41" i="1"/>
  <c r="W41" i="1"/>
  <c r="I42" i="1"/>
  <c r="J42" i="1"/>
  <c r="L42" i="1"/>
  <c r="M42" i="1"/>
  <c r="W42" i="1"/>
  <c r="I43" i="1"/>
  <c r="J43" i="1"/>
  <c r="L43" i="1"/>
  <c r="M43" i="1"/>
  <c r="W43" i="1"/>
  <c r="I44" i="1"/>
  <c r="J44" i="1"/>
  <c r="L44" i="1"/>
  <c r="M44" i="1"/>
  <c r="I45" i="1"/>
  <c r="J45" i="1"/>
  <c r="L45" i="1"/>
  <c r="M45" i="1"/>
  <c r="I46" i="1"/>
  <c r="J46" i="1"/>
  <c r="L46" i="1"/>
  <c r="M46" i="1"/>
  <c r="I47" i="1"/>
  <c r="J47" i="1"/>
  <c r="L47" i="1"/>
  <c r="M47" i="1"/>
  <c r="W47" i="1"/>
  <c r="I48" i="1"/>
  <c r="O48" i="1" s="1"/>
  <c r="J48" i="1"/>
  <c r="L48" i="1"/>
  <c r="M48" i="1"/>
  <c r="W48" i="1"/>
  <c r="I49" i="1"/>
  <c r="J49" i="1"/>
  <c r="L49" i="1"/>
  <c r="M49" i="1"/>
  <c r="W49" i="1"/>
  <c r="I51" i="1"/>
  <c r="J51" i="1"/>
  <c r="L51" i="1"/>
  <c r="M51" i="1"/>
  <c r="W51" i="1"/>
  <c r="I52" i="1"/>
  <c r="J52" i="1"/>
  <c r="L52" i="1"/>
  <c r="M52" i="1"/>
  <c r="I53" i="1"/>
  <c r="J53" i="1"/>
  <c r="L53" i="1"/>
  <c r="M53" i="1"/>
  <c r="W53" i="1"/>
  <c r="I54" i="1"/>
  <c r="O54" i="1" s="1"/>
  <c r="J54" i="1"/>
  <c r="L54" i="1"/>
  <c r="M54" i="1"/>
  <c r="W54" i="1"/>
  <c r="I55" i="1"/>
  <c r="J55" i="1"/>
  <c r="L55" i="1"/>
  <c r="M55" i="1"/>
  <c r="W55" i="1"/>
  <c r="I56" i="1"/>
  <c r="J56" i="1"/>
  <c r="L56" i="1"/>
  <c r="M56" i="1"/>
  <c r="W56" i="1"/>
  <c r="I57" i="1"/>
  <c r="J57" i="1"/>
  <c r="L57" i="1"/>
  <c r="M57" i="1"/>
  <c r="W57" i="1"/>
  <c r="I58" i="1"/>
  <c r="J58" i="1"/>
  <c r="L58" i="1"/>
  <c r="M58" i="1"/>
  <c r="W58" i="1"/>
  <c r="I59" i="1"/>
  <c r="J59" i="1"/>
  <c r="L59" i="1"/>
  <c r="M59" i="1"/>
  <c r="W59" i="1"/>
  <c r="I60" i="1"/>
  <c r="J60" i="1"/>
  <c r="L60" i="1"/>
  <c r="M60" i="1"/>
  <c r="W60" i="1"/>
  <c r="I61" i="1"/>
  <c r="J61" i="1"/>
  <c r="L61" i="1"/>
  <c r="M61" i="1"/>
  <c r="W61" i="1"/>
  <c r="I62" i="1"/>
  <c r="J62" i="1"/>
  <c r="L62" i="1"/>
  <c r="M62" i="1"/>
  <c r="W62" i="1"/>
  <c r="I63" i="1"/>
  <c r="J63" i="1"/>
  <c r="L63" i="1"/>
  <c r="M63" i="1"/>
  <c r="W63" i="1"/>
  <c r="I64" i="1"/>
  <c r="J64" i="1"/>
  <c r="L64" i="1"/>
  <c r="M64" i="1"/>
  <c r="W64" i="1"/>
  <c r="I65" i="1"/>
  <c r="J65" i="1"/>
  <c r="L65" i="1"/>
  <c r="M65" i="1"/>
  <c r="W65" i="1"/>
  <c r="I66" i="1"/>
  <c r="J66" i="1"/>
  <c r="L66" i="1"/>
  <c r="M66" i="1"/>
  <c r="I67" i="1"/>
  <c r="J67" i="1"/>
  <c r="L67" i="1"/>
  <c r="M67" i="1"/>
  <c r="W67" i="1"/>
  <c r="I68" i="1"/>
  <c r="J68" i="1"/>
  <c r="L68" i="1"/>
  <c r="M68" i="1"/>
  <c r="W68" i="1"/>
  <c r="I69" i="1"/>
  <c r="J69" i="1"/>
  <c r="L69" i="1"/>
  <c r="M69" i="1"/>
  <c r="W69" i="1"/>
  <c r="I70" i="1"/>
  <c r="J70" i="1"/>
  <c r="L70" i="1"/>
  <c r="M70" i="1"/>
  <c r="W70" i="1"/>
  <c r="I71" i="1"/>
  <c r="J71" i="1"/>
  <c r="L71" i="1"/>
  <c r="M71" i="1"/>
  <c r="W71" i="1"/>
  <c r="I72" i="1"/>
  <c r="J72" i="1"/>
  <c r="L72" i="1"/>
  <c r="M72" i="1"/>
  <c r="I73" i="1"/>
  <c r="J73" i="1"/>
  <c r="L73" i="1"/>
  <c r="M73" i="1"/>
  <c r="W73" i="1"/>
  <c r="I74" i="1"/>
  <c r="J74" i="1"/>
  <c r="L74" i="1"/>
  <c r="M74" i="1"/>
  <c r="W74" i="1"/>
  <c r="I75" i="1"/>
  <c r="J75" i="1"/>
  <c r="L75" i="1"/>
  <c r="M75" i="1"/>
  <c r="W75" i="1"/>
  <c r="I76" i="1"/>
  <c r="J76" i="1"/>
  <c r="L76" i="1"/>
  <c r="M76" i="1"/>
  <c r="I77" i="1"/>
  <c r="J77" i="1"/>
  <c r="L77" i="1"/>
  <c r="M77" i="1"/>
  <c r="W77" i="1"/>
  <c r="I78" i="1"/>
  <c r="J78" i="1"/>
  <c r="L78" i="1"/>
  <c r="M78" i="1"/>
  <c r="W78" i="1"/>
  <c r="I79" i="1"/>
  <c r="J79" i="1"/>
  <c r="L79" i="1"/>
  <c r="M79" i="1"/>
  <c r="W79" i="1"/>
  <c r="I80" i="1"/>
  <c r="J80" i="1"/>
  <c r="L80" i="1"/>
  <c r="M80" i="1"/>
  <c r="W80" i="1"/>
  <c r="I81" i="1"/>
  <c r="J81" i="1"/>
  <c r="L81" i="1"/>
  <c r="M81" i="1"/>
  <c r="W81" i="1"/>
  <c r="I82" i="1"/>
  <c r="J82" i="1"/>
  <c r="L82" i="1"/>
  <c r="M82" i="1"/>
  <c r="W82" i="1"/>
  <c r="I83" i="1"/>
  <c r="J83" i="1"/>
  <c r="L83" i="1"/>
  <c r="M83" i="1"/>
  <c r="W83" i="1"/>
  <c r="I84" i="1"/>
  <c r="J84" i="1"/>
  <c r="L84" i="1"/>
  <c r="M84" i="1"/>
  <c r="W84" i="1"/>
  <c r="I85" i="1"/>
  <c r="J85" i="1"/>
  <c r="L85" i="1"/>
  <c r="M85" i="1"/>
  <c r="W85" i="1"/>
  <c r="I86" i="1"/>
  <c r="J86" i="1"/>
  <c r="L86" i="1"/>
  <c r="M86" i="1"/>
  <c r="W86" i="1"/>
  <c r="I87" i="1"/>
  <c r="J87" i="1"/>
  <c r="L87" i="1"/>
  <c r="M87" i="1"/>
  <c r="W87" i="1"/>
  <c r="I88" i="1"/>
  <c r="J88" i="1"/>
  <c r="L88" i="1"/>
  <c r="M88" i="1"/>
  <c r="W88" i="1"/>
  <c r="I89" i="1"/>
  <c r="J89" i="1"/>
  <c r="L89" i="1"/>
  <c r="M89" i="1"/>
  <c r="W89" i="1"/>
  <c r="I90" i="1"/>
  <c r="J90" i="1"/>
  <c r="L90" i="1"/>
  <c r="M90" i="1"/>
  <c r="I91" i="1"/>
  <c r="J91" i="1"/>
  <c r="L91" i="1"/>
  <c r="M91" i="1"/>
  <c r="W91" i="1"/>
  <c r="I92" i="1"/>
  <c r="J92" i="1"/>
  <c r="L92" i="1"/>
  <c r="M92" i="1"/>
  <c r="I93" i="1"/>
  <c r="J93" i="1"/>
  <c r="L93" i="1"/>
  <c r="M93" i="1"/>
  <c r="I94" i="1"/>
  <c r="J94" i="1"/>
  <c r="L94" i="1"/>
  <c r="M94" i="1"/>
  <c r="I95" i="1"/>
  <c r="J95" i="1"/>
  <c r="L95" i="1"/>
  <c r="M95" i="1"/>
  <c r="I96" i="1"/>
  <c r="J96" i="1"/>
  <c r="L96" i="1"/>
  <c r="M96" i="1"/>
  <c r="I97" i="1"/>
  <c r="J97" i="1"/>
  <c r="L97" i="1"/>
  <c r="M97" i="1"/>
  <c r="I98" i="1"/>
  <c r="J98" i="1"/>
  <c r="L98" i="1"/>
  <c r="M98" i="1"/>
  <c r="I99" i="1"/>
  <c r="J99" i="1"/>
  <c r="L99" i="1"/>
  <c r="M99" i="1"/>
  <c r="I100" i="1"/>
  <c r="J100" i="1"/>
  <c r="L100" i="1"/>
  <c r="M100" i="1"/>
  <c r="I101" i="1"/>
  <c r="J101" i="1"/>
  <c r="L101" i="1"/>
  <c r="M101" i="1"/>
  <c r="I102" i="1"/>
  <c r="J102" i="1"/>
  <c r="L102" i="1"/>
  <c r="M102" i="1"/>
  <c r="I103" i="1"/>
  <c r="J103" i="1"/>
  <c r="L103" i="1"/>
  <c r="M103" i="1"/>
  <c r="I104" i="1"/>
  <c r="J104" i="1"/>
  <c r="L104" i="1"/>
  <c r="M104" i="1"/>
  <c r="I106" i="1"/>
  <c r="J106" i="1"/>
  <c r="L106" i="1"/>
  <c r="M106" i="1"/>
  <c r="I107" i="1"/>
  <c r="J107" i="1"/>
  <c r="L107" i="1"/>
  <c r="M107" i="1"/>
  <c r="I108" i="1"/>
  <c r="J108" i="1"/>
  <c r="L108" i="1"/>
  <c r="M108" i="1"/>
  <c r="I110" i="1"/>
  <c r="J110" i="1"/>
  <c r="L110" i="1"/>
  <c r="M110" i="1"/>
  <c r="I111" i="1"/>
  <c r="J111" i="1"/>
  <c r="L111" i="1"/>
  <c r="M111" i="1"/>
  <c r="I112" i="1"/>
  <c r="J112" i="1"/>
  <c r="L112" i="1"/>
  <c r="M112" i="1"/>
  <c r="I113" i="1"/>
  <c r="J113" i="1"/>
  <c r="L113" i="1"/>
  <c r="M113" i="1"/>
  <c r="I114" i="1"/>
  <c r="J114" i="1"/>
  <c r="L114" i="1"/>
  <c r="M114" i="1"/>
  <c r="I115" i="1"/>
  <c r="J115" i="1"/>
  <c r="L115" i="1"/>
  <c r="M115" i="1"/>
  <c r="I116" i="1"/>
  <c r="J116" i="1"/>
  <c r="L116" i="1"/>
  <c r="M116" i="1"/>
  <c r="M111" i="4"/>
  <c r="L111" i="4"/>
  <c r="K111" i="4"/>
  <c r="J111" i="4"/>
  <c r="I111" i="4"/>
  <c r="M110" i="4"/>
  <c r="L110" i="4"/>
  <c r="K110" i="4"/>
  <c r="J110" i="4"/>
  <c r="Y110" i="4" s="1"/>
  <c r="I110" i="4"/>
  <c r="M109" i="4"/>
  <c r="L109" i="4"/>
  <c r="K109" i="4"/>
  <c r="J109" i="4"/>
  <c r="I109" i="4"/>
  <c r="X109" i="4" s="1"/>
  <c r="M108" i="4"/>
  <c r="L108" i="4"/>
  <c r="K108" i="4"/>
  <c r="J108" i="4"/>
  <c r="I108" i="4"/>
  <c r="M107" i="4"/>
  <c r="L107" i="4"/>
  <c r="K107" i="4"/>
  <c r="J107" i="4"/>
  <c r="I107" i="4"/>
  <c r="M106" i="4"/>
  <c r="L106" i="4"/>
  <c r="K106" i="4"/>
  <c r="J106" i="4"/>
  <c r="I106" i="4"/>
  <c r="M105" i="4"/>
  <c r="L105" i="4"/>
  <c r="K105" i="4"/>
  <c r="J105" i="4"/>
  <c r="I105" i="4"/>
  <c r="M104" i="4"/>
  <c r="L104" i="4"/>
  <c r="K104" i="4"/>
  <c r="J104" i="4"/>
  <c r="Y104" i="4" s="1"/>
  <c r="I104" i="4"/>
  <c r="M103" i="4"/>
  <c r="L103" i="4"/>
  <c r="K103" i="4"/>
  <c r="J103" i="4"/>
  <c r="I103" i="4"/>
  <c r="X103" i="4" s="1"/>
  <c r="M102" i="4"/>
  <c r="L102" i="4"/>
  <c r="K102" i="4"/>
  <c r="J102" i="4"/>
  <c r="I102" i="4"/>
  <c r="W101" i="4"/>
  <c r="M101" i="4"/>
  <c r="L101" i="4"/>
  <c r="K101" i="4"/>
  <c r="J101" i="4"/>
  <c r="I101" i="4"/>
  <c r="M100" i="4"/>
  <c r="L100" i="4"/>
  <c r="K100" i="4"/>
  <c r="J100" i="4"/>
  <c r="I100" i="4"/>
  <c r="M99" i="4"/>
  <c r="L99" i="4"/>
  <c r="H99" i="4" s="1"/>
  <c r="U99" i="4" s="1"/>
  <c r="W99" i="4" s="1"/>
  <c r="K99" i="4"/>
  <c r="J99" i="4"/>
  <c r="I99" i="4"/>
  <c r="M98" i="4"/>
  <c r="L98" i="4"/>
  <c r="K98" i="4"/>
  <c r="J98" i="4"/>
  <c r="I98" i="4"/>
  <c r="M97" i="4"/>
  <c r="L97" i="4"/>
  <c r="K97" i="4"/>
  <c r="J97" i="4"/>
  <c r="Y97" i="4" s="1"/>
  <c r="I97" i="4"/>
  <c r="M96" i="4"/>
  <c r="L96" i="4"/>
  <c r="K96" i="4"/>
  <c r="J96" i="4"/>
  <c r="I96" i="4"/>
  <c r="H96" i="4" s="1"/>
  <c r="U96" i="4" s="1"/>
  <c r="W96" i="4" s="1"/>
  <c r="M95" i="4"/>
  <c r="L95" i="4"/>
  <c r="K95" i="4"/>
  <c r="J95" i="4"/>
  <c r="I95" i="4"/>
  <c r="M94" i="4"/>
  <c r="L94" i="4"/>
  <c r="K94" i="4"/>
  <c r="J94" i="4"/>
  <c r="I94" i="4"/>
  <c r="M93" i="4"/>
  <c r="L93" i="4"/>
  <c r="H93" i="4" s="1"/>
  <c r="U93" i="4" s="1"/>
  <c r="W93" i="4" s="1"/>
  <c r="K93" i="4"/>
  <c r="J93" i="4"/>
  <c r="I93" i="4"/>
  <c r="M92" i="4"/>
  <c r="L92" i="4"/>
  <c r="K92" i="4"/>
  <c r="J92" i="4"/>
  <c r="I92" i="4"/>
  <c r="M91" i="4"/>
  <c r="L91" i="4"/>
  <c r="K91" i="4"/>
  <c r="J91" i="4"/>
  <c r="I91" i="4"/>
  <c r="M90" i="4"/>
  <c r="L90" i="4"/>
  <c r="K90" i="4"/>
  <c r="J90" i="4"/>
  <c r="I90" i="4"/>
  <c r="M89" i="4"/>
  <c r="L89" i="4"/>
  <c r="K89" i="4"/>
  <c r="J89" i="4"/>
  <c r="I89" i="4"/>
  <c r="M88" i="4"/>
  <c r="L88" i="4"/>
  <c r="K88" i="4"/>
  <c r="J88" i="4"/>
  <c r="I88" i="4"/>
  <c r="M87" i="4"/>
  <c r="L87" i="4"/>
  <c r="K87" i="4"/>
  <c r="J87" i="4"/>
  <c r="I87" i="4"/>
  <c r="M86" i="4"/>
  <c r="L86" i="4"/>
  <c r="K86" i="4"/>
  <c r="J86" i="4"/>
  <c r="I86" i="4"/>
  <c r="W85" i="4"/>
  <c r="M85" i="4"/>
  <c r="L85" i="4"/>
  <c r="K85" i="4"/>
  <c r="J85" i="4"/>
  <c r="I85" i="4"/>
  <c r="M84" i="4"/>
  <c r="L84" i="4"/>
  <c r="K84" i="4"/>
  <c r="J84" i="4"/>
  <c r="I84" i="4"/>
  <c r="W83" i="4"/>
  <c r="M83" i="4"/>
  <c r="L83" i="4"/>
  <c r="K83" i="4"/>
  <c r="J83" i="4"/>
  <c r="I83" i="4"/>
  <c r="W82" i="4"/>
  <c r="M82" i="4"/>
  <c r="L82" i="4"/>
  <c r="K82" i="4"/>
  <c r="J82" i="4"/>
  <c r="I82" i="4"/>
  <c r="W81" i="4"/>
  <c r="M81" i="4"/>
  <c r="L81" i="4"/>
  <c r="K81" i="4"/>
  <c r="J81" i="4"/>
  <c r="I81" i="4"/>
  <c r="W80" i="4"/>
  <c r="M80" i="4"/>
  <c r="L80" i="4"/>
  <c r="K80" i="4"/>
  <c r="J80" i="4"/>
  <c r="I80" i="4"/>
  <c r="W79" i="4"/>
  <c r="M79" i="4"/>
  <c r="L79" i="4"/>
  <c r="K79" i="4"/>
  <c r="J79" i="4"/>
  <c r="I79" i="4"/>
  <c r="W78" i="4"/>
  <c r="M78" i="4"/>
  <c r="L78" i="4"/>
  <c r="K78" i="4"/>
  <c r="J78" i="4"/>
  <c r="I78" i="4"/>
  <c r="W77" i="4"/>
  <c r="M77" i="4"/>
  <c r="L77" i="4"/>
  <c r="K77" i="4"/>
  <c r="J77" i="4"/>
  <c r="I77" i="4"/>
  <c r="W76" i="4"/>
  <c r="M76" i="4"/>
  <c r="L76" i="4"/>
  <c r="K76" i="4"/>
  <c r="J76" i="4"/>
  <c r="I76" i="4"/>
  <c r="W75" i="4"/>
  <c r="M75" i="4"/>
  <c r="L75" i="4"/>
  <c r="K75" i="4"/>
  <c r="J75" i="4"/>
  <c r="I75" i="4"/>
  <c r="W74" i="4"/>
  <c r="M74" i="4"/>
  <c r="L74" i="4"/>
  <c r="K74" i="4"/>
  <c r="J74" i="4"/>
  <c r="I74" i="4"/>
  <c r="W73" i="4"/>
  <c r="M73" i="4"/>
  <c r="L73" i="4"/>
  <c r="K73" i="4"/>
  <c r="J73" i="4"/>
  <c r="I73" i="4"/>
  <c r="W72" i="4"/>
  <c r="M72" i="4"/>
  <c r="L72" i="4"/>
  <c r="K72" i="4"/>
  <c r="J72" i="4"/>
  <c r="I72" i="4"/>
  <c r="W71" i="4"/>
  <c r="M71" i="4"/>
  <c r="L71" i="4"/>
  <c r="K71" i="4"/>
  <c r="J71" i="4"/>
  <c r="I71" i="4"/>
  <c r="M70" i="4"/>
  <c r="L70" i="4"/>
  <c r="K70" i="4"/>
  <c r="J70" i="4"/>
  <c r="I70" i="4"/>
  <c r="W69" i="4"/>
  <c r="M69" i="4"/>
  <c r="L69" i="4"/>
  <c r="K69" i="4"/>
  <c r="J69" i="4"/>
  <c r="I69" i="4"/>
  <c r="W68" i="4"/>
  <c r="M68" i="4"/>
  <c r="Y68" i="4" s="1"/>
  <c r="L68" i="4"/>
  <c r="K68" i="4"/>
  <c r="J68" i="4"/>
  <c r="I68" i="4"/>
  <c r="W67" i="4"/>
  <c r="M67" i="4"/>
  <c r="L67" i="4"/>
  <c r="K67" i="4"/>
  <c r="J67" i="4"/>
  <c r="I67" i="4"/>
  <c r="W66" i="4"/>
  <c r="M66" i="4"/>
  <c r="L66" i="4"/>
  <c r="K66" i="4"/>
  <c r="J66" i="4"/>
  <c r="I66" i="4"/>
  <c r="W65" i="4"/>
  <c r="M65" i="4"/>
  <c r="L65" i="4"/>
  <c r="K65" i="4"/>
  <c r="J65" i="4"/>
  <c r="I65" i="4"/>
  <c r="W64" i="4"/>
  <c r="M64" i="4"/>
  <c r="L64" i="4"/>
  <c r="K64" i="4"/>
  <c r="J64" i="4"/>
  <c r="I64" i="4"/>
  <c r="W63" i="4"/>
  <c r="M63" i="4"/>
  <c r="L63" i="4"/>
  <c r="K63" i="4"/>
  <c r="J63" i="4"/>
  <c r="I63" i="4"/>
  <c r="W62" i="4"/>
  <c r="M62" i="4"/>
  <c r="L62" i="4"/>
  <c r="K62" i="4"/>
  <c r="J62" i="4"/>
  <c r="I62" i="4"/>
  <c r="W61" i="4"/>
  <c r="M61" i="4"/>
  <c r="L61" i="4"/>
  <c r="K61" i="4"/>
  <c r="J61" i="4"/>
  <c r="I61" i="4"/>
  <c r="W60" i="4"/>
  <c r="M60" i="4"/>
  <c r="L60" i="4"/>
  <c r="K60" i="4"/>
  <c r="J60" i="4"/>
  <c r="I60" i="4"/>
  <c r="M59" i="4"/>
  <c r="L59" i="4"/>
  <c r="K59" i="4"/>
  <c r="J59" i="4"/>
  <c r="I59" i="4"/>
  <c r="W58" i="4"/>
  <c r="M58" i="4"/>
  <c r="L58" i="4"/>
  <c r="K58" i="4"/>
  <c r="J58" i="4"/>
  <c r="I58" i="4"/>
  <c r="W57" i="4"/>
  <c r="M57" i="4"/>
  <c r="L57" i="4"/>
  <c r="K57" i="4"/>
  <c r="J57" i="4"/>
  <c r="I57" i="4"/>
  <c r="W56" i="4"/>
  <c r="M56" i="4"/>
  <c r="L56" i="4"/>
  <c r="K56" i="4"/>
  <c r="J56" i="4"/>
  <c r="I56" i="4"/>
  <c r="W55" i="4"/>
  <c r="M55" i="4"/>
  <c r="L55" i="4"/>
  <c r="K55" i="4"/>
  <c r="J55" i="4"/>
  <c r="I55" i="4"/>
  <c r="W54" i="4"/>
  <c r="M54" i="4"/>
  <c r="L54" i="4"/>
  <c r="K54" i="4"/>
  <c r="J54" i="4"/>
  <c r="I54" i="4"/>
  <c r="W53" i="4"/>
  <c r="M53" i="4"/>
  <c r="L53" i="4"/>
  <c r="K53" i="4"/>
  <c r="J53" i="4"/>
  <c r="I53" i="4"/>
  <c r="W52" i="4"/>
  <c r="M52" i="4"/>
  <c r="L52" i="4"/>
  <c r="H52" i="4" s="1"/>
  <c r="K52" i="4"/>
  <c r="J52" i="4"/>
  <c r="I52" i="4"/>
  <c r="W51" i="4"/>
  <c r="M51" i="4"/>
  <c r="L51" i="4"/>
  <c r="K51" i="4"/>
  <c r="J51" i="4"/>
  <c r="I51" i="4"/>
  <c r="W50" i="4"/>
  <c r="M50" i="4"/>
  <c r="L50" i="4"/>
  <c r="K50" i="4"/>
  <c r="J50" i="4"/>
  <c r="I50" i="4"/>
  <c r="W49" i="4"/>
  <c r="M49" i="4"/>
  <c r="L49" i="4"/>
  <c r="K49" i="4"/>
  <c r="J49" i="4"/>
  <c r="I49" i="4"/>
  <c r="W48" i="4"/>
  <c r="M48" i="4"/>
  <c r="L48" i="4"/>
  <c r="K48" i="4"/>
  <c r="J48" i="4"/>
  <c r="I48" i="4"/>
  <c r="W47" i="4"/>
  <c r="M47" i="4"/>
  <c r="L47" i="4"/>
  <c r="K47" i="4"/>
  <c r="J47" i="4"/>
  <c r="I47" i="4"/>
  <c r="W46" i="4"/>
  <c r="M46" i="4"/>
  <c r="L46" i="4"/>
  <c r="K46" i="4"/>
  <c r="J46" i="4"/>
  <c r="I46" i="4"/>
  <c r="M45" i="4"/>
  <c r="L45" i="4"/>
  <c r="K45" i="4"/>
  <c r="J45" i="4"/>
  <c r="I45" i="4"/>
  <c r="W44" i="4"/>
  <c r="M44" i="4"/>
  <c r="L44" i="4"/>
  <c r="K44" i="4"/>
  <c r="J44" i="4"/>
  <c r="I44" i="4"/>
  <c r="W43" i="4"/>
  <c r="M43" i="4"/>
  <c r="L43" i="4"/>
  <c r="K43" i="4"/>
  <c r="J43" i="4"/>
  <c r="I43" i="4"/>
  <c r="W42" i="4"/>
  <c r="M42" i="4"/>
  <c r="L42" i="4"/>
  <c r="K42" i="4"/>
  <c r="J42" i="4"/>
  <c r="I42" i="4"/>
  <c r="W41" i="4"/>
  <c r="M41" i="4"/>
  <c r="L41" i="4"/>
  <c r="K41" i="4"/>
  <c r="J41" i="4"/>
  <c r="I41" i="4"/>
  <c r="M40" i="4"/>
  <c r="L40" i="4"/>
  <c r="K40" i="4"/>
  <c r="J40" i="4"/>
  <c r="I40" i="4"/>
  <c r="M39" i="4"/>
  <c r="L39" i="4"/>
  <c r="K39" i="4"/>
  <c r="J39" i="4"/>
  <c r="I39" i="4"/>
  <c r="M38" i="4"/>
  <c r="L38" i="4"/>
  <c r="K38" i="4"/>
  <c r="J38" i="4"/>
  <c r="I38" i="4"/>
  <c r="W37" i="4"/>
  <c r="M37" i="4"/>
  <c r="L37" i="4"/>
  <c r="K37" i="4"/>
  <c r="J37" i="4"/>
  <c r="I37" i="4"/>
  <c r="W36" i="4"/>
  <c r="M36" i="4"/>
  <c r="L36" i="4"/>
  <c r="K36" i="4"/>
  <c r="J36" i="4"/>
  <c r="I36" i="4"/>
  <c r="W35" i="4"/>
  <c r="M35" i="4"/>
  <c r="L35" i="4"/>
  <c r="K35" i="4"/>
  <c r="J35" i="4"/>
  <c r="I35" i="4"/>
  <c r="W34" i="4"/>
  <c r="M34" i="4"/>
  <c r="L34" i="4"/>
  <c r="K34" i="4"/>
  <c r="J34" i="4"/>
  <c r="I34" i="4"/>
  <c r="W33" i="4"/>
  <c r="M33" i="4"/>
  <c r="L33" i="4"/>
  <c r="K33" i="4"/>
  <c r="J33" i="4"/>
  <c r="I33" i="4"/>
  <c r="W32" i="4"/>
  <c r="M32" i="4"/>
  <c r="L32" i="4"/>
  <c r="K32" i="4"/>
  <c r="J32" i="4"/>
  <c r="I32" i="4"/>
  <c r="W31" i="4"/>
  <c r="M31" i="4"/>
  <c r="L31" i="4"/>
  <c r="K31" i="4"/>
  <c r="J31" i="4"/>
  <c r="I31" i="4"/>
  <c r="W30" i="4"/>
  <c r="M30" i="4"/>
  <c r="L30" i="4"/>
  <c r="K30" i="4"/>
  <c r="J30" i="4"/>
  <c r="I30" i="4"/>
  <c r="W29" i="4"/>
  <c r="M29" i="4"/>
  <c r="L29" i="4"/>
  <c r="K29" i="4"/>
  <c r="J29" i="4"/>
  <c r="I29" i="4"/>
  <c r="W28" i="4"/>
  <c r="M28" i="4"/>
  <c r="L28" i="4"/>
  <c r="K28" i="4"/>
  <c r="J28" i="4"/>
  <c r="I28" i="4"/>
  <c r="W27" i="4"/>
  <c r="M27" i="4"/>
  <c r="L27" i="4"/>
  <c r="K27" i="4"/>
  <c r="J27" i="4"/>
  <c r="I27" i="4"/>
  <c r="W26" i="4"/>
  <c r="M26" i="4"/>
  <c r="L26" i="4"/>
  <c r="K26" i="4"/>
  <c r="J26" i="4"/>
  <c r="I26" i="4"/>
  <c r="W25" i="4"/>
  <c r="M25" i="4"/>
  <c r="L25" i="4"/>
  <c r="K25" i="4"/>
  <c r="J25" i="4"/>
  <c r="I25" i="4"/>
  <c r="W24" i="4"/>
  <c r="M24" i="4"/>
  <c r="L24" i="4"/>
  <c r="K24" i="4"/>
  <c r="J24" i="4"/>
  <c r="I24" i="4"/>
  <c r="M23" i="4"/>
  <c r="L23" i="4"/>
  <c r="K23" i="4"/>
  <c r="J23" i="4"/>
  <c r="I23" i="4"/>
  <c r="W22" i="4"/>
  <c r="M22" i="4"/>
  <c r="L22" i="4"/>
  <c r="K22" i="4"/>
  <c r="J22" i="4"/>
  <c r="I22" i="4"/>
  <c r="M21" i="4"/>
  <c r="L21" i="4"/>
  <c r="K21" i="4"/>
  <c r="J21" i="4"/>
  <c r="I21" i="4"/>
  <c r="W20" i="4"/>
  <c r="M20" i="4"/>
  <c r="L20" i="4"/>
  <c r="K20" i="4"/>
  <c r="J20" i="4"/>
  <c r="I20" i="4"/>
  <c r="W19" i="4"/>
  <c r="M19" i="4"/>
  <c r="L19" i="4"/>
  <c r="K19" i="4"/>
  <c r="J19" i="4"/>
  <c r="I19" i="4"/>
  <c r="W18" i="4"/>
  <c r="M18" i="4"/>
  <c r="L18" i="4"/>
  <c r="K18" i="4"/>
  <c r="J18" i="4"/>
  <c r="I18" i="4"/>
  <c r="W17" i="4"/>
  <c r="M17" i="4"/>
  <c r="L17" i="4"/>
  <c r="K17" i="4"/>
  <c r="J17" i="4"/>
  <c r="I17" i="4"/>
  <c r="W16" i="4"/>
  <c r="M16" i="4"/>
  <c r="L16" i="4"/>
  <c r="K16" i="4"/>
  <c r="J16" i="4"/>
  <c r="I16" i="4"/>
  <c r="M15" i="4"/>
  <c r="L15" i="4"/>
  <c r="K15" i="4"/>
  <c r="J15" i="4"/>
  <c r="I15" i="4"/>
  <c r="W14" i="4"/>
  <c r="M14" i="4"/>
  <c r="L14" i="4"/>
  <c r="K14" i="4"/>
  <c r="J14" i="4"/>
  <c r="I14" i="4"/>
  <c r="W13" i="4"/>
  <c r="M13" i="4"/>
  <c r="L13" i="4"/>
  <c r="K13" i="4"/>
  <c r="J13" i="4"/>
  <c r="I13" i="4"/>
  <c r="W12" i="4"/>
  <c r="M12" i="4"/>
  <c r="L12" i="4"/>
  <c r="K12" i="4"/>
  <c r="J12" i="4"/>
  <c r="I12" i="4"/>
  <c r="M11" i="4"/>
  <c r="L11" i="4"/>
  <c r="K11" i="4"/>
  <c r="J11" i="4"/>
  <c r="I11" i="4"/>
  <c r="W10" i="4"/>
  <c r="M10" i="4"/>
  <c r="L10" i="4"/>
  <c r="K10" i="4"/>
  <c r="J10" i="4"/>
  <c r="I10" i="4"/>
  <c r="W9" i="4"/>
  <c r="M9" i="4"/>
  <c r="L9" i="4"/>
  <c r="K9" i="4"/>
  <c r="J9" i="4"/>
  <c r="I9" i="4"/>
  <c r="W8" i="4"/>
  <c r="M8" i="4"/>
  <c r="L8" i="4"/>
  <c r="K8" i="4"/>
  <c r="J8" i="4"/>
  <c r="I8" i="4"/>
  <c r="W7" i="4"/>
  <c r="M7" i="4"/>
  <c r="L7" i="4"/>
  <c r="K7" i="4"/>
  <c r="J7" i="4"/>
  <c r="I7" i="4"/>
  <c r="W6" i="4"/>
  <c r="M6" i="4"/>
  <c r="L6" i="4"/>
  <c r="K6" i="4"/>
  <c r="J6" i="4"/>
  <c r="I6" i="4"/>
  <c r="W5" i="4"/>
  <c r="M5" i="4"/>
  <c r="L5" i="4"/>
  <c r="K5" i="4"/>
  <c r="J5" i="4"/>
  <c r="I5" i="4"/>
  <c r="W4" i="4"/>
  <c r="K4" i="4"/>
  <c r="J4" i="4"/>
  <c r="Y4" i="4" s="1"/>
  <c r="I4" i="4"/>
  <c r="X4" i="4" s="1"/>
  <c r="O71" i="1" l="1"/>
  <c r="O66" i="1"/>
  <c r="Z54" i="1"/>
  <c r="H24" i="1"/>
  <c r="H29" i="1"/>
  <c r="O36" i="1"/>
  <c r="O52" i="1"/>
  <c r="O57" i="1"/>
  <c r="X73" i="1"/>
  <c r="Z73" i="1" s="1"/>
  <c r="X68" i="1"/>
  <c r="Z68" i="1" s="1"/>
  <c r="X72" i="1"/>
  <c r="Z72" i="1" s="1"/>
  <c r="O78" i="1"/>
  <c r="O51" i="1"/>
  <c r="O68" i="1"/>
  <c r="H65" i="1"/>
  <c r="O63" i="1"/>
  <c r="O42" i="1"/>
  <c r="O25" i="1"/>
  <c r="O80" i="1"/>
  <c r="O75" i="1"/>
  <c r="O58" i="1"/>
  <c r="O37" i="1"/>
  <c r="O27" i="1"/>
  <c r="O70" i="1"/>
  <c r="O65" i="1"/>
  <c r="O53" i="1"/>
  <c r="O47" i="1"/>
  <c r="O44" i="1"/>
  <c r="O32" i="1"/>
  <c r="O60" i="1"/>
  <c r="O39" i="1"/>
  <c r="O77" i="1"/>
  <c r="O72" i="1"/>
  <c r="O55" i="1"/>
  <c r="O49" i="1"/>
  <c r="O34" i="1"/>
  <c r="O29" i="1"/>
  <c r="O24" i="1"/>
  <c r="O56" i="1"/>
  <c r="O67" i="1"/>
  <c r="O62" i="1"/>
  <c r="O41" i="1"/>
  <c r="O40" i="1"/>
  <c r="O30" i="1"/>
  <c r="O79" i="1"/>
  <c r="O74" i="1"/>
  <c r="O46" i="1"/>
  <c r="O26" i="1"/>
  <c r="O45" i="1"/>
  <c r="O73" i="1"/>
  <c r="O69" i="1"/>
  <c r="O64" i="1"/>
  <c r="O43" i="1"/>
  <c r="O31" i="1"/>
  <c r="O61" i="1"/>
  <c r="O35" i="1"/>
  <c r="O81" i="1"/>
  <c r="O76" i="1"/>
  <c r="O59" i="1"/>
  <c r="O38" i="1"/>
  <c r="O28" i="1"/>
  <c r="X23" i="1"/>
  <c r="Z23" i="1" s="1"/>
  <c r="O23" i="1"/>
  <c r="X53" i="1"/>
  <c r="X75" i="1"/>
  <c r="Y67" i="1"/>
  <c r="X63" i="1"/>
  <c r="H93" i="1"/>
  <c r="U93" i="1" s="1"/>
  <c r="W93" i="1" s="1"/>
  <c r="X70" i="1"/>
  <c r="Z70" i="1" s="1"/>
  <c r="Y71" i="1"/>
  <c r="Y101" i="1"/>
  <c r="H90" i="1"/>
  <c r="U90" i="1" s="1"/>
  <c r="W90" i="1" s="1"/>
  <c r="Y79" i="1"/>
  <c r="H67" i="1"/>
  <c r="H62" i="1"/>
  <c r="H102" i="1"/>
  <c r="U102" i="1" s="1"/>
  <c r="W102" i="1" s="1"/>
  <c r="X87" i="1"/>
  <c r="Z87" i="1" s="1"/>
  <c r="X79" i="1"/>
  <c r="Z79" i="1" s="1"/>
  <c r="X76" i="1"/>
  <c r="Y66" i="1"/>
  <c r="X33" i="1"/>
  <c r="Z33" i="1" s="1"/>
  <c r="Y24" i="1"/>
  <c r="Y53" i="1"/>
  <c r="Y34" i="1"/>
  <c r="X88" i="1"/>
  <c r="Z88" i="1" s="1"/>
  <c r="Y97" i="1"/>
  <c r="X91" i="1"/>
  <c r="Z91" i="1" s="1"/>
  <c r="X86" i="1"/>
  <c r="Z86" i="1" s="1"/>
  <c r="Y81" i="1"/>
  <c r="H66" i="1"/>
  <c r="W66" i="1" s="1"/>
  <c r="X36" i="1"/>
  <c r="Z36" i="1" s="1"/>
  <c r="X43" i="1"/>
  <c r="Z43" i="1" s="1"/>
  <c r="H104" i="1"/>
  <c r="U104" i="1" s="1"/>
  <c r="W104" i="1" s="1"/>
  <c r="H101" i="1"/>
  <c r="U101" i="1" s="1"/>
  <c r="W101" i="1" s="1"/>
  <c r="H61" i="1"/>
  <c r="Y45" i="1"/>
  <c r="Y85" i="1"/>
  <c r="H89" i="1"/>
  <c r="Y96" i="1"/>
  <c r="X34" i="1"/>
  <c r="Z34" i="1" s="1"/>
  <c r="Y91" i="1"/>
  <c r="Y100" i="1"/>
  <c r="Y80" i="1"/>
  <c r="Y63" i="1"/>
  <c r="Y92" i="1"/>
  <c r="Y102" i="1"/>
  <c r="H92" i="1"/>
  <c r="W92" i="1" s="1"/>
  <c r="Y75" i="1"/>
  <c r="X45" i="1"/>
  <c r="Y37" i="1"/>
  <c r="Y114" i="1"/>
  <c r="Y94" i="1"/>
  <c r="Y72" i="1"/>
  <c r="Y104" i="1"/>
  <c r="H94" i="1"/>
  <c r="U94" i="1" s="1"/>
  <c r="W94" i="1" s="1"/>
  <c r="Y49" i="1"/>
  <c r="X44" i="1"/>
  <c r="Y39" i="1"/>
  <c r="O88" i="1"/>
  <c r="Y74" i="1"/>
  <c r="Y52" i="1"/>
  <c r="Y41" i="1"/>
  <c r="Y113" i="1"/>
  <c r="Y48" i="1"/>
  <c r="X106" i="1"/>
  <c r="Y103" i="1"/>
  <c r="Y83" i="1"/>
  <c r="Y54" i="1"/>
  <c r="X48" i="1"/>
  <c r="Z48" i="1" s="1"/>
  <c r="Y43" i="1"/>
  <c r="Y36" i="1"/>
  <c r="H23" i="1"/>
  <c r="O87" i="1"/>
  <c r="X77" i="1"/>
  <c r="Z77" i="1" s="1"/>
  <c r="Y73" i="1"/>
  <c r="X52" i="1"/>
  <c r="H49" i="1"/>
  <c r="Y33" i="1"/>
  <c r="Y90" i="1"/>
  <c r="Y65" i="1"/>
  <c r="X47" i="1"/>
  <c r="Z47" i="1" s="1"/>
  <c r="Y116" i="1"/>
  <c r="X108" i="1"/>
  <c r="H103" i="1"/>
  <c r="U103" i="1" s="1"/>
  <c r="W103" i="1" s="1"/>
  <c r="X90" i="1"/>
  <c r="Z53" i="1"/>
  <c r="Y32" i="1"/>
  <c r="Y99" i="1"/>
  <c r="Y78" i="1"/>
  <c r="H76" i="1"/>
  <c r="U76" i="1" s="1"/>
  <c r="W76" i="1" s="1"/>
  <c r="Z76" i="1" s="1"/>
  <c r="Y61" i="1"/>
  <c r="Y59" i="1"/>
  <c r="Y57" i="1"/>
  <c r="Y55" i="1"/>
  <c r="Y42" i="1"/>
  <c r="Y40" i="1"/>
  <c r="Y38" i="1"/>
  <c r="X62" i="1"/>
  <c r="Z62" i="1" s="1"/>
  <c r="H78" i="1"/>
  <c r="Y51" i="1"/>
  <c r="Z63" i="1"/>
  <c r="X113" i="1"/>
  <c r="Y107" i="1"/>
  <c r="Y93" i="1"/>
  <c r="Y70" i="1"/>
  <c r="Y68" i="1"/>
  <c r="Y62" i="1"/>
  <c r="H36" i="1"/>
  <c r="Y27" i="1"/>
  <c r="Y115" i="1"/>
  <c r="Y95" i="1"/>
  <c r="Y89" i="1"/>
  <c r="H87" i="1"/>
  <c r="X85" i="1"/>
  <c r="Z85" i="1" s="1"/>
  <c r="H83" i="1"/>
  <c r="Z75" i="1"/>
  <c r="Y64" i="1"/>
  <c r="H58" i="1"/>
  <c r="H53" i="1"/>
  <c r="H48" i="1"/>
  <c r="X37" i="1"/>
  <c r="Z37" i="1" s="1"/>
  <c r="Y98" i="1"/>
  <c r="O89" i="1"/>
  <c r="Y77" i="1"/>
  <c r="Y35" i="1"/>
  <c r="Y112" i="1"/>
  <c r="O96" i="1"/>
  <c r="O85" i="1"/>
  <c r="H37" i="1"/>
  <c r="X35" i="1"/>
  <c r="Z35" i="1" s="1"/>
  <c r="O112" i="1"/>
  <c r="Y106" i="1"/>
  <c r="O101" i="1"/>
  <c r="H96" i="1"/>
  <c r="U96" i="1" s="1"/>
  <c r="W96" i="1" s="1"/>
  <c r="X78" i="1"/>
  <c r="Z78" i="1" s="1"/>
  <c r="X74" i="1"/>
  <c r="Z74" i="1" s="1"/>
  <c r="H52" i="1"/>
  <c r="U52" i="1" s="1"/>
  <c r="W52" i="1" s="1"/>
  <c r="Y44" i="1"/>
  <c r="X32" i="1"/>
  <c r="Z32" i="1" s="1"/>
  <c r="X64" i="1"/>
  <c r="Z64" i="1" s="1"/>
  <c r="X49" i="1"/>
  <c r="Z49" i="1" s="1"/>
  <c r="Y108" i="1"/>
  <c r="O99" i="1"/>
  <c r="X89" i="1"/>
  <c r="Z89" i="1" s="1"/>
  <c r="Y60" i="1"/>
  <c r="Y56" i="1"/>
  <c r="Y46" i="1"/>
  <c r="H34" i="1"/>
  <c r="O114" i="1"/>
  <c r="O91" i="1"/>
  <c r="H73" i="1"/>
  <c r="Y69" i="1"/>
  <c r="X61" i="1"/>
  <c r="Z61" i="1" s="1"/>
  <c r="Y58" i="1"/>
  <c r="O104" i="1"/>
  <c r="H99" i="1"/>
  <c r="U99" i="1" s="1"/>
  <c r="W99" i="1" s="1"/>
  <c r="O94" i="1"/>
  <c r="H91" i="1"/>
  <c r="H77" i="1"/>
  <c r="X71" i="1"/>
  <c r="Z71" i="1" s="1"/>
  <c r="X65" i="1"/>
  <c r="Z65" i="1" s="1"/>
  <c r="X60" i="1"/>
  <c r="Z60" i="1" s="1"/>
  <c r="X51" i="1"/>
  <c r="Z51" i="1" s="1"/>
  <c r="X46" i="1"/>
  <c r="H35" i="1"/>
  <c r="X116" i="1"/>
  <c r="O97" i="1"/>
  <c r="H85" i="1"/>
  <c r="O83" i="1"/>
  <c r="H74" i="1"/>
  <c r="Y29" i="1"/>
  <c r="Y111" i="1"/>
  <c r="O111" i="1"/>
  <c r="O102" i="1"/>
  <c r="H97" i="1"/>
  <c r="U97" i="1" s="1"/>
  <c r="W97" i="1" s="1"/>
  <c r="O92" i="1"/>
  <c r="H88" i="1"/>
  <c r="Y86" i="1"/>
  <c r="H81" i="1"/>
  <c r="H64" i="1"/>
  <c r="H63" i="1"/>
  <c r="H54" i="1"/>
  <c r="H41" i="1"/>
  <c r="Y31" i="1"/>
  <c r="Y87" i="1"/>
  <c r="O100" i="1"/>
  <c r="O86" i="1"/>
  <c r="Y76" i="1"/>
  <c r="O107" i="1"/>
  <c r="H100" i="1"/>
  <c r="U100" i="1" s="1"/>
  <c r="W100" i="1" s="1"/>
  <c r="O95" i="1"/>
  <c r="X115" i="1"/>
  <c r="H95" i="1"/>
  <c r="W95" i="1" s="1"/>
  <c r="Y82" i="1"/>
  <c r="X59" i="1"/>
  <c r="Z59" i="1" s="1"/>
  <c r="Y47" i="1"/>
  <c r="Y28" i="1"/>
  <c r="Y26" i="1"/>
  <c r="Y110" i="1"/>
  <c r="O98" i="1"/>
  <c r="H86" i="1"/>
  <c r="Y84" i="1"/>
  <c r="O110" i="1"/>
  <c r="O103" i="1"/>
  <c r="H98" i="1"/>
  <c r="U98" i="1" s="1"/>
  <c r="W98" i="1" s="1"/>
  <c r="O93" i="1"/>
  <c r="O90" i="1"/>
  <c r="Y88" i="1"/>
  <c r="O84" i="1"/>
  <c r="O82" i="1"/>
  <c r="H79" i="1"/>
  <c r="H75" i="1"/>
  <c r="H68" i="1"/>
  <c r="H51" i="1"/>
  <c r="H47" i="1"/>
  <c r="H33" i="1"/>
  <c r="Y30" i="1"/>
  <c r="X88" i="4"/>
  <c r="Y95" i="4"/>
  <c r="X100" i="4"/>
  <c r="Y102" i="4"/>
  <c r="X107" i="4"/>
  <c r="X78" i="4"/>
  <c r="H84" i="4"/>
  <c r="U84" i="4" s="1"/>
  <c r="W84" i="4" s="1"/>
  <c r="Z78" i="4"/>
  <c r="Y22" i="4"/>
  <c r="X86" i="4"/>
  <c r="X93" i="4"/>
  <c r="Z93" i="4" s="1"/>
  <c r="H95" i="4"/>
  <c r="U95" i="4" s="1"/>
  <c r="W95" i="4" s="1"/>
  <c r="Y89" i="4"/>
  <c r="H89" i="4"/>
  <c r="U89" i="4" s="1"/>
  <c r="W89" i="4" s="1"/>
  <c r="X65" i="4"/>
  <c r="Z65" i="4" s="1"/>
  <c r="X95" i="4"/>
  <c r="X102" i="4"/>
  <c r="Y109" i="4"/>
  <c r="H4" i="4"/>
  <c r="H47" i="4"/>
  <c r="H51" i="4"/>
  <c r="Y23" i="4"/>
  <c r="Y70" i="4"/>
  <c r="Y87" i="4"/>
  <c r="X92" i="4"/>
  <c r="Y19" i="4"/>
  <c r="H24" i="4"/>
  <c r="Y9" i="4"/>
  <c r="X18" i="4"/>
  <c r="Z18" i="4" s="1"/>
  <c r="X20" i="4"/>
  <c r="Z20" i="4" s="1"/>
  <c r="Y26" i="4"/>
  <c r="H10" i="4"/>
  <c r="Y57" i="4"/>
  <c r="H19" i="4"/>
  <c r="H23" i="4"/>
  <c r="U23" i="4" s="1"/>
  <c r="W23" i="4" s="1"/>
  <c r="Y27" i="4"/>
  <c r="Y31" i="4"/>
  <c r="Y35" i="4"/>
  <c r="X17" i="4"/>
  <c r="Y33" i="4"/>
  <c r="H22" i="4"/>
  <c r="X26" i="4"/>
  <c r="Z26" i="4" s="1"/>
  <c r="Y52" i="4"/>
  <c r="H8" i="4"/>
  <c r="O12" i="4"/>
  <c r="Y16" i="4"/>
  <c r="Y20" i="4"/>
  <c r="X10" i="4"/>
  <c r="Z10" i="4" s="1"/>
  <c r="Y12" i="4"/>
  <c r="X36" i="4"/>
  <c r="Z36" i="4" s="1"/>
  <c r="Y47" i="4"/>
  <c r="Y49" i="4"/>
  <c r="Y51" i="4"/>
  <c r="H53" i="4"/>
  <c r="X57" i="4"/>
  <c r="Z57" i="4" s="1"/>
  <c r="X59" i="4"/>
  <c r="Y63" i="4"/>
  <c r="Y67" i="4"/>
  <c r="Y81" i="4"/>
  <c r="Y99" i="4"/>
  <c r="Y106" i="4"/>
  <c r="X111" i="4"/>
  <c r="Y10" i="4"/>
  <c r="H16" i="4"/>
  <c r="Y28" i="4"/>
  <c r="Y41" i="4"/>
  <c r="Y43" i="4"/>
  <c r="Y45" i="4"/>
  <c r="H9" i="4"/>
  <c r="O48" i="4"/>
  <c r="H64" i="4"/>
  <c r="X72" i="4"/>
  <c r="X76" i="4"/>
  <c r="Z76" i="4" s="1"/>
  <c r="Y5" i="4"/>
  <c r="Y7" i="4"/>
  <c r="O42" i="4"/>
  <c r="Y46" i="4"/>
  <c r="Y48" i="4"/>
  <c r="Y50" i="4"/>
  <c r="X54" i="4"/>
  <c r="Z54" i="4" s="1"/>
  <c r="X58" i="4"/>
  <c r="Y60" i="4"/>
  <c r="Y62" i="4"/>
  <c r="Y64" i="4"/>
  <c r="X70" i="4"/>
  <c r="X15" i="4"/>
  <c r="H39" i="4"/>
  <c r="U39" i="4" s="1"/>
  <c r="W39" i="4" s="1"/>
  <c r="H62" i="4"/>
  <c r="H66" i="4"/>
  <c r="X74" i="4"/>
  <c r="Z74" i="4" s="1"/>
  <c r="H31" i="4"/>
  <c r="Y11" i="4"/>
  <c r="X40" i="4"/>
  <c r="Y42" i="4"/>
  <c r="O16" i="4"/>
  <c r="X14" i="4"/>
  <c r="Z14" i="4" s="1"/>
  <c r="Y18" i="4"/>
  <c r="H73" i="4"/>
  <c r="H75" i="4"/>
  <c r="X6" i="4"/>
  <c r="Z6" i="4" s="1"/>
  <c r="H21" i="4"/>
  <c r="U21" i="4" s="1"/>
  <c r="W21" i="4" s="1"/>
  <c r="Y25" i="4"/>
  <c r="X55" i="4"/>
  <c r="Z55" i="4" s="1"/>
  <c r="H85" i="4"/>
  <c r="X97" i="4"/>
  <c r="X104" i="4"/>
  <c r="Y111" i="4"/>
  <c r="Z72" i="4"/>
  <c r="Y79" i="4"/>
  <c r="Y83" i="4"/>
  <c r="H90" i="4"/>
  <c r="U90" i="4" s="1"/>
  <c r="W90" i="4" s="1"/>
  <c r="Y37" i="4"/>
  <c r="H78" i="4"/>
  <c r="X30" i="4"/>
  <c r="Z30" i="4" s="1"/>
  <c r="X32" i="4"/>
  <c r="Z32" i="4" s="1"/>
  <c r="X34" i="4"/>
  <c r="Z34" i="4" s="1"/>
  <c r="X38" i="4"/>
  <c r="Y40" i="4"/>
  <c r="H46" i="4"/>
  <c r="Y54" i="4"/>
  <c r="Y56" i="4"/>
  <c r="O64" i="4"/>
  <c r="Y74" i="4"/>
  <c r="Y76" i="4"/>
  <c r="X80" i="4"/>
  <c r="Z80" i="4" s="1"/>
  <c r="O84" i="4"/>
  <c r="Y86" i="4"/>
  <c r="H91" i="4"/>
  <c r="U91" i="4" s="1"/>
  <c r="W91" i="4" s="1"/>
  <c r="Y93" i="4"/>
  <c r="Y100" i="4"/>
  <c r="O4" i="4"/>
  <c r="O28" i="4"/>
  <c r="Y8" i="4"/>
  <c r="Y14" i="4"/>
  <c r="X24" i="4"/>
  <c r="Z24" i="4" s="1"/>
  <c r="Y34" i="4"/>
  <c r="Y38" i="4"/>
  <c r="H44" i="4"/>
  <c r="H50" i="4"/>
  <c r="H60" i="4"/>
  <c r="X64" i="4"/>
  <c r="Z64" i="4" s="1"/>
  <c r="H72" i="4"/>
  <c r="Y80" i="4"/>
  <c r="Y82" i="4"/>
  <c r="Y84" i="4"/>
  <c r="Y91" i="4"/>
  <c r="X98" i="4"/>
  <c r="H36" i="4"/>
  <c r="H7" i="4"/>
  <c r="Y24" i="4"/>
  <c r="H40" i="4"/>
  <c r="U40" i="4" s="1"/>
  <c r="W40" i="4" s="1"/>
  <c r="Y44" i="4"/>
  <c r="H56" i="4"/>
  <c r="Y66" i="4"/>
  <c r="Y98" i="4"/>
  <c r="X110" i="4"/>
  <c r="O7" i="4"/>
  <c r="Y13" i="4"/>
  <c r="Y15" i="4"/>
  <c r="Y17" i="4"/>
  <c r="H25" i="4"/>
  <c r="X27" i="4"/>
  <c r="Z27" i="4" s="1"/>
  <c r="X41" i="4"/>
  <c r="Z41" i="4" s="1"/>
  <c r="X45" i="4"/>
  <c r="X47" i="4"/>
  <c r="Z47" i="4" s="1"/>
  <c r="H49" i="4"/>
  <c r="O61" i="4"/>
  <c r="X63" i="4"/>
  <c r="Z63" i="4" s="1"/>
  <c r="H67" i="4"/>
  <c r="X87" i="4"/>
  <c r="X94" i="4"/>
  <c r="H101" i="4"/>
  <c r="Y21" i="4"/>
  <c r="H29" i="4"/>
  <c r="H33" i="4"/>
  <c r="H37" i="4"/>
  <c r="X39" i="4"/>
  <c r="O51" i="4"/>
  <c r="Y55" i="4"/>
  <c r="Y59" i="4"/>
  <c r="Y69" i="4"/>
  <c r="Y73" i="4"/>
  <c r="Y75" i="4"/>
  <c r="Y77" i="4"/>
  <c r="H79" i="4"/>
  <c r="O81" i="4"/>
  <c r="X83" i="4"/>
  <c r="Z83" i="4" s="1"/>
  <c r="Y85" i="4"/>
  <c r="Y92" i="4"/>
  <c r="H5" i="4"/>
  <c r="H13" i="4"/>
  <c r="O30" i="4"/>
  <c r="H45" i="4"/>
  <c r="U45" i="4" s="1"/>
  <c r="W45" i="4" s="1"/>
  <c r="X48" i="4"/>
  <c r="Z48" i="4" s="1"/>
  <c r="H54" i="4"/>
  <c r="H59" i="4"/>
  <c r="U59" i="4" s="1"/>
  <c r="W59" i="4" s="1"/>
  <c r="Y65" i="4"/>
  <c r="O69" i="4"/>
  <c r="O72" i="4"/>
  <c r="H88" i="4"/>
  <c r="U88" i="4" s="1"/>
  <c r="W88" i="4" s="1"/>
  <c r="Z88" i="4" s="1"/>
  <c r="H100" i="4"/>
  <c r="U100" i="4" s="1"/>
  <c r="W100" i="4" s="1"/>
  <c r="Z100" i="4" s="1"/>
  <c r="H17" i="4"/>
  <c r="O22" i="4"/>
  <c r="H26" i="4"/>
  <c r="X29" i="4"/>
  <c r="Z29" i="4" s="1"/>
  <c r="Y39" i="4"/>
  <c r="X71" i="4"/>
  <c r="Z71" i="4" s="1"/>
  <c r="X8" i="4"/>
  <c r="Z8" i="4" s="1"/>
  <c r="H15" i="4"/>
  <c r="U15" i="4" s="1"/>
  <c r="W15" i="4" s="1"/>
  <c r="X22" i="4"/>
  <c r="Z22" i="4" s="1"/>
  <c r="H34" i="4"/>
  <c r="O45" i="4"/>
  <c r="X50" i="4"/>
  <c r="Z50" i="4" s="1"/>
  <c r="H76" i="4"/>
  <c r="Y88" i="4"/>
  <c r="X31" i="4"/>
  <c r="Z31" i="4" s="1"/>
  <c r="H38" i="4"/>
  <c r="U38" i="4" s="1"/>
  <c r="W38" i="4" s="1"/>
  <c r="Z38" i="4" s="1"/>
  <c r="H41" i="4"/>
  <c r="X44" i="4"/>
  <c r="Z44" i="4" s="1"/>
  <c r="X52" i="4"/>
  <c r="Z52" i="4" s="1"/>
  <c r="Y61" i="4"/>
  <c r="X67" i="4"/>
  <c r="Z67" i="4" s="1"/>
  <c r="H69" i="4"/>
  <c r="X73" i="4"/>
  <c r="Z73" i="4" s="1"/>
  <c r="H80" i="4"/>
  <c r="X85" i="4"/>
  <c r="Z85" i="4" s="1"/>
  <c r="X90" i="4"/>
  <c r="H97" i="4"/>
  <c r="U97" i="4" s="1"/>
  <c r="W97" i="4" s="1"/>
  <c r="H14" i="4"/>
  <c r="O15" i="4"/>
  <c r="X46" i="4"/>
  <c r="Z46" i="4" s="1"/>
  <c r="O56" i="4"/>
  <c r="O68" i="4"/>
  <c r="Y90" i="4"/>
  <c r="H92" i="4"/>
  <c r="U92" i="4" s="1"/>
  <c r="W92" i="4" s="1"/>
  <c r="Y107" i="4"/>
  <c r="Y29" i="4"/>
  <c r="X42" i="4"/>
  <c r="Z42" i="4" s="1"/>
  <c r="Z58" i="4"/>
  <c r="Y71" i="4"/>
  <c r="X81" i="4"/>
  <c r="Z81" i="4" s="1"/>
  <c r="H87" i="4"/>
  <c r="U87" i="4" s="1"/>
  <c r="W87" i="4" s="1"/>
  <c r="X105" i="4"/>
  <c r="X7" i="4"/>
  <c r="Z7" i="4" s="1"/>
  <c r="X16" i="4"/>
  <c r="Z16" i="4" s="1"/>
  <c r="Y58" i="4"/>
  <c r="H94" i="4"/>
  <c r="U94" i="4" s="1"/>
  <c r="W94" i="4" s="1"/>
  <c r="X99" i="4"/>
  <c r="Z99" i="4" s="1"/>
  <c r="Y105" i="4"/>
  <c r="O3" i="4"/>
  <c r="O11" i="4"/>
  <c r="X12" i="4"/>
  <c r="Z12" i="4" s="1"/>
  <c r="Z17" i="4"/>
  <c r="Y36" i="4"/>
  <c r="O43" i="4"/>
  <c r="H63" i="4"/>
  <c r="H65" i="4"/>
  <c r="O70" i="4"/>
  <c r="Y78" i="4"/>
  <c r="O82" i="4"/>
  <c r="Y6" i="4"/>
  <c r="O18" i="4"/>
  <c r="O21" i="4"/>
  <c r="H28" i="4"/>
  <c r="Y30" i="4"/>
  <c r="O55" i="4"/>
  <c r="H58" i="4"/>
  <c r="X60" i="4"/>
  <c r="Z60" i="4" s="1"/>
  <c r="X61" i="4"/>
  <c r="Z61" i="4" s="1"/>
  <c r="Y72" i="4"/>
  <c r="X84" i="4"/>
  <c r="Z84" i="4" s="1"/>
  <c r="O85" i="4"/>
  <c r="X89" i="4"/>
  <c r="Y94" i="4"/>
  <c r="X101" i="4"/>
  <c r="Z101" i="4" s="1"/>
  <c r="Y103" i="4"/>
  <c r="X108" i="4"/>
  <c r="O13" i="4"/>
  <c r="O27" i="4"/>
  <c r="O32" i="4"/>
  <c r="O35" i="4"/>
  <c r="O46" i="4"/>
  <c r="O74" i="4"/>
  <c r="O77" i="4"/>
  <c r="X96" i="4"/>
  <c r="Z96" i="4" s="1"/>
  <c r="Y101" i="4"/>
  <c r="Y108" i="4"/>
  <c r="Z4" i="4"/>
  <c r="H6" i="4"/>
  <c r="H20" i="4"/>
  <c r="X23" i="4"/>
  <c r="H30" i="4"/>
  <c r="Y32" i="4"/>
  <c r="H35" i="4"/>
  <c r="H43" i="4"/>
  <c r="Y53" i="4"/>
  <c r="O58" i="4"/>
  <c r="X68" i="4"/>
  <c r="Z68" i="4" s="1"/>
  <c r="H77" i="4"/>
  <c r="H82" i="4"/>
  <c r="H86" i="4"/>
  <c r="U86" i="4" s="1"/>
  <c r="W86" i="4" s="1"/>
  <c r="Z86" i="4" s="1"/>
  <c r="X91" i="4"/>
  <c r="Z91" i="4" s="1"/>
  <c r="Y96" i="4"/>
  <c r="H98" i="4"/>
  <c r="U98" i="4" s="1"/>
  <c r="W98" i="4" s="1"/>
  <c r="Z98" i="4" s="1"/>
  <c r="X106" i="4"/>
  <c r="H3" i="4"/>
  <c r="X2" i="4"/>
  <c r="Z2" i="4" s="1"/>
  <c r="O2" i="4"/>
  <c r="X3" i="4"/>
  <c r="Z3" i="4" s="1"/>
  <c r="W28" i="1"/>
  <c r="H116" i="1"/>
  <c r="H115" i="1"/>
  <c r="H114" i="1"/>
  <c r="H113" i="1"/>
  <c r="H112" i="1"/>
  <c r="H111" i="1"/>
  <c r="U111" i="1" s="1"/>
  <c r="W111" i="1" s="1"/>
  <c r="Z111" i="1" s="1"/>
  <c r="H110" i="1"/>
  <c r="W110" i="1" s="1"/>
  <c r="H108" i="1"/>
  <c r="H107" i="1"/>
  <c r="H106" i="1"/>
  <c r="H80" i="1"/>
  <c r="H55" i="1"/>
  <c r="H38" i="1"/>
  <c r="H25" i="1"/>
  <c r="H56" i="1"/>
  <c r="H39" i="1"/>
  <c r="H26" i="1"/>
  <c r="Y23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H82" i="1"/>
  <c r="H69" i="1"/>
  <c r="X66" i="1"/>
  <c r="H57" i="1"/>
  <c r="H40" i="1"/>
  <c r="H27" i="1"/>
  <c r="X112" i="1"/>
  <c r="X107" i="1"/>
  <c r="H70" i="1"/>
  <c r="X67" i="1"/>
  <c r="Z67" i="1" s="1"/>
  <c r="X54" i="1"/>
  <c r="Y25" i="1"/>
  <c r="X24" i="1"/>
  <c r="Z24" i="1" s="1"/>
  <c r="X110" i="1"/>
  <c r="H84" i="1"/>
  <c r="X80" i="1"/>
  <c r="Z80" i="1" s="1"/>
  <c r="H71" i="1"/>
  <c r="H59" i="1"/>
  <c r="X55" i="1"/>
  <c r="Z55" i="1" s="1"/>
  <c r="H42" i="1"/>
  <c r="X38" i="1"/>
  <c r="Z38" i="1" s="1"/>
  <c r="H31" i="1"/>
  <c r="H30" i="1"/>
  <c r="W30" i="1" s="1"/>
  <c r="X25" i="1"/>
  <c r="Z25" i="1" s="1"/>
  <c r="X114" i="1"/>
  <c r="X81" i="1"/>
  <c r="Z81" i="1" s="1"/>
  <c r="H72" i="1"/>
  <c r="H60" i="1"/>
  <c r="X56" i="1"/>
  <c r="Z56" i="1" s="1"/>
  <c r="H43" i="1"/>
  <c r="X39" i="1"/>
  <c r="Z39" i="1" s="1"/>
  <c r="H32" i="1"/>
  <c r="X26" i="1"/>
  <c r="Z26" i="1" s="1"/>
  <c r="X111" i="1"/>
  <c r="O116" i="1"/>
  <c r="O115" i="1"/>
  <c r="O113" i="1"/>
  <c r="O108" i="1"/>
  <c r="O106" i="1"/>
  <c r="X82" i="1"/>
  <c r="Z82" i="1" s="1"/>
  <c r="X69" i="1"/>
  <c r="Z69" i="1" s="1"/>
  <c r="X57" i="1"/>
  <c r="Z57" i="1" s="1"/>
  <c r="H46" i="1"/>
  <c r="H45" i="1"/>
  <c r="U45" i="1" s="1"/>
  <c r="W45" i="1" s="1"/>
  <c r="H44" i="1"/>
  <c r="X40" i="1"/>
  <c r="Z40" i="1" s="1"/>
  <c r="X28" i="1"/>
  <c r="X27" i="1"/>
  <c r="Z27" i="1" s="1"/>
  <c r="X83" i="1"/>
  <c r="Z83" i="1" s="1"/>
  <c r="X58" i="1"/>
  <c r="Z58" i="1" s="1"/>
  <c r="X41" i="1"/>
  <c r="Z41" i="1" s="1"/>
  <c r="X30" i="1"/>
  <c r="X29" i="1"/>
  <c r="Z29" i="1" s="1"/>
  <c r="X84" i="1"/>
  <c r="Z84" i="1" s="1"/>
  <c r="X42" i="1"/>
  <c r="Z42" i="1" s="1"/>
  <c r="X31" i="1"/>
  <c r="Z31" i="1" s="1"/>
  <c r="O10" i="4"/>
  <c r="X13" i="4"/>
  <c r="Z13" i="4" s="1"/>
  <c r="H18" i="4"/>
  <c r="O26" i="4"/>
  <c r="X28" i="4"/>
  <c r="Z28" i="4" s="1"/>
  <c r="H32" i="4"/>
  <c r="O38" i="4"/>
  <c r="O39" i="4"/>
  <c r="O40" i="4"/>
  <c r="O41" i="4"/>
  <c r="X43" i="4"/>
  <c r="Z43" i="4" s="1"/>
  <c r="H48" i="4"/>
  <c r="O54" i="4"/>
  <c r="X56" i="4"/>
  <c r="Z56" i="4" s="1"/>
  <c r="H61" i="4"/>
  <c r="O67" i="4"/>
  <c r="X69" i="4"/>
  <c r="Z69" i="4" s="1"/>
  <c r="H74" i="4"/>
  <c r="O80" i="4"/>
  <c r="X82" i="4"/>
  <c r="Z82" i="4" s="1"/>
  <c r="H102" i="4"/>
  <c r="U102" i="4" s="1"/>
  <c r="W102" i="4" s="1"/>
  <c r="H103" i="4"/>
  <c r="U103" i="4" s="1"/>
  <c r="W103" i="4" s="1"/>
  <c r="Z103" i="4" s="1"/>
  <c r="H104" i="4"/>
  <c r="U104" i="4" s="1"/>
  <c r="W104" i="4" s="1"/>
  <c r="H105" i="4"/>
  <c r="U105" i="4" s="1"/>
  <c r="W105" i="4" s="1"/>
  <c r="H106" i="4"/>
  <c r="U106" i="4" s="1"/>
  <c r="W106" i="4" s="1"/>
  <c r="H107" i="4"/>
  <c r="U107" i="4" s="1"/>
  <c r="W107" i="4" s="1"/>
  <c r="Z107" i="4" s="1"/>
  <c r="H108" i="4"/>
  <c r="U108" i="4" s="1"/>
  <c r="W108" i="4" s="1"/>
  <c r="Z108" i="4" s="1"/>
  <c r="H109" i="4"/>
  <c r="U109" i="4" s="1"/>
  <c r="W109" i="4" s="1"/>
  <c r="Z109" i="4" s="1"/>
  <c r="H110" i="4"/>
  <c r="U110" i="4" s="1"/>
  <c r="W110" i="4" s="1"/>
  <c r="H111" i="4"/>
  <c r="U111" i="4" s="1"/>
  <c r="W111" i="4" s="1"/>
  <c r="O9" i="4"/>
  <c r="O25" i="4"/>
  <c r="O66" i="4"/>
  <c r="O79" i="4"/>
  <c r="O37" i="4"/>
  <c r="O53" i="4"/>
  <c r="X11" i="4"/>
  <c r="O23" i="4"/>
  <c r="O24" i="4"/>
  <c r="O36" i="4"/>
  <c r="O52" i="4"/>
  <c r="O65" i="4"/>
  <c r="O78" i="4"/>
  <c r="X9" i="4"/>
  <c r="Z9" i="4" s="1"/>
  <c r="X25" i="4"/>
  <c r="Z25" i="4" s="1"/>
  <c r="X37" i="4"/>
  <c r="Z37" i="4" s="1"/>
  <c r="X53" i="4"/>
  <c r="Z53" i="4" s="1"/>
  <c r="H57" i="4"/>
  <c r="X66" i="4"/>
  <c r="Z66" i="4" s="1"/>
  <c r="H70" i="4"/>
  <c r="U70" i="4" s="1"/>
  <c r="W70" i="4" s="1"/>
  <c r="H71" i="4"/>
  <c r="X79" i="4"/>
  <c r="Z79" i="4" s="1"/>
  <c r="H83" i="4"/>
  <c r="O6" i="4"/>
  <c r="O20" i="4"/>
  <c r="O34" i="4"/>
  <c r="O50" i="4"/>
  <c r="O63" i="4"/>
  <c r="O76" i="4"/>
  <c r="O8" i="4"/>
  <c r="O5" i="4"/>
  <c r="H11" i="4"/>
  <c r="U11" i="4" s="1"/>
  <c r="W11" i="4" s="1"/>
  <c r="H12" i="4"/>
  <c r="O19" i="4"/>
  <c r="H27" i="4"/>
  <c r="O33" i="4"/>
  <c r="X35" i="4"/>
  <c r="Z35" i="4" s="1"/>
  <c r="H42" i="4"/>
  <c r="O49" i="4"/>
  <c r="X51" i="4"/>
  <c r="Z51" i="4" s="1"/>
  <c r="H55" i="4"/>
  <c r="O62" i="4"/>
  <c r="H68" i="4"/>
  <c r="O75" i="4"/>
  <c r="X77" i="4"/>
  <c r="Z77" i="4" s="1"/>
  <c r="H81" i="4"/>
  <c r="X21" i="4"/>
  <c r="O102" i="4"/>
  <c r="O103" i="4"/>
  <c r="O104" i="4"/>
  <c r="O105" i="4"/>
  <c r="O106" i="4"/>
  <c r="O107" i="4"/>
  <c r="O108" i="4"/>
  <c r="O109" i="4"/>
  <c r="O110" i="4"/>
  <c r="O111" i="4"/>
  <c r="X5" i="4"/>
  <c r="Z5" i="4" s="1"/>
  <c r="O17" i="4"/>
  <c r="X19" i="4"/>
  <c r="Z19" i="4" s="1"/>
  <c r="O31" i="4"/>
  <c r="X33" i="4"/>
  <c r="Z33" i="4" s="1"/>
  <c r="O47" i="4"/>
  <c r="X49" i="4"/>
  <c r="Z49" i="4" s="1"/>
  <c r="O59" i="4"/>
  <c r="O60" i="4"/>
  <c r="X62" i="4"/>
  <c r="Z62" i="4" s="1"/>
  <c r="O73" i="4"/>
  <c r="X75" i="4"/>
  <c r="Z75" i="4" s="1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4" i="4"/>
  <c r="O29" i="4"/>
  <c r="O44" i="4"/>
  <c r="O57" i="4"/>
  <c r="O71" i="4"/>
  <c r="O83" i="4"/>
  <c r="Z104" i="1" l="1"/>
  <c r="Z94" i="1"/>
  <c r="Z93" i="1"/>
  <c r="Z103" i="1"/>
  <c r="Z101" i="1"/>
  <c r="U44" i="1"/>
  <c r="W44" i="1" s="1"/>
  <c r="Z44" i="1" s="1"/>
  <c r="Z90" i="1"/>
  <c r="Z102" i="1"/>
  <c r="Z66" i="1"/>
  <c r="Z92" i="1"/>
  <c r="Z45" i="1"/>
  <c r="U112" i="1"/>
  <c r="W112" i="1" s="1"/>
  <c r="Z112" i="1" s="1"/>
  <c r="U113" i="1"/>
  <c r="W113" i="1" s="1"/>
  <c r="Z113" i="1" s="1"/>
  <c r="U114" i="1"/>
  <c r="W114" i="1" s="1"/>
  <c r="Z114" i="1" s="1"/>
  <c r="Z52" i="1"/>
  <c r="U115" i="1"/>
  <c r="W115" i="1" s="1"/>
  <c r="U116" i="1"/>
  <c r="W116" i="1" s="1"/>
  <c r="Z116" i="1" s="1"/>
  <c r="U106" i="1"/>
  <c r="W106" i="1" s="1"/>
  <c r="Z106" i="1" s="1"/>
  <c r="Z30" i="1"/>
  <c r="U107" i="1"/>
  <c r="W107" i="1" s="1"/>
  <c r="Z107" i="1" s="1"/>
  <c r="U108" i="1"/>
  <c r="W108" i="1" s="1"/>
  <c r="Z108" i="1" s="1"/>
  <c r="Z99" i="1"/>
  <c r="Z28" i="1"/>
  <c r="Z95" i="1"/>
  <c r="Z97" i="1"/>
  <c r="Z96" i="1"/>
  <c r="Z110" i="1"/>
  <c r="Z98" i="1"/>
  <c r="Z100" i="1"/>
  <c r="W117" i="1"/>
  <c r="Z117" i="1" s="1"/>
  <c r="Z23" i="4"/>
  <c r="Z95" i="4"/>
  <c r="Z11" i="4"/>
  <c r="Z105" i="4"/>
  <c r="Z102" i="4"/>
  <c r="Z92" i="4"/>
  <c r="Z89" i="4"/>
  <c r="Z39" i="4"/>
  <c r="Z15" i="4"/>
  <c r="Z45" i="4"/>
  <c r="Z70" i="4"/>
  <c r="Z97" i="4"/>
  <c r="Z87" i="4"/>
  <c r="Z21" i="4"/>
  <c r="Z104" i="4"/>
  <c r="Z111" i="4"/>
  <c r="Z40" i="4"/>
  <c r="Z106" i="4"/>
  <c r="Z94" i="4"/>
  <c r="Z90" i="4"/>
  <c r="Z59" i="4"/>
  <c r="Z110" i="4"/>
  <c r="W11" i="1"/>
  <c r="W14" i="1"/>
  <c r="W15" i="1"/>
  <c r="W19" i="1"/>
  <c r="W10" i="1"/>
  <c r="W9" i="1"/>
  <c r="M12" i="1"/>
  <c r="M119" i="1" s="1"/>
  <c r="M13" i="1"/>
  <c r="M14" i="1"/>
  <c r="M15" i="1"/>
  <c r="M16" i="1"/>
  <c r="M17" i="1"/>
  <c r="M18" i="1"/>
  <c r="M19" i="1"/>
  <c r="M20" i="1"/>
  <c r="M21" i="1"/>
  <c r="M22" i="1"/>
  <c r="L12" i="1"/>
  <c r="L119" i="1" s="1"/>
  <c r="L13" i="1"/>
  <c r="L14" i="1"/>
  <c r="L15" i="1"/>
  <c r="L16" i="1"/>
  <c r="L17" i="1"/>
  <c r="L18" i="1"/>
  <c r="L19" i="1"/>
  <c r="L20" i="1"/>
  <c r="L21" i="1"/>
  <c r="L22" i="1"/>
  <c r="Z115" i="1" l="1"/>
  <c r="W46" i="1"/>
  <c r="Z46" i="1" s="1"/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I9" i="1"/>
  <c r="X9" i="1" l="1"/>
  <c r="Z9" i="1" l="1"/>
  <c r="J9" i="1"/>
  <c r="J119" i="1" s="1"/>
  <c r="I10" i="1"/>
  <c r="I11" i="1"/>
  <c r="X11" i="1" s="1"/>
  <c r="Z11" i="1" s="1"/>
  <c r="I12" i="1"/>
  <c r="I13" i="1"/>
  <c r="X13" i="1" s="1"/>
  <c r="Z13" i="1" s="1"/>
  <c r="I14" i="1"/>
  <c r="X14" i="1" s="1"/>
  <c r="Z14" i="1" s="1"/>
  <c r="I15" i="1"/>
  <c r="X15" i="1" s="1"/>
  <c r="Z15" i="1" s="1"/>
  <c r="I16" i="1"/>
  <c r="X16" i="1" s="1"/>
  <c r="I17" i="1"/>
  <c r="X17" i="1" s="1"/>
  <c r="I18" i="1"/>
  <c r="X18" i="1" s="1"/>
  <c r="I19" i="1"/>
  <c r="X19" i="1" s="1"/>
  <c r="Z19" i="1" s="1"/>
  <c r="I20" i="1"/>
  <c r="X20" i="1" s="1"/>
  <c r="I21" i="1"/>
  <c r="X21" i="1" s="1"/>
  <c r="I22" i="1"/>
  <c r="X12" i="1" l="1"/>
  <c r="Z12" i="1" s="1"/>
  <c r="O12" i="1"/>
  <c r="H12" i="1"/>
  <c r="I119" i="1"/>
  <c r="X22" i="1"/>
  <c r="O22" i="1"/>
  <c r="X10" i="1"/>
  <c r="Y9" i="1"/>
  <c r="Z10" i="1" l="1"/>
  <c r="X119" i="1"/>
  <c r="O14" i="1"/>
  <c r="H17" i="1"/>
  <c r="W17" i="1" s="1"/>
  <c r="Z17" i="1" s="1"/>
  <c r="Y11" i="1"/>
  <c r="Y10" i="1"/>
  <c r="Y119" i="1" s="1"/>
  <c r="Y15" i="1"/>
  <c r="Y12" i="1"/>
  <c r="Y14" i="1"/>
  <c r="Y20" i="1"/>
  <c r="H14" i="1"/>
  <c r="Y19" i="1"/>
  <c r="O17" i="1"/>
  <c r="H22" i="1"/>
  <c r="W22" i="1" s="1"/>
  <c r="Z22" i="1" s="1"/>
  <c r="Y18" i="1"/>
  <c r="Y13" i="1"/>
  <c r="O19" i="1"/>
  <c r="Y21" i="1"/>
  <c r="H15" i="1"/>
  <c r="O11" i="1"/>
  <c r="O21" i="1"/>
  <c r="Y17" i="1"/>
  <c r="Y16" i="1"/>
  <c r="H21" i="1"/>
  <c r="W21" i="1" s="1"/>
  <c r="Z21" i="1" s="1"/>
  <c r="O10" i="1"/>
  <c r="H19" i="1"/>
  <c r="O16" i="1"/>
  <c r="H11" i="1"/>
  <c r="Y22" i="1"/>
  <c r="O18" i="1"/>
  <c r="H16" i="1"/>
  <c r="O15" i="1"/>
  <c r="H20" i="1"/>
  <c r="W20" i="1" s="1"/>
  <c r="Z20" i="1" s="1"/>
  <c r="H18" i="1"/>
  <c r="U18" i="1" s="1"/>
  <c r="U119" i="1" s="1"/>
  <c r="H13" i="1"/>
  <c r="H10" i="1"/>
  <c r="H9" i="1"/>
  <c r="O9" i="1"/>
  <c r="O13" i="1"/>
  <c r="O20" i="1"/>
  <c r="O119" i="1" l="1"/>
  <c r="H119" i="1"/>
  <c r="W18" i="1"/>
  <c r="Z18" i="1" s="1"/>
  <c r="W16" i="1"/>
  <c r="Z16" i="1" l="1"/>
  <c r="Z119" i="1" s="1"/>
  <c r="W119" i="1"/>
</calcChain>
</file>

<file path=xl/sharedStrings.xml><?xml version="1.0" encoding="utf-8"?>
<sst xmlns="http://schemas.openxmlformats.org/spreadsheetml/2006/main" count="1160" uniqueCount="250">
  <si>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</si>
  <si>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</si>
  <si>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</si>
  <si>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</si>
  <si>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</si>
  <si>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</si>
  <si>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</si>
  <si>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</si>
  <si>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</si>
  <si>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</si>
  <si>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</si>
  <si>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</si>
  <si>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</si>
  <si>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</si>
  <si>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</si>
  <si>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</si>
  <si>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</si>
  <si>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</si>
  <si>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</si>
  <si>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</si>
  <si>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</si>
  <si>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</si>
  <si>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AUXILIAR ADMINISTRATIVA</t>
  </si>
  <si>
    <t>CONSERJE</t>
  </si>
  <si>
    <t>SUPERVISOR DE MAYORDOMIA</t>
  </si>
  <si>
    <t>AUDITOR INFORMATICO II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</si>
  <si>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</si>
  <si>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</si>
  <si>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</si>
  <si>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</si>
  <si>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</si>
  <si>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</si>
  <si>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</si>
  <si>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</si>
  <si>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</si>
  <si>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</si>
  <si>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</si>
  <si>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</si>
  <si>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</si>
  <si>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</si>
  <si>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</si>
  <si>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</si>
  <si>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 xml:space="preserve">SUB-GERENTE </t>
  </si>
  <si>
    <t>TECNICO ADMINISTRATIVA</t>
  </si>
  <si>
    <t xml:space="preserve">SECRETARIA EJECUTIVA </t>
  </si>
  <si>
    <t>ABOGADA I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</si>
  <si>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</si>
  <si>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</si>
  <si>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</si>
  <si>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</si>
  <si>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</si>
  <si>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</si>
  <si>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</si>
  <si>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</si>
  <si>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</si>
  <si>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</si>
  <si>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</si>
  <si>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</si>
  <si>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</si>
  <si>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</si>
  <si>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</si>
  <si>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</si>
  <si>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</si>
  <si>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</si>
  <si>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</si>
  <si>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</si>
  <si>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</si>
  <si>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</si>
  <si>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</si>
  <si>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</si>
  <si>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</si>
  <si>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</si>
  <si>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</si>
  <si>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</si>
  <si>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</si>
  <si>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</si>
  <si>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</si>
  <si>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</si>
  <si>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</si>
  <si>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</si>
  <si>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</si>
  <si>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</si>
  <si>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</si>
  <si>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</si>
  <si>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</si>
  <si>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</si>
  <si>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</si>
  <si>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</si>
  <si>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</si>
  <si>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</si>
  <si>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</si>
  <si>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JULIO ANTONIO LENDEBORG RODRIGUEZ</t>
  </si>
  <si>
    <t>ELIZABETH DE LA CRUZ GOMEZ DE WRIGHT</t>
  </si>
  <si>
    <t>KALI ARTEMIZA VARGAS ARIAS</t>
  </si>
  <si>
    <t>DOMINGA RAMIREZ GARCIA</t>
  </si>
  <si>
    <t>GILMA GISSELL SANTANA GUZMAN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</si>
  <si>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</si>
  <si>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</si>
  <si>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</si>
  <si>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</si>
  <si>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</si>
  <si>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</si>
  <si>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</si>
  <si>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</si>
  <si>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</si>
  <si>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</si>
  <si>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</si>
  <si>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</si>
  <si>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</si>
  <si>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NICOLAX JUNIOR LUCIANO BLANCO</t>
  </si>
  <si>
    <t>RADHAMES MARTE FERNANDEZ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</si>
  <si>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</si>
  <si>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</si>
  <si>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</si>
  <si>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</si>
  <si>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</si>
  <si>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</si>
  <si>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</si>
  <si>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</si>
  <si>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</si>
  <si>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</si>
  <si>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</si>
  <si>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</si>
  <si>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</si>
  <si>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</si>
  <si>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</si>
  <si>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</si>
  <si>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</si>
  <si>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</si>
  <si>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</si>
  <si>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</si>
  <si>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</si>
  <si>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</si>
  <si>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</si>
  <si>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>Saldos a favor</t>
  </si>
  <si>
    <t>GERENTE GENERAL</t>
  </si>
  <si>
    <t>DIRECCION DE COMUNICACIONES</t>
  </si>
  <si>
    <t>DIRECTORA COMUNICACIONES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</si>
  <si>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</si>
  <si>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</si>
  <si>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</si>
  <si>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</si>
  <si>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</si>
  <si>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</si>
  <si>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</si>
  <si>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</si>
  <si>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</si>
  <si>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</si>
  <si>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</si>
  <si>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</si>
  <si>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</si>
  <si>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</si>
  <si>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</si>
  <si>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</si>
  <si>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</si>
  <si>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</si>
  <si>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</si>
  <si>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</si>
  <si>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</si>
  <si>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</si>
  <si>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</si>
  <si>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</si>
  <si>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</si>
  <si>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</si>
  <si>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</si>
  <si>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</si>
  <si>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</si>
  <si>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</si>
  <si>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</si>
  <si>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</si>
  <si>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</si>
  <si>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</si>
  <si>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</si>
  <si>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</si>
  <si>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</si>
  <si>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</si>
  <si>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</si>
  <si>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</si>
  <si>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ANALISTA DEL SEGURO DE VEJEZ DISCAPACIDAD Y SOBREVIVENCIA</t>
  </si>
  <si>
    <t>DIRECCION DE POLITICAS DEL SEGURO DE VEJEZ DISCAPACIDAD Y SOBREVIVENCIA</t>
  </si>
  <si>
    <t>KENYA JIMENEZ VASQUEZ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</si>
  <si>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</si>
  <si>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</si>
  <si>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</si>
  <si>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</si>
  <si>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</si>
  <si>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</si>
  <si>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</si>
  <si>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</si>
  <si>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</si>
  <si>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</si>
  <si>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</si>
  <si>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</si>
  <si>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</si>
  <si>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</si>
  <si>
    <t>SAHIRA INDHIRA GIL CABRAL</t>
  </si>
  <si>
    <t>RANYER DE JESUS BATISTA</t>
  </si>
  <si>
    <t>SUPERVISOR DE MANTENIMIENTO</t>
  </si>
  <si>
    <t>JUAN TEOFILO BONILLA DOMINGUEZ</t>
  </si>
  <si>
    <t>AUXILIAR ALMACÉN Y SUMINISTRO</t>
  </si>
  <si>
    <t>ALEXANDER MONEGRO GOMEZ</t>
  </si>
  <si>
    <t>ASESOR DE TIC</t>
  </si>
  <si>
    <t>LIESTHER MIGUELINA ALMANZAR GOMEZ</t>
  </si>
  <si>
    <t>YECENIA RAMON GARCIA</t>
  </si>
  <si>
    <t>DIRECCION DE COMESIONES MEDICAS</t>
  </si>
  <si>
    <t>AUXILIAR DE ATENCION AL CIUDADANO</t>
  </si>
  <si>
    <t>FRENNY MIRANE ORTIZ CASTILLO</t>
  </si>
  <si>
    <t xml:space="preserve">RODERIC DE LOS SANTOS BELTRAN </t>
  </si>
  <si>
    <t>ANALISTA COMPRA Y CONTRATACIONES</t>
  </si>
  <si>
    <t>OFICIAL ACCESO A LA INFORMACION</t>
  </si>
  <si>
    <t>ENC. SECCION DE SECRETARIA DE CNSS</t>
  </si>
  <si>
    <t>ANALISTA DE EVALUACIÓN DEL GRADO DE DISCAPACIDAD</t>
  </si>
  <si>
    <t>CHARNELA GUZMAN ROSARIO</t>
  </si>
  <si>
    <t>MANAURIS TRINIDAD TRINIDAD</t>
  </si>
  <si>
    <t>ROBERT ALEXANDER JONES SILVA</t>
  </si>
  <si>
    <t xml:space="preserve">ARCADIO CONCEPCION MOTA </t>
  </si>
  <si>
    <t>AYUDANTE MANTENIMIENTO</t>
  </si>
  <si>
    <t>RIGOBERTO PEREZ DIAZ</t>
  </si>
  <si>
    <t>MENSAJERO EXTERNO</t>
  </si>
  <si>
    <t>ELIA LETICIA MESA JORGE</t>
  </si>
  <si>
    <t>JORGE ENMANUEL ABREU</t>
  </si>
  <si>
    <t>ASESOR</t>
  </si>
  <si>
    <t xml:space="preserve">ROBERTO BENJAIN </t>
  </si>
  <si>
    <t>CARLOS MANUEL TAVAREZ BELTRE</t>
  </si>
  <si>
    <t xml:space="preserve">ANALISTA DE ESTADISTICAS </t>
  </si>
  <si>
    <t>DIRRECCION FINANCIERA</t>
  </si>
  <si>
    <t xml:space="preserve">VICTOR MANUEL HERNANEDEZ  SOSA </t>
  </si>
  <si>
    <t>IVÁN F. DURÁN OLIVERO</t>
  </si>
  <si>
    <t>YESENIA ROJAS ROSARIO</t>
  </si>
  <si>
    <t>ENCARGADO DPTO DE REVISION Y ANALISIS</t>
  </si>
  <si>
    <t>DEPARTAMENTO DE REVISION Y ANALISIS</t>
  </si>
  <si>
    <t>AUDITOR</t>
  </si>
  <si>
    <t>RAMON ANTONIO DILONE TRUFFER</t>
  </si>
  <si>
    <t>EPIFANIO FIGUEREO</t>
  </si>
  <si>
    <t>LUZ BERNARDA PAULINO</t>
  </si>
  <si>
    <t xml:space="preserve">YINNA FRANCISCA NOVA BELTRE </t>
  </si>
  <si>
    <t>LIZ ESTEFI ABREU DAVID</t>
  </si>
  <si>
    <t>YOSELIN ENCARNACION</t>
  </si>
  <si>
    <t>Reg.</t>
  </si>
  <si>
    <t>Sueldo Bruto</t>
  </si>
  <si>
    <t>Aportes</t>
  </si>
  <si>
    <t>Sueldo Neto</t>
  </si>
  <si>
    <t>FASTIMA DE OLEO OTAÑO</t>
  </si>
  <si>
    <t>JUSTA MARIA LIRIANO GARCIA</t>
  </si>
  <si>
    <t xml:space="preserve">FERNANDO JOSE ESCOBAR GARCIA </t>
  </si>
  <si>
    <t>YANIA ELIZABETH LIRANZO TEJADA</t>
  </si>
  <si>
    <t>ROBERTO BENJAMIN MARTINEZ HILARIO</t>
  </si>
  <si>
    <t>JUNIOR RADHAMES PEÑA POLANCO</t>
  </si>
  <si>
    <t>IVAN F. DURAN OLIVERO</t>
  </si>
  <si>
    <t>CONSEJO NACIONAL DE SEGURIDAD SOCIAL
NOMINA DE SUELDOS PERSONAL FIJO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</si>
</sst>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&quot;$&quot;#,##0.000;[Red]&quot;$&quot;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FF0000"/>
      <name val="Arial"/>
      <family val="2"/>
    </font>
    <font>
      <b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rgb="FF6495ED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rgb="FFC0C0C0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164" fontId="1" fillId="0" borderId="0" applyFont="0" applyFill="0" applyBorder="0" applyAlignment="0" applyProtection="0"/>
    <xf numFmtId="0" fontId="1" fillId="0" borderId="0"/>
  </cellStyleXfs>
  <cellXfs count="190">
    <xf numFmtId="0" fontId="0" fillId="0" borderId="0" xfId="0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43" fontId="4" fillId="3" borderId="0" xfId="1" applyFont="1" applyFill="1"/>
    <xf numFmtId="43" fontId="0" fillId="3" borderId="0" xfId="1" applyFont="1" applyFill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4" fillId="0" borderId="0" xfId="0" applyFont="1" applyFill="1"/>
    <xf numFmtId="43" fontId="0" fillId="0" borderId="0" xfId="1" applyFont="1" applyFill="1" applyAlignment="1"/>
    <xf numFmtId="43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4" fillId="0" borderId="0" xfId="0" applyFont="1" applyFill="1" applyAlignment="1">
      <alignment wrapText="1"/>
    </xf>
    <xf numFmtId="43" fontId="11" fillId="0" borderId="0" xfId="1" applyFont="1" applyFill="1" applyAlignment="1"/>
    <xf numFmtId="43" fontId="14" fillId="0" borderId="0" xfId="1" applyFont="1" applyFill="1" applyAlignment="1"/>
    <xf numFmtId="43" fontId="14" fillId="0" borderId="0" xfId="1" applyFont="1" applyFill="1"/>
    <xf numFmtId="0" fontId="14" fillId="0" borderId="0" xfId="0" applyFont="1" applyFill="1"/>
    <xf numFmtId="43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43" fontId="14" fillId="0" borderId="0" xfId="1" applyFont="1" applyFill="1" applyBorder="1"/>
    <xf numFmtId="43" fontId="14" fillId="0" borderId="0" xfId="1" applyFont="1" applyAlignment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0" fontId="14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wrapText="1"/>
    </xf>
    <xf numFmtId="4" fontId="14" fillId="2" borderId="6" xfId="0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wrapText="1"/>
    </xf>
    <xf numFmtId="4" fontId="13" fillId="2" borderId="6" xfId="0" applyNumberFormat="1" applyFont="1" applyFill="1" applyBorder="1" applyAlignment="1">
      <alignment horizontal="left" vertical="center" wrapText="1"/>
    </xf>
    <xf numFmtId="43" fontId="14" fillId="2" borderId="6" xfId="1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4" fontId="14" fillId="2" borderId="6" xfId="0" applyNumberFormat="1" applyFont="1" applyFill="1" applyBorder="1" applyAlignment="1">
      <alignment vertical="center" wrapText="1"/>
    </xf>
    <xf numFmtId="4" fontId="13" fillId="2" borderId="6" xfId="0" applyNumberFormat="1" applyFont="1" applyFill="1" applyBorder="1" applyAlignment="1">
      <alignment vertical="center" wrapText="1"/>
    </xf>
    <xf numFmtId="43" fontId="14" fillId="2" borderId="6" xfId="1" applyFont="1" applyFill="1" applyBorder="1" applyAlignment="1"/>
    <xf numFmtId="40" fontId="3" fillId="0" borderId="0" xfId="1" applyNumberFormat="1" applyFont="1" applyFill="1" applyBorder="1" applyAlignment="1"/>
    <xf numFmtId="43" fontId="3" fillId="0" borderId="0" xfId="1" applyFont="1" applyFill="1" applyBorder="1" applyAlignment="1"/>
    <xf numFmtId="43" fontId="13" fillId="2" borderId="6" xfId="1" applyFont="1" applyFill="1" applyBorder="1" applyAlignment="1"/>
    <xf numFmtId="43" fontId="11" fillId="0" borderId="0" xfId="1" applyFont="1" applyFill="1"/>
    <xf numFmtId="4" fontId="17" fillId="0" borderId="0" xfId="0" applyNumberFormat="1" applyFont="1"/>
    <xf numFmtId="43" fontId="18" fillId="0" borderId="0" xfId="1" applyFont="1" applyFill="1"/>
    <xf numFmtId="43" fontId="11" fillId="2" borderId="0" xfId="1" applyFont="1" applyFill="1" applyAlignment="1">
      <alignment horizontal="left"/>
    </xf>
    <xf numFmtId="43" fontId="11" fillId="2" borderId="0" xfId="1" applyFont="1" applyFill="1" applyAlignment="1"/>
    <xf numFmtId="43" fontId="3" fillId="2" borderId="0" xfId="1" applyFont="1" applyFill="1" applyBorder="1" applyAlignment="1">
      <alignment wrapText="1"/>
    </xf>
    <xf numFmtId="43" fontId="14" fillId="2" borderId="0" xfId="1" applyFont="1" applyFill="1"/>
    <xf numFmtId="43" fontId="1" fillId="2" borderId="0" xfId="1" applyFont="1" applyFill="1" applyAlignment="1">
      <alignment horizontal="left"/>
    </xf>
    <xf numFmtId="43" fontId="14" fillId="2" borderId="0" xfId="1" applyFont="1" applyFill="1" applyBorder="1" applyAlignment="1">
      <alignment horizontal="left"/>
    </xf>
    <xf numFmtId="40" fontId="11" fillId="2" borderId="0" xfId="0" applyNumberFormat="1" applyFont="1" applyFill="1" applyBorder="1"/>
    <xf numFmtId="0" fontId="1" fillId="2" borderId="0" xfId="0" applyFont="1" applyFill="1" applyBorder="1"/>
    <xf numFmtId="43" fontId="4" fillId="2" borderId="0" xfId="1" applyFont="1" applyFill="1" applyAlignment="1">
      <alignment horizontal="left"/>
    </xf>
    <xf numFmtId="43" fontId="0" fillId="2" borderId="0" xfId="1" applyFont="1" applyFill="1" applyBorder="1"/>
    <xf numFmtId="43" fontId="3" fillId="2" borderId="0" xfId="1" applyFont="1" applyFill="1" applyBorder="1" applyAlignment="1">
      <alignment horizontal="left" wrapText="1"/>
    </xf>
    <xf numFmtId="43" fontId="3" fillId="2" borderId="0" xfId="0" applyNumberFormat="1" applyFont="1" applyFill="1" applyBorder="1" applyAlignment="1">
      <alignment horizontal="left" wrapText="1"/>
    </xf>
    <xf numFmtId="43" fontId="16" fillId="2" borderId="0" xfId="1" applyFont="1" applyFill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wrapText="1"/>
    </xf>
    <xf numFmtId="43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43" fontId="12" fillId="5" borderId="6" xfId="1" applyFont="1" applyFill="1" applyBorder="1" applyAlignment="1">
      <alignment horizontal="center" vertical="center" wrapText="1" readingOrder="1"/>
    </xf>
    <xf numFmtId="43" fontId="12" fillId="5" borderId="2" xfId="1" applyFont="1" applyFill="1" applyBorder="1" applyAlignment="1">
      <alignment vertical="center" wrapText="1" readingOrder="1"/>
    </xf>
    <xf numFmtId="0" fontId="2" fillId="7" borderId="0" xfId="0" applyFont="1" applyFill="1" applyBorder="1"/>
    <xf numFmtId="0" fontId="12" fillId="5" borderId="4" xfId="0" applyNumberFormat="1" applyFont="1" applyFill="1" applyBorder="1" applyAlignment="1">
      <alignment horizontal="center" vertical="center" wrapText="1" readingOrder="1"/>
    </xf>
    <xf numFmtId="0" fontId="12" fillId="6" borderId="4" xfId="0" applyNumberFormat="1" applyFont="1" applyFill="1" applyBorder="1" applyAlignment="1">
      <alignment horizontal="center" wrapText="1"/>
    </xf>
    <xf numFmtId="0" fontId="12" fillId="6" borderId="4" xfId="0" applyNumberFormat="1" applyFont="1" applyFill="1" applyBorder="1" applyAlignment="1">
      <alignment wrapText="1"/>
    </xf>
    <xf numFmtId="43" fontId="12" fillId="6" borderId="4" xfId="1" applyFont="1" applyFill="1" applyBorder="1" applyAlignment="1">
      <alignment vertical="center" wrapText="1" readingOrder="1"/>
    </xf>
    <xf numFmtId="0" fontId="12" fillId="6" borderId="7" xfId="0" applyNumberFormat="1" applyFont="1" applyFill="1" applyBorder="1" applyAlignment="1">
      <alignment vertical="center" wrapText="1" readingOrder="1"/>
    </xf>
    <xf numFmtId="43" fontId="12" fillId="5" borderId="2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horizontal="center" vertical="center" wrapText="1" readingOrder="1"/>
    </xf>
    <xf numFmtId="43" fontId="12" fillId="5" borderId="4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43" fontId="12" fillId="5" borderId="17" xfId="1" applyFont="1" applyFill="1" applyBorder="1" applyAlignment="1">
      <alignment horizontal="center" vertical="center" wrapText="1" readingOrder="1"/>
    </xf>
    <xf numFmtId="43" fontId="12" fillId="5" borderId="18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vertical="center" wrapText="1" readingOrder="1"/>
    </xf>
    <xf numFmtId="43" fontId="12" fillId="5" borderId="9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43" fontId="12" fillId="5" borderId="13" xfId="1" applyFont="1" applyFill="1" applyBorder="1" applyAlignment="1">
      <alignment horizontal="center" vertical="center" wrapText="1" readingOrder="1"/>
    </xf>
    <xf numFmtId="43" fontId="13" fillId="9" borderId="3" xfId="1" applyFont="1" applyFill="1" applyBorder="1" applyAlignment="1">
      <alignment vertical="top" wrapText="1"/>
    </xf>
    <xf numFmtId="43" fontId="12" fillId="4" borderId="6" xfId="1" applyFont="1" applyFill="1" applyBorder="1" applyAlignment="1">
      <alignment horizontal="center" vertical="center" wrapText="1" readingOrder="1"/>
    </xf>
    <xf numFmtId="43" fontId="12" fillId="4" borderId="6" xfId="1" applyFont="1" applyFill="1" applyBorder="1" applyAlignment="1">
      <alignment vertical="center" wrapText="1" readingOrder="1"/>
    </xf>
    <xf numFmtId="0" fontId="12" fillId="8" borderId="7" xfId="0" applyNumberFormat="1" applyFont="1" applyFill="1" applyBorder="1" applyAlignment="1">
      <alignment vertical="center" wrapText="1" readingOrder="1"/>
    </xf>
    <xf numFmtId="0" fontId="12" fillId="8" borderId="13" xfId="0" applyNumberFormat="1" applyFont="1" applyFill="1" applyBorder="1" applyAlignment="1">
      <alignment vertical="center" wrapText="1" readingOrder="1"/>
    </xf>
    <xf numFmtId="0" fontId="12" fillId="8" borderId="4" xfId="0" applyNumberFormat="1" applyFont="1" applyFill="1" applyBorder="1" applyAlignment="1">
      <alignment vertical="center" wrapText="1" readingOrder="1"/>
    </xf>
    <xf numFmtId="0" fontId="14" fillId="2" borderId="6" xfId="0" applyFont="1" applyFill="1" applyBorder="1" applyAlignment="1">
      <alignment horizontal="left" wrapText="1"/>
    </xf>
    <xf numFmtId="165" fontId="13" fillId="2" borderId="6" xfId="0" applyNumberFormat="1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/>
    </xf>
    <xf numFmtId="43" fontId="12" fillId="5" borderId="13" xfId="1" applyFont="1" applyFill="1" applyBorder="1" applyAlignment="1">
      <alignment horizontal="center" vertical="center" wrapText="1" readingOrder="1"/>
    </xf>
    <xf numFmtId="43" fontId="12" fillId="5" borderId="15" xfId="1" applyFont="1" applyFill="1" applyBorder="1" applyAlignment="1">
      <alignment horizontal="center" vertical="center" wrapText="1" readingOrder="1"/>
    </xf>
    <xf numFmtId="43" fontId="1" fillId="2" borderId="6" xfId="1" applyFont="1" applyFill="1" applyBorder="1" applyAlignment="1">
      <alignment horizontal="left"/>
    </xf>
    <xf numFmtId="43" fontId="0" fillId="2" borderId="6" xfId="1" applyFont="1" applyFill="1" applyBorder="1"/>
    <xf numFmtId="0" fontId="15" fillId="2" borderId="0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center" vertical="top" wrapText="1"/>
    </xf>
    <xf numFmtId="4" fontId="14" fillId="0" borderId="6" xfId="0" applyNumberFormat="1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13" fillId="0" borderId="6" xfId="0" applyFont="1" applyFill="1" applyBorder="1" applyAlignment="1">
      <alignment horizontal="left" wrapText="1"/>
    </xf>
    <xf numFmtId="4" fontId="13" fillId="0" borderId="6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/>
    <xf numFmtId="0" fontId="3" fillId="0" borderId="6" xfId="0" applyFont="1" applyFill="1" applyBorder="1"/>
    <xf numFmtId="43" fontId="13" fillId="0" borderId="6" xfId="1" applyFont="1" applyFill="1" applyBorder="1" applyAlignment="1"/>
    <xf numFmtId="43" fontId="14" fillId="0" borderId="6" xfId="1" applyFont="1" applyFill="1" applyBorder="1" applyAlignment="1"/>
    <xf numFmtId="4" fontId="18" fillId="2" borderId="6" xfId="0" applyNumberFormat="1" applyFont="1" applyFill="1" applyBorder="1" applyAlignment="1">
      <alignment vertical="center" wrapText="1"/>
    </xf>
    <xf numFmtId="0" fontId="12" fillId="5" borderId="0" xfId="0" applyNumberFormat="1" applyFont="1" applyFill="1" applyBorder="1" applyAlignment="1">
      <alignment horizontal="center" vertical="center" wrapText="1" readingOrder="1"/>
    </xf>
    <xf numFmtId="0" fontId="12" fillId="6" borderId="0" xfId="0" applyNumberFormat="1" applyFont="1" applyFill="1" applyBorder="1" applyAlignment="1">
      <alignment horizontal="center" wrapText="1"/>
    </xf>
    <xf numFmtId="0" fontId="12" fillId="6" borderId="0" xfId="0" applyNumberFormat="1" applyFont="1" applyFill="1" applyBorder="1" applyAlignment="1">
      <alignment horizontal="center" vertical="center" wrapText="1"/>
    </xf>
    <xf numFmtId="0" fontId="12" fillId="6" borderId="0" xfId="0" applyNumberFormat="1" applyFont="1" applyFill="1" applyBorder="1" applyAlignment="1">
      <alignment wrapText="1"/>
    </xf>
    <xf numFmtId="43" fontId="12" fillId="6" borderId="0" xfId="1" applyFont="1" applyFill="1" applyBorder="1" applyAlignment="1">
      <alignment vertical="center" wrapText="1" readingOrder="1"/>
    </xf>
    <xf numFmtId="0" fontId="12" fillId="6" borderId="0" xfId="0" applyNumberFormat="1" applyFont="1" applyFill="1" applyBorder="1" applyAlignment="1">
      <alignment vertical="center" wrapText="1" readingOrder="1"/>
    </xf>
    <xf numFmtId="0" fontId="12" fillId="6" borderId="0" xfId="0" applyNumberFormat="1" applyFont="1" applyFill="1" applyBorder="1" applyAlignment="1">
      <alignment horizontal="center" vertical="center" wrapText="1" readingOrder="1"/>
    </xf>
    <xf numFmtId="0" fontId="12" fillId="8" borderId="0" xfId="0" applyNumberFormat="1" applyFont="1" applyFill="1" applyBorder="1" applyAlignment="1">
      <alignment vertical="center" wrapText="1" readingOrder="1"/>
    </xf>
    <xf numFmtId="43" fontId="12" fillId="5" borderId="0" xfId="1" applyFont="1" applyFill="1" applyBorder="1" applyAlignment="1">
      <alignment vertical="center" wrapText="1" readingOrder="1"/>
    </xf>
    <xf numFmtId="43" fontId="12" fillId="5" borderId="0" xfId="1" applyFont="1" applyFill="1" applyBorder="1" applyAlignment="1">
      <alignment horizontal="center" vertical="center" wrapText="1" readingOrder="1"/>
    </xf>
    <xf numFmtId="0" fontId="14" fillId="0" borderId="6" xfId="0" applyFont="1" applyFill="1" applyBorder="1" applyAlignment="1">
      <alignment horizontal="left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left" wrapText="1"/>
    </xf>
    <xf numFmtId="0" fontId="2" fillId="0" borderId="0" xfId="0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8" fillId="0" borderId="0" xfId="0" applyFont="1" applyFill="1" applyBorder="1"/>
    <xf numFmtId="0" fontId="8" fillId="0" borderId="0" xfId="0" applyFont="1" applyFill="1"/>
    <xf numFmtId="165" fontId="13" fillId="0" borderId="6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3" fillId="0" borderId="0" xfId="0" applyFont="1" applyFill="1"/>
    <xf numFmtId="43" fontId="14" fillId="0" borderId="6" xfId="1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43" fontId="1" fillId="0" borderId="6" xfId="1" applyFont="1" applyFill="1" applyBorder="1" applyAlignment="1">
      <alignment horizontal="left"/>
    </xf>
    <xf numFmtId="43" fontId="0" fillId="0" borderId="6" xfId="1" applyFont="1" applyFill="1" applyBorder="1"/>
    <xf numFmtId="43" fontId="1" fillId="0" borderId="0" xfId="1" applyFont="1" applyFill="1" applyAlignment="1">
      <alignment horizontal="left"/>
    </xf>
    <xf numFmtId="0" fontId="11" fillId="0" borderId="0" xfId="0" applyFont="1" applyFill="1" applyAlignment="1">
      <alignment wrapText="1"/>
    </xf>
    <xf numFmtId="0" fontId="13" fillId="0" borderId="6" xfId="0" applyFont="1" applyFill="1" applyBorder="1" applyAlignment="1">
      <alignment horizontal="left"/>
    </xf>
    <xf numFmtId="43" fontId="16" fillId="0" borderId="0" xfId="1" applyFont="1" applyFill="1" applyAlignment="1"/>
    <xf numFmtId="4" fontId="13" fillId="0" borderId="6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Fill="1"/>
    <xf numFmtId="4" fontId="14" fillId="0" borderId="6" xfId="0" applyNumberFormat="1" applyFont="1" applyFill="1" applyBorder="1" applyAlignment="1">
      <alignment horizontal="right" vertic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3" fontId="12" fillId="4" borderId="6" xfId="1" applyFont="1" applyFill="1" applyBorder="1" applyAlignment="1">
      <alignment horizontal="center" vertical="center" wrapText="1" readingOrder="1"/>
    </xf>
    <xf numFmtId="43" fontId="12" fillId="4" borderId="13" xfId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4" xfId="0" applyNumberFormat="1" applyFont="1" applyFill="1" applyBorder="1" applyAlignment="1">
      <alignment horizontal="center" vertical="center" wrapText="1"/>
    </xf>
    <xf numFmtId="0" fontId="12" fillId="6" borderId="10" xfId="0" applyNumberFormat="1" applyFont="1" applyFill="1" applyBorder="1" applyAlignment="1">
      <alignment horizontal="center"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8" xfId="0" applyNumberFormat="1" applyFont="1" applyFill="1" applyBorder="1" applyAlignment="1">
      <alignment horizontal="center" vertical="center" wrapText="1" readingOrder="1"/>
    </xf>
    <xf numFmtId="0" fontId="12" fillId="6" borderId="11" xfId="0" applyNumberFormat="1" applyFont="1" applyFill="1" applyBorder="1" applyAlignment="1">
      <alignment horizontal="center" vertical="center" wrapText="1" readingOrder="1"/>
    </xf>
    <xf numFmtId="0" fontId="12" fillId="6" borderId="6" xfId="0" applyNumberFormat="1" applyFont="1" applyFill="1" applyBorder="1" applyAlignment="1">
      <alignment horizontal="center" vertical="center" wrapText="1" readingOrder="1"/>
    </xf>
    <xf numFmtId="43" fontId="12" fillId="4" borderId="12" xfId="1" applyFont="1" applyFill="1" applyBorder="1" applyAlignment="1">
      <alignment horizontal="center" vertical="center" wrapText="1" readingOrder="1"/>
    </xf>
    <xf numFmtId="43" fontId="12" fillId="4" borderId="10" xfId="1" applyFont="1" applyFill="1" applyBorder="1" applyAlignment="1">
      <alignment horizontal="center" vertical="center" wrapText="1" readingOrder="1"/>
    </xf>
    <xf numFmtId="43" fontId="12" fillId="5" borderId="6" xfId="1" applyFont="1" applyFill="1" applyBorder="1" applyAlignment="1">
      <alignment horizontal="center" vertical="center" wrapText="1" readingOrder="1"/>
    </xf>
    <xf numFmtId="43" fontId="12" fillId="5" borderId="13" xfId="1" applyFont="1" applyFill="1" applyBorder="1" applyAlignment="1">
      <alignment horizontal="center" vertical="center" wrapText="1" readingOrder="1"/>
    </xf>
    <xf numFmtId="43" fontId="12" fillId="5" borderId="15" xfId="1" applyFont="1" applyFill="1" applyBorder="1" applyAlignment="1">
      <alignment horizontal="center" vertical="center" wrapText="1" readingOrder="1"/>
    </xf>
  </cellXfs>
  <cellStyles count="5"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Hoja1!$A$6:$A$8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Hoja1!$A$9:$A$91</c:f>
              <c:numCache>
                <c:formatCode>General</c:formatCode>
                <c:ptCount val="8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Hoja1!$B$6:$B$8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Hoja1!$B$9:$B$91</c:f>
              <c:numCache>
                <c:formatCode>General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Hoja1!$C$6:$C$8</c:f>
              <c:strCache>
                <c:ptCount val="3"/>
                <c:pt idx="0">
                  <c:v>Genero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Hoja1!$C$9:$C$91</c:f>
              <c:numCache>
                <c:formatCode>General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Hoja1!$D$6:$D$8</c:f>
              <c:strCache>
                <c:ptCount val="3"/>
                <c:pt idx="0">
                  <c:v>Genero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Hoja1!$D$9:$D$91</c:f>
              <c:numCache>
                <c:formatCode>General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Hoja1!$E$6:$E$8</c:f>
              <c:strCache>
                <c:ptCount val="3"/>
                <c:pt idx="0">
                  <c:v>Genero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Hoja1!$E$9:$E$91</c:f>
              <c:numCache>
                <c:formatCode>General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Hoja1!$F$6:$F$8</c:f>
              <c:strCache>
                <c:ptCount val="3"/>
                <c:pt idx="0">
                  <c:v>Genero</c:v>
                </c:pt>
                <c:pt idx="1">
                  <c:v>Categoría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Hoja1!$F$9:$F$91</c:f>
              <c:numCache>
                <c:formatCode>General</c:formatCode>
                <c:ptCount val="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Hoja1!$G$6:$G$8</c:f>
              <c:strCache>
                <c:ptCount val="3"/>
                <c:pt idx="0">
                  <c:v>Genero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Hoja1!$G$9:$G$91</c:f>
              <c:numCache>
                <c:formatCode>#,##0.00</c:formatCode>
                <c:ptCount val="83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185000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155000</c:v>
                </c:pt>
                <c:pt idx="13">
                  <c:v>80000</c:v>
                </c:pt>
                <c:pt idx="14">
                  <c:v>80000</c:v>
                </c:pt>
                <c:pt idx="15">
                  <c:v>95000</c:v>
                </c:pt>
                <c:pt idx="16">
                  <c:v>95000</c:v>
                </c:pt>
                <c:pt idx="17">
                  <c:v>95000</c:v>
                </c:pt>
                <c:pt idx="18">
                  <c:v>80000</c:v>
                </c:pt>
                <c:pt idx="19">
                  <c:v>130000</c:v>
                </c:pt>
                <c:pt idx="20">
                  <c:v>100000</c:v>
                </c:pt>
                <c:pt idx="21">
                  <c:v>65000</c:v>
                </c:pt>
                <c:pt idx="22">
                  <c:v>95000</c:v>
                </c:pt>
                <c:pt idx="23">
                  <c:v>95000</c:v>
                </c:pt>
                <c:pt idx="24">
                  <c:v>80000</c:v>
                </c:pt>
                <c:pt idx="25">
                  <c:v>80000</c:v>
                </c:pt>
                <c:pt idx="26">
                  <c:v>95000</c:v>
                </c:pt>
                <c:pt idx="27">
                  <c:v>80000</c:v>
                </c:pt>
                <c:pt idx="28">
                  <c:v>95000</c:v>
                </c:pt>
                <c:pt idx="29">
                  <c:v>48000</c:v>
                </c:pt>
                <c:pt idx="30">
                  <c:v>48000</c:v>
                </c:pt>
                <c:pt idx="31">
                  <c:v>60000</c:v>
                </c:pt>
                <c:pt idx="32">
                  <c:v>60000</c:v>
                </c:pt>
                <c:pt idx="33">
                  <c:v>60000</c:v>
                </c:pt>
                <c:pt idx="34">
                  <c:v>60000</c:v>
                </c:pt>
                <c:pt idx="35">
                  <c:v>60000</c:v>
                </c:pt>
                <c:pt idx="36">
                  <c:v>60000</c:v>
                </c:pt>
                <c:pt idx="37">
                  <c:v>65000</c:v>
                </c:pt>
                <c:pt idx="38">
                  <c:v>70000</c:v>
                </c:pt>
                <c:pt idx="39">
                  <c:v>125000</c:v>
                </c:pt>
                <c:pt idx="40">
                  <c:v>80000</c:v>
                </c:pt>
                <c:pt idx="41">
                  <c:v>110000</c:v>
                </c:pt>
                <c:pt idx="42">
                  <c:v>80000</c:v>
                </c:pt>
                <c:pt idx="43">
                  <c:v>46000</c:v>
                </c:pt>
                <c:pt idx="44">
                  <c:v>46000</c:v>
                </c:pt>
                <c:pt idx="45">
                  <c:v>36000</c:v>
                </c:pt>
                <c:pt idx="46">
                  <c:v>46000</c:v>
                </c:pt>
                <c:pt idx="47">
                  <c:v>36000</c:v>
                </c:pt>
                <c:pt idx="48">
                  <c:v>46000</c:v>
                </c:pt>
                <c:pt idx="49">
                  <c:v>46000</c:v>
                </c:pt>
                <c:pt idx="50">
                  <c:v>36000</c:v>
                </c:pt>
                <c:pt idx="51">
                  <c:v>46000</c:v>
                </c:pt>
                <c:pt idx="52">
                  <c:v>46000</c:v>
                </c:pt>
                <c:pt idx="53">
                  <c:v>36000</c:v>
                </c:pt>
                <c:pt idx="54">
                  <c:v>30000</c:v>
                </c:pt>
                <c:pt idx="55">
                  <c:v>30000</c:v>
                </c:pt>
                <c:pt idx="56">
                  <c:v>46000</c:v>
                </c:pt>
                <c:pt idx="57">
                  <c:v>46000</c:v>
                </c:pt>
                <c:pt idx="58">
                  <c:v>46000</c:v>
                </c:pt>
                <c:pt idx="59">
                  <c:v>46000</c:v>
                </c:pt>
                <c:pt idx="60">
                  <c:v>46000</c:v>
                </c:pt>
                <c:pt idx="61">
                  <c:v>36000</c:v>
                </c:pt>
                <c:pt idx="62">
                  <c:v>36000</c:v>
                </c:pt>
                <c:pt idx="63">
                  <c:v>46000</c:v>
                </c:pt>
                <c:pt idx="64">
                  <c:v>46000</c:v>
                </c:pt>
                <c:pt idx="65">
                  <c:v>36000</c:v>
                </c:pt>
                <c:pt idx="66">
                  <c:v>36000</c:v>
                </c:pt>
                <c:pt idx="67">
                  <c:v>46000</c:v>
                </c:pt>
                <c:pt idx="68">
                  <c:v>36000</c:v>
                </c:pt>
                <c:pt idx="69">
                  <c:v>25000</c:v>
                </c:pt>
                <c:pt idx="70">
                  <c:v>30000</c:v>
                </c:pt>
                <c:pt idx="71">
                  <c:v>30000</c:v>
                </c:pt>
                <c:pt idx="72">
                  <c:v>30000</c:v>
                </c:pt>
                <c:pt idx="73">
                  <c:v>30000</c:v>
                </c:pt>
                <c:pt idx="74">
                  <c:v>26000</c:v>
                </c:pt>
                <c:pt idx="75">
                  <c:v>26000</c:v>
                </c:pt>
                <c:pt idx="76">
                  <c:v>26000</c:v>
                </c:pt>
                <c:pt idx="77">
                  <c:v>26000</c:v>
                </c:pt>
                <c:pt idx="78">
                  <c:v>30000</c:v>
                </c:pt>
                <c:pt idx="79">
                  <c:v>36000</c:v>
                </c:pt>
                <c:pt idx="80">
                  <c:v>30000</c:v>
                </c:pt>
                <c:pt idx="81">
                  <c:v>46000</c:v>
                </c:pt>
                <c:pt idx="82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Hoja1!$H$6:$H$8</c:f>
              <c:strCache>
                <c:ptCount val="3"/>
                <c:pt idx="0">
                  <c:v>Genero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Hoja1!$H$9:$H$91</c:f>
              <c:numCache>
                <c:formatCode>#,##0.00</c:formatCode>
                <c:ptCount val="83"/>
                <c:pt idx="0">
                  <c:v>342069.38</c:v>
                </c:pt>
                <c:pt idx="1">
                  <c:v>285506.84000000003</c:v>
                </c:pt>
                <c:pt idx="2">
                  <c:v>285506.84000000003</c:v>
                </c:pt>
                <c:pt idx="3">
                  <c:v>167204.66</c:v>
                </c:pt>
                <c:pt idx="4">
                  <c:v>174066.5</c:v>
                </c:pt>
                <c:pt idx="5">
                  <c:v>172351.04</c:v>
                </c:pt>
                <c:pt idx="6">
                  <c:v>174066.5</c:v>
                </c:pt>
                <c:pt idx="7">
                  <c:v>144124.04</c:v>
                </c:pt>
                <c:pt idx="8">
                  <c:v>130010.54000000001</c:v>
                </c:pt>
                <c:pt idx="9">
                  <c:v>136430.5</c:v>
                </c:pt>
                <c:pt idx="10">
                  <c:v>88610.94</c:v>
                </c:pt>
                <c:pt idx="11">
                  <c:v>56454</c:v>
                </c:pt>
                <c:pt idx="12">
                  <c:v>142408.57999999999</c:v>
                </c:pt>
                <c:pt idx="13">
                  <c:v>75272</c:v>
                </c:pt>
                <c:pt idx="14">
                  <c:v>70125.62</c:v>
                </c:pt>
                <c:pt idx="15">
                  <c:v>85954.58</c:v>
                </c:pt>
                <c:pt idx="16">
                  <c:v>85954.58</c:v>
                </c:pt>
                <c:pt idx="17">
                  <c:v>89385.5</c:v>
                </c:pt>
                <c:pt idx="18">
                  <c:v>71841.08</c:v>
                </c:pt>
                <c:pt idx="19">
                  <c:v>122317</c:v>
                </c:pt>
                <c:pt idx="20">
                  <c:v>94090</c:v>
                </c:pt>
                <c:pt idx="21">
                  <c:v>61158.5</c:v>
                </c:pt>
                <c:pt idx="22">
                  <c:v>87670.04</c:v>
                </c:pt>
                <c:pt idx="23">
                  <c:v>85954.58</c:v>
                </c:pt>
                <c:pt idx="24">
                  <c:v>75272</c:v>
                </c:pt>
                <c:pt idx="25">
                  <c:v>75272</c:v>
                </c:pt>
                <c:pt idx="26">
                  <c:v>87670.04</c:v>
                </c:pt>
                <c:pt idx="27">
                  <c:v>75272</c:v>
                </c:pt>
                <c:pt idx="28">
                  <c:v>87670.04</c:v>
                </c:pt>
                <c:pt idx="29">
                  <c:v>45163.199999999997</c:v>
                </c:pt>
                <c:pt idx="30">
                  <c:v>45163.199999999997</c:v>
                </c:pt>
                <c:pt idx="31">
                  <c:v>54738.54</c:v>
                </c:pt>
                <c:pt idx="32">
                  <c:v>56454</c:v>
                </c:pt>
                <c:pt idx="33">
                  <c:v>54738.54</c:v>
                </c:pt>
                <c:pt idx="34">
                  <c:v>54738.54</c:v>
                </c:pt>
                <c:pt idx="35">
                  <c:v>56454</c:v>
                </c:pt>
                <c:pt idx="36">
                  <c:v>56454</c:v>
                </c:pt>
                <c:pt idx="37">
                  <c:v>61158.5</c:v>
                </c:pt>
                <c:pt idx="38">
                  <c:v>60716.619999999995</c:v>
                </c:pt>
                <c:pt idx="39">
                  <c:v>115897.04000000001</c:v>
                </c:pt>
                <c:pt idx="40">
                  <c:v>75272</c:v>
                </c:pt>
                <c:pt idx="41">
                  <c:v>103499</c:v>
                </c:pt>
                <c:pt idx="42">
                  <c:v>75272</c:v>
                </c:pt>
                <c:pt idx="43">
                  <c:v>43281.4</c:v>
                </c:pt>
                <c:pt idx="44">
                  <c:v>43281.4</c:v>
                </c:pt>
                <c:pt idx="45">
                  <c:v>33872.400000000001</c:v>
                </c:pt>
                <c:pt idx="46">
                  <c:v>39850.479999999996</c:v>
                </c:pt>
                <c:pt idx="47">
                  <c:v>33872.400000000001</c:v>
                </c:pt>
                <c:pt idx="48">
                  <c:v>43281.4</c:v>
                </c:pt>
                <c:pt idx="49">
                  <c:v>43281.4</c:v>
                </c:pt>
                <c:pt idx="50">
                  <c:v>33872.400000000001</c:v>
                </c:pt>
                <c:pt idx="51">
                  <c:v>41565.94</c:v>
                </c:pt>
                <c:pt idx="52">
                  <c:v>43281.4</c:v>
                </c:pt>
                <c:pt idx="53">
                  <c:v>33872.400000000001</c:v>
                </c:pt>
                <c:pt idx="54">
                  <c:v>28227</c:v>
                </c:pt>
                <c:pt idx="55">
                  <c:v>28227</c:v>
                </c:pt>
                <c:pt idx="56">
                  <c:v>43281.4</c:v>
                </c:pt>
                <c:pt idx="57">
                  <c:v>41565.94</c:v>
                </c:pt>
                <c:pt idx="58">
                  <c:v>43281.4</c:v>
                </c:pt>
                <c:pt idx="59">
                  <c:v>43281.4</c:v>
                </c:pt>
                <c:pt idx="60">
                  <c:v>43281.4</c:v>
                </c:pt>
                <c:pt idx="61">
                  <c:v>32156.94</c:v>
                </c:pt>
                <c:pt idx="62">
                  <c:v>33872.400000000001</c:v>
                </c:pt>
                <c:pt idx="63">
                  <c:v>41565.94</c:v>
                </c:pt>
                <c:pt idx="64">
                  <c:v>43281.4</c:v>
                </c:pt>
                <c:pt idx="65">
                  <c:v>30441.48</c:v>
                </c:pt>
                <c:pt idx="66">
                  <c:v>33872.400000000001</c:v>
                </c:pt>
                <c:pt idx="67">
                  <c:v>43281.4</c:v>
                </c:pt>
                <c:pt idx="68">
                  <c:v>33872.400000000001</c:v>
                </c:pt>
                <c:pt idx="69">
                  <c:v>23522.5</c:v>
                </c:pt>
                <c:pt idx="70">
                  <c:v>28227</c:v>
                </c:pt>
                <c:pt idx="71">
                  <c:v>28227</c:v>
                </c:pt>
                <c:pt idx="72">
                  <c:v>28227</c:v>
                </c:pt>
                <c:pt idx="73">
                  <c:v>28227</c:v>
                </c:pt>
                <c:pt idx="74">
                  <c:v>22747.94</c:v>
                </c:pt>
                <c:pt idx="75">
                  <c:v>24463.4</c:v>
                </c:pt>
                <c:pt idx="76">
                  <c:v>24463.4</c:v>
                </c:pt>
                <c:pt idx="77">
                  <c:v>24463.4</c:v>
                </c:pt>
                <c:pt idx="78">
                  <c:v>28227</c:v>
                </c:pt>
                <c:pt idx="79">
                  <c:v>33872.400000000001</c:v>
                </c:pt>
                <c:pt idx="80">
                  <c:v>28227</c:v>
                </c:pt>
                <c:pt idx="81">
                  <c:v>43281.4</c:v>
                </c:pt>
                <c:pt idx="82">
                  <c:v>43281.4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Hoja1!$I$6:$I$8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Hoja1!$I$9:$I$91</c:f>
              <c:numCache>
                <c:formatCode>#,##0.00</c:formatCode>
                <c:ptCount val="83"/>
                <c:pt idx="0">
                  <c:v>10332</c:v>
                </c:pt>
                <c:pt idx="1">
                  <c:v>8610</c:v>
                </c:pt>
                <c:pt idx="2">
                  <c:v>8610</c:v>
                </c:pt>
                <c:pt idx="3">
                  <c:v>5309.5</c:v>
                </c:pt>
                <c:pt idx="4">
                  <c:v>5309.5</c:v>
                </c:pt>
                <c:pt idx="5">
                  <c:v>5309.5</c:v>
                </c:pt>
                <c:pt idx="6">
                  <c:v>5309.5</c:v>
                </c:pt>
                <c:pt idx="7">
                  <c:v>4448.5</c:v>
                </c:pt>
                <c:pt idx="8">
                  <c:v>4018</c:v>
                </c:pt>
                <c:pt idx="9">
                  <c:v>4161.5</c:v>
                </c:pt>
                <c:pt idx="10">
                  <c:v>2755.2</c:v>
                </c:pt>
                <c:pt idx="11">
                  <c:v>1722</c:v>
                </c:pt>
                <c:pt idx="12">
                  <c:v>4448.5</c:v>
                </c:pt>
                <c:pt idx="13">
                  <c:v>2296</c:v>
                </c:pt>
                <c:pt idx="14">
                  <c:v>2296</c:v>
                </c:pt>
                <c:pt idx="15">
                  <c:v>2726.5</c:v>
                </c:pt>
                <c:pt idx="16">
                  <c:v>2726.5</c:v>
                </c:pt>
                <c:pt idx="17">
                  <c:v>2726.5</c:v>
                </c:pt>
                <c:pt idx="18">
                  <c:v>2296</c:v>
                </c:pt>
                <c:pt idx="19">
                  <c:v>3731</c:v>
                </c:pt>
                <c:pt idx="20">
                  <c:v>2870</c:v>
                </c:pt>
                <c:pt idx="21">
                  <c:v>1865.5</c:v>
                </c:pt>
                <c:pt idx="22">
                  <c:v>2726.5</c:v>
                </c:pt>
                <c:pt idx="23">
                  <c:v>2726.5</c:v>
                </c:pt>
                <c:pt idx="24">
                  <c:v>2296</c:v>
                </c:pt>
                <c:pt idx="25">
                  <c:v>2296</c:v>
                </c:pt>
                <c:pt idx="26">
                  <c:v>2726.5</c:v>
                </c:pt>
                <c:pt idx="27">
                  <c:v>2296</c:v>
                </c:pt>
                <c:pt idx="28">
                  <c:v>2726.5</c:v>
                </c:pt>
                <c:pt idx="29">
                  <c:v>1377.6</c:v>
                </c:pt>
                <c:pt idx="30">
                  <c:v>1377.6</c:v>
                </c:pt>
                <c:pt idx="31">
                  <c:v>1722</c:v>
                </c:pt>
                <c:pt idx="32">
                  <c:v>1722</c:v>
                </c:pt>
                <c:pt idx="33">
                  <c:v>1722</c:v>
                </c:pt>
                <c:pt idx="34">
                  <c:v>1722</c:v>
                </c:pt>
                <c:pt idx="35">
                  <c:v>1722</c:v>
                </c:pt>
                <c:pt idx="36">
                  <c:v>1722</c:v>
                </c:pt>
                <c:pt idx="37">
                  <c:v>1865.5</c:v>
                </c:pt>
                <c:pt idx="38">
                  <c:v>2009</c:v>
                </c:pt>
                <c:pt idx="39">
                  <c:v>3587.5</c:v>
                </c:pt>
                <c:pt idx="40">
                  <c:v>2296</c:v>
                </c:pt>
                <c:pt idx="41">
                  <c:v>3157</c:v>
                </c:pt>
                <c:pt idx="42">
                  <c:v>2296</c:v>
                </c:pt>
                <c:pt idx="43">
                  <c:v>1320.2</c:v>
                </c:pt>
                <c:pt idx="44">
                  <c:v>1320.2</c:v>
                </c:pt>
                <c:pt idx="45">
                  <c:v>1033.2</c:v>
                </c:pt>
                <c:pt idx="46">
                  <c:v>1320.2</c:v>
                </c:pt>
                <c:pt idx="47">
                  <c:v>1033.2</c:v>
                </c:pt>
                <c:pt idx="48">
                  <c:v>1320.2</c:v>
                </c:pt>
                <c:pt idx="49">
                  <c:v>1320.2</c:v>
                </c:pt>
                <c:pt idx="50">
                  <c:v>1033.2</c:v>
                </c:pt>
                <c:pt idx="51">
                  <c:v>1320.2</c:v>
                </c:pt>
                <c:pt idx="52">
                  <c:v>1320.2</c:v>
                </c:pt>
                <c:pt idx="53">
                  <c:v>1033.2</c:v>
                </c:pt>
                <c:pt idx="54">
                  <c:v>861</c:v>
                </c:pt>
                <c:pt idx="55">
                  <c:v>861</c:v>
                </c:pt>
                <c:pt idx="56">
                  <c:v>1320.2</c:v>
                </c:pt>
                <c:pt idx="57">
                  <c:v>1320.2</c:v>
                </c:pt>
                <c:pt idx="58">
                  <c:v>1320.2</c:v>
                </c:pt>
                <c:pt idx="59">
                  <c:v>1320.2</c:v>
                </c:pt>
                <c:pt idx="60">
                  <c:v>1320.2</c:v>
                </c:pt>
                <c:pt idx="61">
                  <c:v>1033.2</c:v>
                </c:pt>
                <c:pt idx="62">
                  <c:v>1033.2</c:v>
                </c:pt>
                <c:pt idx="63">
                  <c:v>1320.2</c:v>
                </c:pt>
                <c:pt idx="64">
                  <c:v>1320.2</c:v>
                </c:pt>
                <c:pt idx="65">
                  <c:v>1033.2</c:v>
                </c:pt>
                <c:pt idx="66">
                  <c:v>1033.2</c:v>
                </c:pt>
                <c:pt idx="67">
                  <c:v>1320.2</c:v>
                </c:pt>
                <c:pt idx="68">
                  <c:v>1033.2</c:v>
                </c:pt>
                <c:pt idx="69">
                  <c:v>717.5</c:v>
                </c:pt>
                <c:pt idx="70">
                  <c:v>861</c:v>
                </c:pt>
                <c:pt idx="71">
                  <c:v>861</c:v>
                </c:pt>
                <c:pt idx="72">
                  <c:v>861</c:v>
                </c:pt>
                <c:pt idx="73">
                  <c:v>861</c:v>
                </c:pt>
                <c:pt idx="74">
                  <c:v>746.2</c:v>
                </c:pt>
                <c:pt idx="75">
                  <c:v>746.2</c:v>
                </c:pt>
                <c:pt idx="76">
                  <c:v>746.2</c:v>
                </c:pt>
                <c:pt idx="77">
                  <c:v>746.2</c:v>
                </c:pt>
                <c:pt idx="78">
                  <c:v>861</c:v>
                </c:pt>
                <c:pt idx="79">
                  <c:v>1033.2</c:v>
                </c:pt>
                <c:pt idx="80">
                  <c:v>861</c:v>
                </c:pt>
                <c:pt idx="81">
                  <c:v>1320.2</c:v>
                </c:pt>
                <c:pt idx="82">
                  <c:v>1320.2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Hoja1!$J$6:$J$8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Hoja1!$J$9:$J$91</c:f>
              <c:numCache>
                <c:formatCode>#,##0.00</c:formatCode>
                <c:ptCount val="83"/>
                <c:pt idx="0">
                  <c:v>25559.999999999996</c:v>
                </c:pt>
                <c:pt idx="1">
                  <c:v>21299.999999999996</c:v>
                </c:pt>
                <c:pt idx="2">
                  <c:v>21299.999999999996</c:v>
                </c:pt>
                <c:pt idx="3">
                  <c:v>13134.999999999998</c:v>
                </c:pt>
                <c:pt idx="4">
                  <c:v>13134.999999999998</c:v>
                </c:pt>
                <c:pt idx="5">
                  <c:v>13134.999999999998</c:v>
                </c:pt>
                <c:pt idx="6">
                  <c:v>13134.999999999998</c:v>
                </c:pt>
                <c:pt idx="7">
                  <c:v>11004.999999999998</c:v>
                </c:pt>
                <c:pt idx="8">
                  <c:v>9940</c:v>
                </c:pt>
                <c:pt idx="9">
                  <c:v>10294.999999999998</c:v>
                </c:pt>
                <c:pt idx="10">
                  <c:v>6815.9999999999991</c:v>
                </c:pt>
                <c:pt idx="11">
                  <c:v>4260</c:v>
                </c:pt>
                <c:pt idx="12">
                  <c:v>11004.999999999998</c:v>
                </c:pt>
                <c:pt idx="13">
                  <c:v>5679.9999999999991</c:v>
                </c:pt>
                <c:pt idx="14">
                  <c:v>5679.9999999999991</c:v>
                </c:pt>
                <c:pt idx="15">
                  <c:v>6744.9999999999991</c:v>
                </c:pt>
                <c:pt idx="16">
                  <c:v>6744.9999999999991</c:v>
                </c:pt>
                <c:pt idx="17">
                  <c:v>6744.9999999999991</c:v>
                </c:pt>
                <c:pt idx="18">
                  <c:v>5679.9999999999991</c:v>
                </c:pt>
                <c:pt idx="19">
                  <c:v>9230</c:v>
                </c:pt>
                <c:pt idx="20">
                  <c:v>7099.9999999999991</c:v>
                </c:pt>
                <c:pt idx="21">
                  <c:v>4615</c:v>
                </c:pt>
                <c:pt idx="22">
                  <c:v>6744.9999999999991</c:v>
                </c:pt>
                <c:pt idx="23">
                  <c:v>6744.9999999999991</c:v>
                </c:pt>
                <c:pt idx="24">
                  <c:v>5679.9999999999991</c:v>
                </c:pt>
                <c:pt idx="25">
                  <c:v>5679.9999999999991</c:v>
                </c:pt>
                <c:pt idx="26">
                  <c:v>6744.9999999999991</c:v>
                </c:pt>
                <c:pt idx="27">
                  <c:v>5679.9999999999991</c:v>
                </c:pt>
                <c:pt idx="28">
                  <c:v>6744.9999999999991</c:v>
                </c:pt>
                <c:pt idx="29">
                  <c:v>3407.9999999999995</c:v>
                </c:pt>
                <c:pt idx="30">
                  <c:v>3407.9999999999995</c:v>
                </c:pt>
                <c:pt idx="31">
                  <c:v>4260</c:v>
                </c:pt>
                <c:pt idx="32">
                  <c:v>4260</c:v>
                </c:pt>
                <c:pt idx="33">
                  <c:v>4260</c:v>
                </c:pt>
                <c:pt idx="34">
                  <c:v>4260</c:v>
                </c:pt>
                <c:pt idx="35">
                  <c:v>4260</c:v>
                </c:pt>
                <c:pt idx="36">
                  <c:v>4260</c:v>
                </c:pt>
                <c:pt idx="37">
                  <c:v>4615</c:v>
                </c:pt>
                <c:pt idx="38">
                  <c:v>4970</c:v>
                </c:pt>
                <c:pt idx="39">
                  <c:v>8875</c:v>
                </c:pt>
                <c:pt idx="40">
                  <c:v>5679.9999999999991</c:v>
                </c:pt>
                <c:pt idx="41">
                  <c:v>7809.9999999999991</c:v>
                </c:pt>
                <c:pt idx="42">
                  <c:v>5679.9999999999991</c:v>
                </c:pt>
                <c:pt idx="43">
                  <c:v>3265.9999999999995</c:v>
                </c:pt>
                <c:pt idx="44">
                  <c:v>3265.9999999999995</c:v>
                </c:pt>
                <c:pt idx="45">
                  <c:v>2555.9999999999995</c:v>
                </c:pt>
                <c:pt idx="46">
                  <c:v>3265.9999999999995</c:v>
                </c:pt>
                <c:pt idx="47">
                  <c:v>2555.9999999999995</c:v>
                </c:pt>
                <c:pt idx="48">
                  <c:v>3265.9999999999995</c:v>
                </c:pt>
                <c:pt idx="49">
                  <c:v>3265.9999999999995</c:v>
                </c:pt>
                <c:pt idx="50">
                  <c:v>2555.9999999999995</c:v>
                </c:pt>
                <c:pt idx="51">
                  <c:v>3265.9999999999995</c:v>
                </c:pt>
                <c:pt idx="52">
                  <c:v>3265.9999999999995</c:v>
                </c:pt>
                <c:pt idx="53">
                  <c:v>2555.9999999999995</c:v>
                </c:pt>
                <c:pt idx="54">
                  <c:v>2130</c:v>
                </c:pt>
                <c:pt idx="55">
                  <c:v>2130</c:v>
                </c:pt>
                <c:pt idx="56">
                  <c:v>3265.9999999999995</c:v>
                </c:pt>
                <c:pt idx="57">
                  <c:v>3265.9999999999995</c:v>
                </c:pt>
                <c:pt idx="58">
                  <c:v>3265.9999999999995</c:v>
                </c:pt>
                <c:pt idx="59">
                  <c:v>3265.9999999999995</c:v>
                </c:pt>
                <c:pt idx="60">
                  <c:v>3265.9999999999995</c:v>
                </c:pt>
                <c:pt idx="61">
                  <c:v>2555.9999999999995</c:v>
                </c:pt>
                <c:pt idx="62">
                  <c:v>2555.9999999999995</c:v>
                </c:pt>
                <c:pt idx="63">
                  <c:v>3265.9999999999995</c:v>
                </c:pt>
                <c:pt idx="64">
                  <c:v>3265.9999999999995</c:v>
                </c:pt>
                <c:pt idx="65">
                  <c:v>2555.9999999999995</c:v>
                </c:pt>
                <c:pt idx="66">
                  <c:v>2555.9999999999995</c:v>
                </c:pt>
                <c:pt idx="67">
                  <c:v>3265.9999999999995</c:v>
                </c:pt>
                <c:pt idx="68">
                  <c:v>2555.9999999999995</c:v>
                </c:pt>
                <c:pt idx="69">
                  <c:v>1774.9999999999998</c:v>
                </c:pt>
                <c:pt idx="70">
                  <c:v>2130</c:v>
                </c:pt>
                <c:pt idx="71">
                  <c:v>2130</c:v>
                </c:pt>
                <c:pt idx="72">
                  <c:v>2130</c:v>
                </c:pt>
                <c:pt idx="73">
                  <c:v>2130</c:v>
                </c:pt>
                <c:pt idx="74">
                  <c:v>1845.9999999999998</c:v>
                </c:pt>
                <c:pt idx="75">
                  <c:v>1845.9999999999998</c:v>
                </c:pt>
                <c:pt idx="76">
                  <c:v>1845.9999999999998</c:v>
                </c:pt>
                <c:pt idx="77">
                  <c:v>1845.9999999999998</c:v>
                </c:pt>
                <c:pt idx="78">
                  <c:v>2130</c:v>
                </c:pt>
                <c:pt idx="79">
                  <c:v>2555.9999999999995</c:v>
                </c:pt>
                <c:pt idx="80">
                  <c:v>2130</c:v>
                </c:pt>
                <c:pt idx="81">
                  <c:v>3265.9999999999995</c:v>
                </c:pt>
                <c:pt idx="82">
                  <c:v>3265.9999999999995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Hoja1!$K$6:$K$8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Hoja1!$K$9:$K$91</c:f>
              <c:numCache>
                <c:formatCode>#,##0.00</c:formatCode>
                <c:ptCount val="83"/>
                <c:pt idx="0">
                  <c:v>851.51</c:v>
                </c:pt>
                <c:pt idx="1">
                  <c:v>851.51</c:v>
                </c:pt>
                <c:pt idx="2">
                  <c:v>851.51</c:v>
                </c:pt>
                <c:pt idx="3">
                  <c:v>851.51</c:v>
                </c:pt>
                <c:pt idx="4">
                  <c:v>851.51</c:v>
                </c:pt>
                <c:pt idx="5">
                  <c:v>851.51</c:v>
                </c:pt>
                <c:pt idx="6">
                  <c:v>851.51</c:v>
                </c:pt>
                <c:pt idx="7">
                  <c:v>851.51</c:v>
                </c:pt>
                <c:pt idx="8">
                  <c:v>851.51</c:v>
                </c:pt>
                <c:pt idx="9">
                  <c:v>851.51</c:v>
                </c:pt>
                <c:pt idx="10">
                  <c:v>851.51</c:v>
                </c:pt>
                <c:pt idx="11">
                  <c:v>660.00000000000011</c:v>
                </c:pt>
                <c:pt idx="12">
                  <c:v>851.51</c:v>
                </c:pt>
                <c:pt idx="13">
                  <c:v>851.51</c:v>
                </c:pt>
                <c:pt idx="14">
                  <c:v>851.51</c:v>
                </c:pt>
                <c:pt idx="15">
                  <c:v>851.51</c:v>
                </c:pt>
                <c:pt idx="16">
                  <c:v>851.51</c:v>
                </c:pt>
                <c:pt idx="17">
                  <c:v>851.51</c:v>
                </c:pt>
                <c:pt idx="18">
                  <c:v>851.51</c:v>
                </c:pt>
                <c:pt idx="19">
                  <c:v>851.51</c:v>
                </c:pt>
                <c:pt idx="20">
                  <c:v>851.51</c:v>
                </c:pt>
                <c:pt idx="21">
                  <c:v>715.00000000000011</c:v>
                </c:pt>
                <c:pt idx="22">
                  <c:v>851.51</c:v>
                </c:pt>
                <c:pt idx="23">
                  <c:v>851.51</c:v>
                </c:pt>
                <c:pt idx="24">
                  <c:v>851.51</c:v>
                </c:pt>
                <c:pt idx="25">
                  <c:v>851.51</c:v>
                </c:pt>
                <c:pt idx="26">
                  <c:v>851.51</c:v>
                </c:pt>
                <c:pt idx="27">
                  <c:v>851.51</c:v>
                </c:pt>
                <c:pt idx="28">
                  <c:v>851.51</c:v>
                </c:pt>
                <c:pt idx="29">
                  <c:v>528</c:v>
                </c:pt>
                <c:pt idx="30">
                  <c:v>528</c:v>
                </c:pt>
                <c:pt idx="31">
                  <c:v>660.00000000000011</c:v>
                </c:pt>
                <c:pt idx="32">
                  <c:v>660.00000000000011</c:v>
                </c:pt>
                <c:pt idx="33">
                  <c:v>660.00000000000011</c:v>
                </c:pt>
                <c:pt idx="34">
                  <c:v>660.00000000000011</c:v>
                </c:pt>
                <c:pt idx="35">
                  <c:v>660.00000000000011</c:v>
                </c:pt>
                <c:pt idx="36">
                  <c:v>660.00000000000011</c:v>
                </c:pt>
                <c:pt idx="37">
                  <c:v>715.00000000000011</c:v>
                </c:pt>
                <c:pt idx="38">
                  <c:v>770.00000000000011</c:v>
                </c:pt>
                <c:pt idx="39">
                  <c:v>851.51</c:v>
                </c:pt>
                <c:pt idx="40">
                  <c:v>851.51</c:v>
                </c:pt>
                <c:pt idx="41">
                  <c:v>851.51</c:v>
                </c:pt>
                <c:pt idx="42">
                  <c:v>851.51</c:v>
                </c:pt>
                <c:pt idx="43">
                  <c:v>506.00000000000006</c:v>
                </c:pt>
                <c:pt idx="44">
                  <c:v>506.00000000000006</c:v>
                </c:pt>
                <c:pt idx="45">
                  <c:v>396.00000000000006</c:v>
                </c:pt>
                <c:pt idx="46">
                  <c:v>506.00000000000006</c:v>
                </c:pt>
                <c:pt idx="47">
                  <c:v>396.00000000000006</c:v>
                </c:pt>
                <c:pt idx="48">
                  <c:v>506.00000000000006</c:v>
                </c:pt>
                <c:pt idx="49">
                  <c:v>506.00000000000006</c:v>
                </c:pt>
                <c:pt idx="50">
                  <c:v>396.00000000000006</c:v>
                </c:pt>
                <c:pt idx="51">
                  <c:v>506.00000000000006</c:v>
                </c:pt>
                <c:pt idx="52">
                  <c:v>506.00000000000006</c:v>
                </c:pt>
                <c:pt idx="53">
                  <c:v>396.00000000000006</c:v>
                </c:pt>
                <c:pt idx="54">
                  <c:v>330.00000000000006</c:v>
                </c:pt>
                <c:pt idx="55">
                  <c:v>330.00000000000006</c:v>
                </c:pt>
                <c:pt idx="56">
                  <c:v>506.00000000000006</c:v>
                </c:pt>
                <c:pt idx="57">
                  <c:v>506.00000000000006</c:v>
                </c:pt>
                <c:pt idx="58">
                  <c:v>506.00000000000006</c:v>
                </c:pt>
                <c:pt idx="59">
                  <c:v>506.00000000000006</c:v>
                </c:pt>
                <c:pt idx="60">
                  <c:v>506.00000000000006</c:v>
                </c:pt>
                <c:pt idx="61">
                  <c:v>396.00000000000006</c:v>
                </c:pt>
                <c:pt idx="62">
                  <c:v>396.00000000000006</c:v>
                </c:pt>
                <c:pt idx="63">
                  <c:v>506.00000000000006</c:v>
                </c:pt>
                <c:pt idx="64">
                  <c:v>506.00000000000006</c:v>
                </c:pt>
                <c:pt idx="65">
                  <c:v>396.00000000000006</c:v>
                </c:pt>
                <c:pt idx="66">
                  <c:v>396.00000000000006</c:v>
                </c:pt>
                <c:pt idx="67">
                  <c:v>506.00000000000006</c:v>
                </c:pt>
                <c:pt idx="68">
                  <c:v>396.00000000000006</c:v>
                </c:pt>
                <c:pt idx="69">
                  <c:v>275</c:v>
                </c:pt>
                <c:pt idx="70">
                  <c:v>330.00000000000006</c:v>
                </c:pt>
                <c:pt idx="71">
                  <c:v>330.00000000000006</c:v>
                </c:pt>
                <c:pt idx="72">
                  <c:v>330.00000000000006</c:v>
                </c:pt>
                <c:pt idx="73">
                  <c:v>330.00000000000006</c:v>
                </c:pt>
                <c:pt idx="74">
                  <c:v>286.00000000000006</c:v>
                </c:pt>
                <c:pt idx="75">
                  <c:v>286.00000000000006</c:v>
                </c:pt>
                <c:pt idx="76">
                  <c:v>286.00000000000006</c:v>
                </c:pt>
                <c:pt idx="77">
                  <c:v>286.00000000000006</c:v>
                </c:pt>
                <c:pt idx="78">
                  <c:v>330.00000000000006</c:v>
                </c:pt>
                <c:pt idx="79">
                  <c:v>396.00000000000006</c:v>
                </c:pt>
                <c:pt idx="80">
                  <c:v>330.00000000000006</c:v>
                </c:pt>
                <c:pt idx="81">
                  <c:v>506.00000000000006</c:v>
                </c:pt>
                <c:pt idx="82">
                  <c:v>506.00000000000006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Hoja1!$L$6:$L$8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Hoja1!$L$9:$L$91</c:f>
              <c:numCache>
                <c:formatCode>#,##0.00</c:formatCode>
                <c:ptCount val="83"/>
                <c:pt idx="0">
                  <c:v>5883.16</c:v>
                </c:pt>
                <c:pt idx="1">
                  <c:v>5883.16</c:v>
                </c:pt>
                <c:pt idx="2">
                  <c:v>5883.16</c:v>
                </c:pt>
                <c:pt idx="3">
                  <c:v>5624</c:v>
                </c:pt>
                <c:pt idx="4">
                  <c:v>5624</c:v>
                </c:pt>
                <c:pt idx="5">
                  <c:v>5624</c:v>
                </c:pt>
                <c:pt idx="6">
                  <c:v>5624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4712</c:v>
                </c:pt>
                <c:pt idx="13">
                  <c:v>2432</c:v>
                </c:pt>
                <c:pt idx="14">
                  <c:v>2432</c:v>
                </c:pt>
                <c:pt idx="15">
                  <c:v>2888</c:v>
                </c:pt>
                <c:pt idx="16">
                  <c:v>2888</c:v>
                </c:pt>
                <c:pt idx="17">
                  <c:v>2888</c:v>
                </c:pt>
                <c:pt idx="18">
                  <c:v>2432</c:v>
                </c:pt>
                <c:pt idx="19">
                  <c:v>3952</c:v>
                </c:pt>
                <c:pt idx="20">
                  <c:v>3040</c:v>
                </c:pt>
                <c:pt idx="21">
                  <c:v>1976</c:v>
                </c:pt>
                <c:pt idx="22">
                  <c:v>2888</c:v>
                </c:pt>
                <c:pt idx="23">
                  <c:v>2888</c:v>
                </c:pt>
                <c:pt idx="24">
                  <c:v>2432</c:v>
                </c:pt>
                <c:pt idx="25">
                  <c:v>2432</c:v>
                </c:pt>
                <c:pt idx="26">
                  <c:v>2888</c:v>
                </c:pt>
                <c:pt idx="27">
                  <c:v>2432</c:v>
                </c:pt>
                <c:pt idx="28">
                  <c:v>2888</c:v>
                </c:pt>
                <c:pt idx="29">
                  <c:v>1459.2</c:v>
                </c:pt>
                <c:pt idx="30">
                  <c:v>1459.2</c:v>
                </c:pt>
                <c:pt idx="31">
                  <c:v>1824</c:v>
                </c:pt>
                <c:pt idx="32">
                  <c:v>1824</c:v>
                </c:pt>
                <c:pt idx="33">
                  <c:v>1824</c:v>
                </c:pt>
                <c:pt idx="34">
                  <c:v>1824</c:v>
                </c:pt>
                <c:pt idx="35">
                  <c:v>1824</c:v>
                </c:pt>
                <c:pt idx="36">
                  <c:v>1824</c:v>
                </c:pt>
                <c:pt idx="37">
                  <c:v>1976</c:v>
                </c:pt>
                <c:pt idx="38">
                  <c:v>2128</c:v>
                </c:pt>
                <c:pt idx="39">
                  <c:v>3800</c:v>
                </c:pt>
                <c:pt idx="40">
                  <c:v>2432</c:v>
                </c:pt>
                <c:pt idx="41">
                  <c:v>3344</c:v>
                </c:pt>
                <c:pt idx="42">
                  <c:v>2432</c:v>
                </c:pt>
                <c:pt idx="43">
                  <c:v>1398.4</c:v>
                </c:pt>
                <c:pt idx="44">
                  <c:v>1398.4</c:v>
                </c:pt>
                <c:pt idx="45">
                  <c:v>1094.4000000000001</c:v>
                </c:pt>
                <c:pt idx="46">
                  <c:v>1398.4</c:v>
                </c:pt>
                <c:pt idx="47">
                  <c:v>1094.4000000000001</c:v>
                </c:pt>
                <c:pt idx="48">
                  <c:v>1398.4</c:v>
                </c:pt>
                <c:pt idx="49">
                  <c:v>1398.4</c:v>
                </c:pt>
                <c:pt idx="50">
                  <c:v>1094.4000000000001</c:v>
                </c:pt>
                <c:pt idx="51">
                  <c:v>1398.4</c:v>
                </c:pt>
                <c:pt idx="52">
                  <c:v>1398.4</c:v>
                </c:pt>
                <c:pt idx="53">
                  <c:v>1094.4000000000001</c:v>
                </c:pt>
                <c:pt idx="54">
                  <c:v>912</c:v>
                </c:pt>
                <c:pt idx="55">
                  <c:v>912</c:v>
                </c:pt>
                <c:pt idx="56">
                  <c:v>1398.4</c:v>
                </c:pt>
                <c:pt idx="57">
                  <c:v>1398.4</c:v>
                </c:pt>
                <c:pt idx="58">
                  <c:v>1398.4</c:v>
                </c:pt>
                <c:pt idx="59">
                  <c:v>1398.4</c:v>
                </c:pt>
                <c:pt idx="60">
                  <c:v>1398.4</c:v>
                </c:pt>
                <c:pt idx="61">
                  <c:v>1094.4000000000001</c:v>
                </c:pt>
                <c:pt idx="62">
                  <c:v>1094.4000000000001</c:v>
                </c:pt>
                <c:pt idx="63">
                  <c:v>1398.4</c:v>
                </c:pt>
                <c:pt idx="64">
                  <c:v>1398.4</c:v>
                </c:pt>
                <c:pt idx="65">
                  <c:v>1094.4000000000001</c:v>
                </c:pt>
                <c:pt idx="66">
                  <c:v>1094.4000000000001</c:v>
                </c:pt>
                <c:pt idx="67">
                  <c:v>1398.4</c:v>
                </c:pt>
                <c:pt idx="68">
                  <c:v>1094.4000000000001</c:v>
                </c:pt>
                <c:pt idx="69">
                  <c:v>760</c:v>
                </c:pt>
                <c:pt idx="70">
                  <c:v>912</c:v>
                </c:pt>
                <c:pt idx="71">
                  <c:v>912</c:v>
                </c:pt>
                <c:pt idx="72">
                  <c:v>912</c:v>
                </c:pt>
                <c:pt idx="73">
                  <c:v>912</c:v>
                </c:pt>
                <c:pt idx="74">
                  <c:v>790.4</c:v>
                </c:pt>
                <c:pt idx="75">
                  <c:v>790.4</c:v>
                </c:pt>
                <c:pt idx="76">
                  <c:v>790.4</c:v>
                </c:pt>
                <c:pt idx="77">
                  <c:v>790.4</c:v>
                </c:pt>
                <c:pt idx="78">
                  <c:v>912</c:v>
                </c:pt>
                <c:pt idx="79">
                  <c:v>1094.4000000000001</c:v>
                </c:pt>
                <c:pt idx="80">
                  <c:v>912</c:v>
                </c:pt>
                <c:pt idx="81">
                  <c:v>1398.4</c:v>
                </c:pt>
                <c:pt idx="82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Hoja1!$M$6:$M$8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Hoja1!$M$9:$M$91</c:f>
              <c:numCache>
                <c:formatCode>#,##0.00</c:formatCode>
                <c:ptCount val="83"/>
                <c:pt idx="0">
                  <c:v>13720.92</c:v>
                </c:pt>
                <c:pt idx="1">
                  <c:v>13720.92</c:v>
                </c:pt>
                <c:pt idx="2">
                  <c:v>13720.92</c:v>
                </c:pt>
                <c:pt idx="3">
                  <c:v>13116.5</c:v>
                </c:pt>
                <c:pt idx="4">
                  <c:v>13116.5</c:v>
                </c:pt>
                <c:pt idx="5">
                  <c:v>13116.5</c:v>
                </c:pt>
                <c:pt idx="6">
                  <c:v>13116.5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10989.5</c:v>
                </c:pt>
                <c:pt idx="13">
                  <c:v>5672</c:v>
                </c:pt>
                <c:pt idx="14">
                  <c:v>5672</c:v>
                </c:pt>
                <c:pt idx="15">
                  <c:v>6735.5</c:v>
                </c:pt>
                <c:pt idx="16">
                  <c:v>6735.5</c:v>
                </c:pt>
                <c:pt idx="17">
                  <c:v>6735.5</c:v>
                </c:pt>
                <c:pt idx="18">
                  <c:v>5672</c:v>
                </c:pt>
                <c:pt idx="19">
                  <c:v>9217</c:v>
                </c:pt>
                <c:pt idx="20">
                  <c:v>7090.0000000000009</c:v>
                </c:pt>
                <c:pt idx="21">
                  <c:v>4608.5</c:v>
                </c:pt>
                <c:pt idx="22">
                  <c:v>6735.5</c:v>
                </c:pt>
                <c:pt idx="23">
                  <c:v>6735.5</c:v>
                </c:pt>
                <c:pt idx="24">
                  <c:v>5672</c:v>
                </c:pt>
                <c:pt idx="25">
                  <c:v>5672</c:v>
                </c:pt>
                <c:pt idx="26">
                  <c:v>6735.5</c:v>
                </c:pt>
                <c:pt idx="27">
                  <c:v>5672</c:v>
                </c:pt>
                <c:pt idx="28">
                  <c:v>6735.5</c:v>
                </c:pt>
                <c:pt idx="29">
                  <c:v>3403.2000000000003</c:v>
                </c:pt>
                <c:pt idx="30">
                  <c:v>3403.2000000000003</c:v>
                </c:pt>
                <c:pt idx="31">
                  <c:v>4254</c:v>
                </c:pt>
                <c:pt idx="32">
                  <c:v>4254</c:v>
                </c:pt>
                <c:pt idx="33">
                  <c:v>4254</c:v>
                </c:pt>
                <c:pt idx="34">
                  <c:v>4254</c:v>
                </c:pt>
                <c:pt idx="35">
                  <c:v>4254</c:v>
                </c:pt>
                <c:pt idx="36">
                  <c:v>4254</c:v>
                </c:pt>
                <c:pt idx="37">
                  <c:v>4608.5</c:v>
                </c:pt>
                <c:pt idx="38">
                  <c:v>4963</c:v>
                </c:pt>
                <c:pt idx="39">
                  <c:v>8862.5</c:v>
                </c:pt>
                <c:pt idx="40">
                  <c:v>5672</c:v>
                </c:pt>
                <c:pt idx="41">
                  <c:v>7799.0000000000009</c:v>
                </c:pt>
                <c:pt idx="42">
                  <c:v>5672</c:v>
                </c:pt>
                <c:pt idx="43">
                  <c:v>3261.4</c:v>
                </c:pt>
                <c:pt idx="44">
                  <c:v>3261.4</c:v>
                </c:pt>
                <c:pt idx="45">
                  <c:v>2552.4</c:v>
                </c:pt>
                <c:pt idx="46">
                  <c:v>3261.4</c:v>
                </c:pt>
                <c:pt idx="47">
                  <c:v>2552.4</c:v>
                </c:pt>
                <c:pt idx="48">
                  <c:v>3261.4</c:v>
                </c:pt>
                <c:pt idx="49">
                  <c:v>3261.4</c:v>
                </c:pt>
                <c:pt idx="50">
                  <c:v>2552.4</c:v>
                </c:pt>
                <c:pt idx="51">
                  <c:v>3261.4</c:v>
                </c:pt>
                <c:pt idx="52">
                  <c:v>3261.4</c:v>
                </c:pt>
                <c:pt idx="53">
                  <c:v>2552.4</c:v>
                </c:pt>
                <c:pt idx="54">
                  <c:v>2127</c:v>
                </c:pt>
                <c:pt idx="55">
                  <c:v>2127</c:v>
                </c:pt>
                <c:pt idx="56">
                  <c:v>3261.4</c:v>
                </c:pt>
                <c:pt idx="57">
                  <c:v>3261.4</c:v>
                </c:pt>
                <c:pt idx="58">
                  <c:v>3261.4</c:v>
                </c:pt>
                <c:pt idx="59">
                  <c:v>3261.4</c:v>
                </c:pt>
                <c:pt idx="60">
                  <c:v>3261.4</c:v>
                </c:pt>
                <c:pt idx="61">
                  <c:v>2552.4</c:v>
                </c:pt>
                <c:pt idx="62">
                  <c:v>2552.4</c:v>
                </c:pt>
                <c:pt idx="63">
                  <c:v>3261.4</c:v>
                </c:pt>
                <c:pt idx="64">
                  <c:v>3261.4</c:v>
                </c:pt>
                <c:pt idx="65">
                  <c:v>2552.4</c:v>
                </c:pt>
                <c:pt idx="66">
                  <c:v>2552.4</c:v>
                </c:pt>
                <c:pt idx="67">
                  <c:v>3261.4</c:v>
                </c:pt>
                <c:pt idx="68">
                  <c:v>2552.4</c:v>
                </c:pt>
                <c:pt idx="69">
                  <c:v>1772.5000000000002</c:v>
                </c:pt>
                <c:pt idx="70">
                  <c:v>2127</c:v>
                </c:pt>
                <c:pt idx="71">
                  <c:v>2127</c:v>
                </c:pt>
                <c:pt idx="72">
                  <c:v>2127</c:v>
                </c:pt>
                <c:pt idx="73">
                  <c:v>2127</c:v>
                </c:pt>
                <c:pt idx="74">
                  <c:v>1843.4</c:v>
                </c:pt>
                <c:pt idx="75">
                  <c:v>1843.4</c:v>
                </c:pt>
                <c:pt idx="76">
                  <c:v>1843.4</c:v>
                </c:pt>
                <c:pt idx="77">
                  <c:v>1843.4</c:v>
                </c:pt>
                <c:pt idx="78">
                  <c:v>2127</c:v>
                </c:pt>
                <c:pt idx="79">
                  <c:v>2552.4</c:v>
                </c:pt>
                <c:pt idx="80">
                  <c:v>2127</c:v>
                </c:pt>
                <c:pt idx="81">
                  <c:v>3261.4</c:v>
                </c:pt>
                <c:pt idx="82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Hoja1!$N$6:$N$8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Hoja1!$N$9:$N$91</c:f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Hoja1!$O$6:$O$8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Hoja1!$O$9:$O$91</c:f>
              <c:numCache>
                <c:formatCode>#,##0.00</c:formatCode>
                <c:ptCount val="83"/>
                <c:pt idx="0">
                  <c:v>58063.049999999996</c:v>
                </c:pt>
                <c:pt idx="1">
                  <c:v>50365.59</c:v>
                </c:pt>
                <c:pt idx="2">
                  <c:v>50365.59</c:v>
                </c:pt>
                <c:pt idx="3">
                  <c:v>44898.349999999991</c:v>
                </c:pt>
                <c:pt idx="4">
                  <c:v>38036.509999999995</c:v>
                </c:pt>
                <c:pt idx="5">
                  <c:v>39751.969999999994</c:v>
                </c:pt>
                <c:pt idx="6">
                  <c:v>38036.509999999995</c:v>
                </c:pt>
                <c:pt idx="7">
                  <c:v>33721.97</c:v>
                </c:pt>
                <c:pt idx="8">
                  <c:v>30706.97</c:v>
                </c:pt>
                <c:pt idx="9">
                  <c:v>29996.51</c:v>
                </c:pt>
                <c:pt idx="10">
                  <c:v>21862.969999999998</c:v>
                </c:pt>
                <c:pt idx="11">
                  <c:v>12720</c:v>
                </c:pt>
                <c:pt idx="12">
                  <c:v>35437.43</c:v>
                </c:pt>
                <c:pt idx="13">
                  <c:v>16931.509999999998</c:v>
                </c:pt>
                <c:pt idx="14">
                  <c:v>22077.89</c:v>
                </c:pt>
                <c:pt idx="15">
                  <c:v>23377.43</c:v>
                </c:pt>
                <c:pt idx="16">
                  <c:v>23377.43</c:v>
                </c:pt>
                <c:pt idx="17">
                  <c:v>19946.510000000002</c:v>
                </c:pt>
                <c:pt idx="18">
                  <c:v>20362.43</c:v>
                </c:pt>
                <c:pt idx="19">
                  <c:v>26981.510000000002</c:v>
                </c:pt>
                <c:pt idx="20">
                  <c:v>20951.510000000002</c:v>
                </c:pt>
                <c:pt idx="21">
                  <c:v>13780</c:v>
                </c:pt>
                <c:pt idx="22">
                  <c:v>21661.97</c:v>
                </c:pt>
                <c:pt idx="23">
                  <c:v>23377.43</c:v>
                </c:pt>
                <c:pt idx="24">
                  <c:v>16931.509999999998</c:v>
                </c:pt>
                <c:pt idx="25">
                  <c:v>16931.509999999998</c:v>
                </c:pt>
                <c:pt idx="26">
                  <c:v>21661.97</c:v>
                </c:pt>
                <c:pt idx="27">
                  <c:v>16931.509999999998</c:v>
                </c:pt>
                <c:pt idx="28">
                  <c:v>21661.97</c:v>
                </c:pt>
                <c:pt idx="29">
                  <c:v>10176</c:v>
                </c:pt>
                <c:pt idx="30">
                  <c:v>10176</c:v>
                </c:pt>
                <c:pt idx="31">
                  <c:v>14435.46</c:v>
                </c:pt>
                <c:pt idx="32">
                  <c:v>12720</c:v>
                </c:pt>
                <c:pt idx="33">
                  <c:v>14435.46</c:v>
                </c:pt>
                <c:pt idx="34">
                  <c:v>14435.46</c:v>
                </c:pt>
                <c:pt idx="35">
                  <c:v>12720</c:v>
                </c:pt>
                <c:pt idx="36">
                  <c:v>12720</c:v>
                </c:pt>
                <c:pt idx="37">
                  <c:v>13780</c:v>
                </c:pt>
                <c:pt idx="38">
                  <c:v>19986.38</c:v>
                </c:pt>
                <c:pt idx="39">
                  <c:v>27691.97</c:v>
                </c:pt>
                <c:pt idx="40">
                  <c:v>16931.509999999998</c:v>
                </c:pt>
                <c:pt idx="41">
                  <c:v>22961.510000000002</c:v>
                </c:pt>
                <c:pt idx="42">
                  <c:v>16931.509999999998</c:v>
                </c:pt>
                <c:pt idx="43">
                  <c:v>9752</c:v>
                </c:pt>
                <c:pt idx="44">
                  <c:v>9752</c:v>
                </c:pt>
                <c:pt idx="45">
                  <c:v>7632</c:v>
                </c:pt>
                <c:pt idx="46">
                  <c:v>13182.92</c:v>
                </c:pt>
                <c:pt idx="47">
                  <c:v>7632</c:v>
                </c:pt>
                <c:pt idx="48">
                  <c:v>9752</c:v>
                </c:pt>
                <c:pt idx="49">
                  <c:v>9752</c:v>
                </c:pt>
                <c:pt idx="50">
                  <c:v>7632</c:v>
                </c:pt>
                <c:pt idx="51">
                  <c:v>11467.46</c:v>
                </c:pt>
                <c:pt idx="52">
                  <c:v>9752</c:v>
                </c:pt>
                <c:pt idx="53">
                  <c:v>7632</c:v>
                </c:pt>
                <c:pt idx="54">
                  <c:v>6360</c:v>
                </c:pt>
                <c:pt idx="55">
                  <c:v>6360</c:v>
                </c:pt>
                <c:pt idx="56">
                  <c:v>9752</c:v>
                </c:pt>
                <c:pt idx="57">
                  <c:v>11467.46</c:v>
                </c:pt>
                <c:pt idx="58">
                  <c:v>9752</c:v>
                </c:pt>
                <c:pt idx="59">
                  <c:v>9752</c:v>
                </c:pt>
                <c:pt idx="60">
                  <c:v>9752</c:v>
                </c:pt>
                <c:pt idx="61">
                  <c:v>9347.4599999999991</c:v>
                </c:pt>
                <c:pt idx="62">
                  <c:v>7632</c:v>
                </c:pt>
                <c:pt idx="63">
                  <c:v>11467.46</c:v>
                </c:pt>
                <c:pt idx="64">
                  <c:v>9752</c:v>
                </c:pt>
                <c:pt idx="65">
                  <c:v>11062.92</c:v>
                </c:pt>
                <c:pt idx="66">
                  <c:v>7632</c:v>
                </c:pt>
                <c:pt idx="67">
                  <c:v>9752</c:v>
                </c:pt>
                <c:pt idx="68">
                  <c:v>7632</c:v>
                </c:pt>
                <c:pt idx="69">
                  <c:v>5300</c:v>
                </c:pt>
                <c:pt idx="70">
                  <c:v>6360</c:v>
                </c:pt>
                <c:pt idx="71">
                  <c:v>6360</c:v>
                </c:pt>
                <c:pt idx="72">
                  <c:v>6360</c:v>
                </c:pt>
                <c:pt idx="73">
                  <c:v>6360</c:v>
                </c:pt>
                <c:pt idx="74">
                  <c:v>7227.46</c:v>
                </c:pt>
                <c:pt idx="75">
                  <c:v>5512</c:v>
                </c:pt>
                <c:pt idx="76">
                  <c:v>5512</c:v>
                </c:pt>
                <c:pt idx="77">
                  <c:v>5512</c:v>
                </c:pt>
                <c:pt idx="78">
                  <c:v>6360</c:v>
                </c:pt>
                <c:pt idx="79">
                  <c:v>7632</c:v>
                </c:pt>
                <c:pt idx="80">
                  <c:v>6360</c:v>
                </c:pt>
                <c:pt idx="81">
                  <c:v>9752</c:v>
                </c:pt>
                <c:pt idx="82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Hoja1!$P$6:$P$8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Hoja1!$P$9:$P$91</c:f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Hoja1!$Q$6:$Q$8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Hoja1!$Q$9:$Q$119</c:f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Hoja1!$R$6:$R$8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Hoja1!$R$9:$R$91</c:f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Hoja1!$S$6:$S$8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Hoja1!$S$9:$S$119</c:f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Hoja1!$T$6:$T$8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Hoja1!$T$9:$T$91</c:f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Hoja1!$U$6:$U$8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Hoja1!$U$9:$U$91</c:f>
              <c:numCache>
                <c:formatCode>#,##0.00</c:formatCode>
                <c:ptCount val="83"/>
                <c:pt idx="0">
                  <c:v>74100.210000000006</c:v>
                </c:pt>
                <c:pt idx="1">
                  <c:v>59959.58</c:v>
                </c:pt>
                <c:pt idx="2">
                  <c:v>59959.58</c:v>
                </c:pt>
                <c:pt idx="3">
                  <c:v>30384.03</c:v>
                </c:pt>
                <c:pt idx="4">
                  <c:v>32099.49</c:v>
                </c:pt>
                <c:pt idx="5">
                  <c:v>32099.49</c:v>
                </c:pt>
                <c:pt idx="6">
                  <c:v>32099.49</c:v>
                </c:pt>
                <c:pt idx="7">
                  <c:v>24613.88</c:v>
                </c:pt>
                <c:pt idx="8">
                  <c:v>16156.38</c:v>
                </c:pt>
                <c:pt idx="9">
                  <c:v>22690.562291666665</c:v>
                </c:pt>
                <c:pt idx="10">
                  <c:v>10735.6</c:v>
                </c:pt>
                <c:pt idx="11">
                  <c:v>3486.68</c:v>
                </c:pt>
                <c:pt idx="12">
                  <c:v>24185.01</c:v>
                </c:pt>
                <c:pt idx="13">
                  <c:v>7400.87</c:v>
                </c:pt>
                <c:pt idx="14">
                  <c:v>6221</c:v>
                </c:pt>
                <c:pt idx="15">
                  <c:v>10071.51</c:v>
                </c:pt>
                <c:pt idx="16">
                  <c:v>10071.51</c:v>
                </c:pt>
                <c:pt idx="17">
                  <c:v>10929.24</c:v>
                </c:pt>
                <c:pt idx="18">
                  <c:v>6564.09</c:v>
                </c:pt>
                <c:pt idx="19">
                  <c:v>19162.187291666665</c:v>
                </c:pt>
                <c:pt idx="20">
                  <c:v>12105.37</c:v>
                </c:pt>
                <c:pt idx="21">
                  <c:v>4427.55</c:v>
                </c:pt>
                <c:pt idx="22">
                  <c:v>10500.38</c:v>
                </c:pt>
                <c:pt idx="23">
                  <c:v>10071.51</c:v>
                </c:pt>
                <c:pt idx="24">
                  <c:v>7400.87</c:v>
                </c:pt>
                <c:pt idx="25">
                  <c:v>7400.87</c:v>
                </c:pt>
                <c:pt idx="26">
                  <c:v>10500.38</c:v>
                </c:pt>
                <c:pt idx="27">
                  <c:v>7400.87</c:v>
                </c:pt>
                <c:pt idx="28">
                  <c:v>10500.38</c:v>
                </c:pt>
                <c:pt idx="29">
                  <c:v>1571.73</c:v>
                </c:pt>
                <c:pt idx="30">
                  <c:v>1571.73</c:v>
                </c:pt>
                <c:pt idx="31">
                  <c:v>2800.49</c:v>
                </c:pt>
                <c:pt idx="32">
                  <c:v>3486.68</c:v>
                </c:pt>
                <c:pt idx="33">
                  <c:v>3143.58</c:v>
                </c:pt>
                <c:pt idx="34">
                  <c:v>3143.58</c:v>
                </c:pt>
                <c:pt idx="35">
                  <c:v>3486.6498333333329</c:v>
                </c:pt>
                <c:pt idx="36">
                  <c:v>3486.6498333333329</c:v>
                </c:pt>
                <c:pt idx="37">
                  <c:v>4427.58</c:v>
                </c:pt>
                <c:pt idx="38">
                  <c:v>4339.2</c:v>
                </c:pt>
                <c:pt idx="39">
                  <c:v>17557.13</c:v>
                </c:pt>
                <c:pt idx="40">
                  <c:v>7400.87</c:v>
                </c:pt>
                <c:pt idx="41">
                  <c:v>14457.62</c:v>
                </c:pt>
                <c:pt idx="42">
                  <c:v>7400.87</c:v>
                </c:pt>
                <c:pt idx="43">
                  <c:v>1289.4598750000005</c:v>
                </c:pt>
                <c:pt idx="44">
                  <c:v>1289.46</c:v>
                </c:pt>
                <c:pt idx="45">
                  <c:v>0</c:v>
                </c:pt>
                <c:pt idx="46">
                  <c:v>774.82</c:v>
                </c:pt>
                <c:pt idx="47">
                  <c:v>0</c:v>
                </c:pt>
                <c:pt idx="48">
                  <c:v>1289.46</c:v>
                </c:pt>
                <c:pt idx="49">
                  <c:v>1289.46</c:v>
                </c:pt>
                <c:pt idx="51">
                  <c:v>1032.1400000000001</c:v>
                </c:pt>
                <c:pt idx="52">
                  <c:v>1289.46</c:v>
                </c:pt>
                <c:pt idx="54">
                  <c:v>0</c:v>
                </c:pt>
                <c:pt idx="55">
                  <c:v>0</c:v>
                </c:pt>
                <c:pt idx="56">
                  <c:v>1289.46</c:v>
                </c:pt>
                <c:pt idx="57">
                  <c:v>1032.1400000000001</c:v>
                </c:pt>
                <c:pt idx="58">
                  <c:v>1289.46</c:v>
                </c:pt>
                <c:pt idx="59">
                  <c:v>0</c:v>
                </c:pt>
                <c:pt idx="60">
                  <c:v>1289.46</c:v>
                </c:pt>
                <c:pt idx="62">
                  <c:v>0</c:v>
                </c:pt>
                <c:pt idx="63">
                  <c:v>1032.1400000000001</c:v>
                </c:pt>
                <c:pt idx="64">
                  <c:v>1289.46</c:v>
                </c:pt>
                <c:pt idx="67">
                  <c:v>1289.4598750000005</c:v>
                </c:pt>
                <c:pt idx="68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1289.4598750000005</c:v>
                </c:pt>
                <c:pt idx="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Hoja1!$V$6:$V$8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Hoja1!$V$9:$V$91</c:f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Hoja1!$W$6:$W$8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Hoja1!$W$9:$W$91</c:f>
              <c:numCache>
                <c:formatCode>#,##0.00</c:formatCode>
                <c:ptCount val="83"/>
                <c:pt idx="0">
                  <c:v>75454.010000000009</c:v>
                </c:pt>
                <c:pt idx="1">
                  <c:v>59984.58</c:v>
                </c:pt>
                <c:pt idx="2">
                  <c:v>61313.380000000005</c:v>
                </c:pt>
                <c:pt idx="3">
                  <c:v>51937.83</c:v>
                </c:pt>
                <c:pt idx="4">
                  <c:v>53880.850000000006</c:v>
                </c:pt>
                <c:pt idx="5">
                  <c:v>34982.090000000004</c:v>
                </c:pt>
                <c:pt idx="6">
                  <c:v>46933.86</c:v>
                </c:pt>
                <c:pt idx="7">
                  <c:v>37566.76</c:v>
                </c:pt>
                <c:pt idx="8">
                  <c:v>21075.759999999998</c:v>
                </c:pt>
                <c:pt idx="9">
                  <c:v>29315.612291666665</c:v>
                </c:pt>
                <c:pt idx="10">
                  <c:v>14813.880000000001</c:v>
                </c:pt>
                <c:pt idx="11">
                  <c:v>5228.95</c:v>
                </c:pt>
                <c:pt idx="12">
                  <c:v>26175.85</c:v>
                </c:pt>
                <c:pt idx="13">
                  <c:v>9101.7999999999993</c:v>
                </c:pt>
                <c:pt idx="14">
                  <c:v>9488.9</c:v>
                </c:pt>
                <c:pt idx="15">
                  <c:v>14503.810000000001</c:v>
                </c:pt>
                <c:pt idx="16">
                  <c:v>23597.660000000003</c:v>
                </c:pt>
                <c:pt idx="17">
                  <c:v>13548.89</c:v>
                </c:pt>
                <c:pt idx="18">
                  <c:v>8960.94</c:v>
                </c:pt>
                <c:pt idx="19">
                  <c:v>19785.827291666665</c:v>
                </c:pt>
                <c:pt idx="20">
                  <c:v>12330.37</c:v>
                </c:pt>
                <c:pt idx="21">
                  <c:v>6310.43</c:v>
                </c:pt>
                <c:pt idx="22">
                  <c:v>13097.96</c:v>
                </c:pt>
                <c:pt idx="23">
                  <c:v>10652.45</c:v>
                </c:pt>
                <c:pt idx="24">
                  <c:v>8759.49</c:v>
                </c:pt>
                <c:pt idx="25">
                  <c:v>9013.25</c:v>
                </c:pt>
                <c:pt idx="26">
                  <c:v>18049.86</c:v>
                </c:pt>
                <c:pt idx="27">
                  <c:v>14124.57</c:v>
                </c:pt>
                <c:pt idx="28">
                  <c:v>17241.53</c:v>
                </c:pt>
                <c:pt idx="29">
                  <c:v>5201.12</c:v>
                </c:pt>
                <c:pt idx="30">
                  <c:v>2915.38</c:v>
                </c:pt>
                <c:pt idx="31">
                  <c:v>9555.48</c:v>
                </c:pt>
                <c:pt idx="32">
                  <c:v>10400.67</c:v>
                </c:pt>
                <c:pt idx="33">
                  <c:v>4905.72</c:v>
                </c:pt>
                <c:pt idx="34">
                  <c:v>7881.92</c:v>
                </c:pt>
                <c:pt idx="35">
                  <c:v>4831.109833333333</c:v>
                </c:pt>
                <c:pt idx="36">
                  <c:v>7784.029833333333</c:v>
                </c:pt>
                <c:pt idx="37">
                  <c:v>14116.03</c:v>
                </c:pt>
                <c:pt idx="38">
                  <c:v>5361.48</c:v>
                </c:pt>
                <c:pt idx="39">
                  <c:v>28518.85</c:v>
                </c:pt>
                <c:pt idx="40">
                  <c:v>9024.51</c:v>
                </c:pt>
                <c:pt idx="41">
                  <c:v>14682.62</c:v>
                </c:pt>
                <c:pt idx="42">
                  <c:v>7625.87</c:v>
                </c:pt>
                <c:pt idx="43">
                  <c:v>1514.4598750000005</c:v>
                </c:pt>
                <c:pt idx="44">
                  <c:v>7144.12</c:v>
                </c:pt>
                <c:pt idx="45">
                  <c:v>225</c:v>
                </c:pt>
                <c:pt idx="46">
                  <c:v>5412.99</c:v>
                </c:pt>
                <c:pt idx="47">
                  <c:v>21775.81</c:v>
                </c:pt>
                <c:pt idx="48">
                  <c:v>2015.6</c:v>
                </c:pt>
                <c:pt idx="49">
                  <c:v>2812.9300000000003</c:v>
                </c:pt>
                <c:pt idx="50">
                  <c:v>1022.28</c:v>
                </c:pt>
                <c:pt idx="51">
                  <c:v>1257.1400000000001</c:v>
                </c:pt>
                <c:pt idx="52">
                  <c:v>2674.74</c:v>
                </c:pt>
                <c:pt idx="53">
                  <c:v>623.64</c:v>
                </c:pt>
                <c:pt idx="54">
                  <c:v>4225</c:v>
                </c:pt>
                <c:pt idx="55">
                  <c:v>810.28</c:v>
                </c:pt>
                <c:pt idx="56">
                  <c:v>3146.54</c:v>
                </c:pt>
                <c:pt idx="57">
                  <c:v>1655.7800000000002</c:v>
                </c:pt>
                <c:pt idx="58">
                  <c:v>2374.54</c:v>
                </c:pt>
                <c:pt idx="59">
                  <c:v>10225</c:v>
                </c:pt>
                <c:pt idx="60">
                  <c:v>14473.880000000001</c:v>
                </c:pt>
                <c:pt idx="61">
                  <c:v>1839.09</c:v>
                </c:pt>
                <c:pt idx="62">
                  <c:v>1725</c:v>
                </c:pt>
                <c:pt idx="63">
                  <c:v>2653.0600000000004</c:v>
                </c:pt>
                <c:pt idx="64">
                  <c:v>2254.87</c:v>
                </c:pt>
                <c:pt idx="65">
                  <c:v>2041.02</c:v>
                </c:pt>
                <c:pt idx="66">
                  <c:v>7129.51</c:v>
                </c:pt>
                <c:pt idx="67">
                  <c:v>6591.649875000001</c:v>
                </c:pt>
                <c:pt idx="68">
                  <c:v>2350.4899999999998</c:v>
                </c:pt>
                <c:pt idx="69">
                  <c:v>14139.23</c:v>
                </c:pt>
                <c:pt idx="70">
                  <c:v>3420.45</c:v>
                </c:pt>
                <c:pt idx="71">
                  <c:v>725</c:v>
                </c:pt>
                <c:pt idx="72">
                  <c:v>4221.21</c:v>
                </c:pt>
                <c:pt idx="73">
                  <c:v>7651.75</c:v>
                </c:pt>
                <c:pt idx="74">
                  <c:v>1225</c:v>
                </c:pt>
                <c:pt idx="75">
                  <c:v>1225</c:v>
                </c:pt>
                <c:pt idx="76">
                  <c:v>574.4</c:v>
                </c:pt>
                <c:pt idx="77">
                  <c:v>462.5</c:v>
                </c:pt>
                <c:pt idx="78">
                  <c:v>225</c:v>
                </c:pt>
                <c:pt idx="79">
                  <c:v>1068.3499999999999</c:v>
                </c:pt>
                <c:pt idx="80">
                  <c:v>225</c:v>
                </c:pt>
                <c:pt idx="81">
                  <c:v>1514.4598750000005</c:v>
                </c:pt>
                <c:pt idx="82">
                  <c:v>1874.06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Hoja1!$X$6:$X$8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Hoja1!$X$9:$X$91</c:f>
              <c:numCache>
                <c:formatCode>#,##0.00</c:formatCode>
                <c:ptCount val="83"/>
                <c:pt idx="0">
                  <c:v>17930.62</c:v>
                </c:pt>
                <c:pt idx="1">
                  <c:v>14493.16</c:v>
                </c:pt>
                <c:pt idx="2">
                  <c:v>14493.16</c:v>
                </c:pt>
                <c:pt idx="3">
                  <c:v>17795.34</c:v>
                </c:pt>
                <c:pt idx="4">
                  <c:v>10933.5</c:v>
                </c:pt>
                <c:pt idx="5">
                  <c:v>12648.96</c:v>
                </c:pt>
                <c:pt idx="6">
                  <c:v>10933.5</c:v>
                </c:pt>
                <c:pt idx="7">
                  <c:v>10875.96</c:v>
                </c:pt>
                <c:pt idx="8">
                  <c:v>9989.4599999999991</c:v>
                </c:pt>
                <c:pt idx="9">
                  <c:v>8569.5</c:v>
                </c:pt>
                <c:pt idx="10">
                  <c:v>7389.06</c:v>
                </c:pt>
                <c:pt idx="11">
                  <c:v>3546</c:v>
                </c:pt>
                <c:pt idx="12">
                  <c:v>12591.42</c:v>
                </c:pt>
                <c:pt idx="13">
                  <c:v>4728</c:v>
                </c:pt>
                <c:pt idx="14">
                  <c:v>9874.380000000001</c:v>
                </c:pt>
                <c:pt idx="15">
                  <c:v>9045.42</c:v>
                </c:pt>
                <c:pt idx="16">
                  <c:v>9045.42</c:v>
                </c:pt>
                <c:pt idx="17">
                  <c:v>5614.5</c:v>
                </c:pt>
                <c:pt idx="18">
                  <c:v>8158.92</c:v>
                </c:pt>
                <c:pt idx="19">
                  <c:v>7683</c:v>
                </c:pt>
                <c:pt idx="20">
                  <c:v>5910</c:v>
                </c:pt>
                <c:pt idx="21">
                  <c:v>3841.5</c:v>
                </c:pt>
                <c:pt idx="22">
                  <c:v>7329.96</c:v>
                </c:pt>
                <c:pt idx="23">
                  <c:v>9045.42</c:v>
                </c:pt>
                <c:pt idx="24">
                  <c:v>4728</c:v>
                </c:pt>
                <c:pt idx="25">
                  <c:v>4728</c:v>
                </c:pt>
                <c:pt idx="26">
                  <c:v>7329.96</c:v>
                </c:pt>
                <c:pt idx="27">
                  <c:v>4728</c:v>
                </c:pt>
                <c:pt idx="28">
                  <c:v>7329.96</c:v>
                </c:pt>
                <c:pt idx="29">
                  <c:v>2836.8</c:v>
                </c:pt>
                <c:pt idx="30">
                  <c:v>2836.8</c:v>
                </c:pt>
                <c:pt idx="31">
                  <c:v>5261.46</c:v>
                </c:pt>
                <c:pt idx="32">
                  <c:v>3546</c:v>
                </c:pt>
                <c:pt idx="33">
                  <c:v>5261.46</c:v>
                </c:pt>
                <c:pt idx="34">
                  <c:v>5261.46</c:v>
                </c:pt>
                <c:pt idx="35">
                  <c:v>3546</c:v>
                </c:pt>
                <c:pt idx="36">
                  <c:v>3546</c:v>
                </c:pt>
                <c:pt idx="37">
                  <c:v>3841.5</c:v>
                </c:pt>
                <c:pt idx="38">
                  <c:v>9283.380000000001</c:v>
                </c:pt>
                <c:pt idx="39">
                  <c:v>9102.9599999999991</c:v>
                </c:pt>
                <c:pt idx="40">
                  <c:v>4728</c:v>
                </c:pt>
                <c:pt idx="41">
                  <c:v>6501</c:v>
                </c:pt>
                <c:pt idx="42">
                  <c:v>4728</c:v>
                </c:pt>
                <c:pt idx="43">
                  <c:v>2718.6000000000004</c:v>
                </c:pt>
                <c:pt idx="44">
                  <c:v>2718.6000000000004</c:v>
                </c:pt>
                <c:pt idx="45">
                  <c:v>2127.6000000000004</c:v>
                </c:pt>
                <c:pt idx="46">
                  <c:v>6149.52</c:v>
                </c:pt>
                <c:pt idx="47">
                  <c:v>2127.6000000000004</c:v>
                </c:pt>
                <c:pt idx="48">
                  <c:v>2718.6000000000004</c:v>
                </c:pt>
                <c:pt idx="49">
                  <c:v>2718.6000000000004</c:v>
                </c:pt>
                <c:pt idx="50">
                  <c:v>2127.6000000000004</c:v>
                </c:pt>
                <c:pt idx="51">
                  <c:v>4434.0600000000004</c:v>
                </c:pt>
                <c:pt idx="52">
                  <c:v>2718.6000000000004</c:v>
                </c:pt>
                <c:pt idx="53">
                  <c:v>2127.6000000000004</c:v>
                </c:pt>
                <c:pt idx="54">
                  <c:v>1773</c:v>
                </c:pt>
                <c:pt idx="55">
                  <c:v>1773</c:v>
                </c:pt>
                <c:pt idx="56">
                  <c:v>2718.6000000000004</c:v>
                </c:pt>
                <c:pt idx="57">
                  <c:v>4434.0600000000004</c:v>
                </c:pt>
                <c:pt idx="58">
                  <c:v>2718.6000000000004</c:v>
                </c:pt>
                <c:pt idx="59">
                  <c:v>2718.6000000000004</c:v>
                </c:pt>
                <c:pt idx="60">
                  <c:v>2718.6000000000004</c:v>
                </c:pt>
                <c:pt idx="61">
                  <c:v>3843.0600000000004</c:v>
                </c:pt>
                <c:pt idx="62">
                  <c:v>2127.6000000000004</c:v>
                </c:pt>
                <c:pt idx="63">
                  <c:v>4434.0600000000004</c:v>
                </c:pt>
                <c:pt idx="64">
                  <c:v>2718.6000000000004</c:v>
                </c:pt>
                <c:pt idx="65">
                  <c:v>5558.52</c:v>
                </c:pt>
                <c:pt idx="66">
                  <c:v>2127.6000000000004</c:v>
                </c:pt>
                <c:pt idx="67">
                  <c:v>2718.6000000000004</c:v>
                </c:pt>
                <c:pt idx="68">
                  <c:v>2127.6000000000004</c:v>
                </c:pt>
                <c:pt idx="69">
                  <c:v>1477.5</c:v>
                </c:pt>
                <c:pt idx="70">
                  <c:v>1773</c:v>
                </c:pt>
                <c:pt idx="71">
                  <c:v>1773</c:v>
                </c:pt>
                <c:pt idx="72">
                  <c:v>1773</c:v>
                </c:pt>
                <c:pt idx="73">
                  <c:v>1773</c:v>
                </c:pt>
                <c:pt idx="74">
                  <c:v>3252.06</c:v>
                </c:pt>
                <c:pt idx="75">
                  <c:v>1536.6</c:v>
                </c:pt>
                <c:pt idx="76">
                  <c:v>1536.6</c:v>
                </c:pt>
                <c:pt idx="77">
                  <c:v>1536.6</c:v>
                </c:pt>
                <c:pt idx="78">
                  <c:v>1773</c:v>
                </c:pt>
                <c:pt idx="79">
                  <c:v>2127.6000000000004</c:v>
                </c:pt>
                <c:pt idx="80">
                  <c:v>1773</c:v>
                </c:pt>
                <c:pt idx="81">
                  <c:v>2718.6000000000004</c:v>
                </c:pt>
                <c:pt idx="82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Hoja1!$Y$6:$Y$8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Hoja1!$Y$9:$Y$91</c:f>
              <c:numCache>
                <c:formatCode>#,##0.00</c:formatCode>
                <c:ptCount val="83"/>
                <c:pt idx="0">
                  <c:v>39280.92</c:v>
                </c:pt>
                <c:pt idx="1">
                  <c:v>35020.92</c:v>
                </c:pt>
                <c:pt idx="2">
                  <c:v>35020.92</c:v>
                </c:pt>
                <c:pt idx="3">
                  <c:v>26251.5</c:v>
                </c:pt>
                <c:pt idx="4">
                  <c:v>26251.5</c:v>
                </c:pt>
                <c:pt idx="5">
                  <c:v>26251.5</c:v>
                </c:pt>
                <c:pt idx="6">
                  <c:v>26251.5</c:v>
                </c:pt>
                <c:pt idx="7">
                  <c:v>21994.5</c:v>
                </c:pt>
                <c:pt idx="8">
                  <c:v>19866</c:v>
                </c:pt>
                <c:pt idx="9">
                  <c:v>20575.5</c:v>
                </c:pt>
                <c:pt idx="10">
                  <c:v>13622.4</c:v>
                </c:pt>
                <c:pt idx="11">
                  <c:v>8514</c:v>
                </c:pt>
                <c:pt idx="12">
                  <c:v>21994.5</c:v>
                </c:pt>
                <c:pt idx="13">
                  <c:v>11352</c:v>
                </c:pt>
                <c:pt idx="14">
                  <c:v>11352</c:v>
                </c:pt>
                <c:pt idx="15">
                  <c:v>13480.5</c:v>
                </c:pt>
                <c:pt idx="16">
                  <c:v>14332.009999999998</c:v>
                </c:pt>
                <c:pt idx="17">
                  <c:v>13480.5</c:v>
                </c:pt>
                <c:pt idx="18">
                  <c:v>11352</c:v>
                </c:pt>
                <c:pt idx="19">
                  <c:v>18447</c:v>
                </c:pt>
                <c:pt idx="20">
                  <c:v>14190</c:v>
                </c:pt>
                <c:pt idx="21">
                  <c:v>9223.5</c:v>
                </c:pt>
                <c:pt idx="22">
                  <c:v>13480.5</c:v>
                </c:pt>
                <c:pt idx="23">
                  <c:v>13480.5</c:v>
                </c:pt>
                <c:pt idx="24">
                  <c:v>11352</c:v>
                </c:pt>
                <c:pt idx="25">
                  <c:v>11352</c:v>
                </c:pt>
                <c:pt idx="26">
                  <c:v>13480.5</c:v>
                </c:pt>
                <c:pt idx="27">
                  <c:v>11352</c:v>
                </c:pt>
                <c:pt idx="28">
                  <c:v>13480.5</c:v>
                </c:pt>
                <c:pt idx="29">
                  <c:v>6811.2</c:v>
                </c:pt>
                <c:pt idx="30">
                  <c:v>6811.2</c:v>
                </c:pt>
                <c:pt idx="31">
                  <c:v>8514</c:v>
                </c:pt>
                <c:pt idx="32">
                  <c:v>8514</c:v>
                </c:pt>
                <c:pt idx="33">
                  <c:v>8514</c:v>
                </c:pt>
                <c:pt idx="34">
                  <c:v>8514</c:v>
                </c:pt>
                <c:pt idx="35">
                  <c:v>8514</c:v>
                </c:pt>
                <c:pt idx="36">
                  <c:v>8514</c:v>
                </c:pt>
                <c:pt idx="37">
                  <c:v>9223.5</c:v>
                </c:pt>
                <c:pt idx="38">
                  <c:v>9933</c:v>
                </c:pt>
                <c:pt idx="39">
                  <c:v>17737.5</c:v>
                </c:pt>
                <c:pt idx="40">
                  <c:v>11352</c:v>
                </c:pt>
                <c:pt idx="41">
                  <c:v>15609</c:v>
                </c:pt>
                <c:pt idx="42">
                  <c:v>11352</c:v>
                </c:pt>
                <c:pt idx="43">
                  <c:v>6527.4</c:v>
                </c:pt>
                <c:pt idx="44">
                  <c:v>6527.4</c:v>
                </c:pt>
                <c:pt idx="45">
                  <c:v>5108.3999999999996</c:v>
                </c:pt>
                <c:pt idx="46">
                  <c:v>6527.4</c:v>
                </c:pt>
                <c:pt idx="47">
                  <c:v>5108.3999999999996</c:v>
                </c:pt>
                <c:pt idx="48">
                  <c:v>6527.4</c:v>
                </c:pt>
                <c:pt idx="49">
                  <c:v>6527.4</c:v>
                </c:pt>
                <c:pt idx="50">
                  <c:v>5108.3999999999996</c:v>
                </c:pt>
                <c:pt idx="51">
                  <c:v>6527.4</c:v>
                </c:pt>
                <c:pt idx="52">
                  <c:v>6527.4</c:v>
                </c:pt>
                <c:pt idx="53">
                  <c:v>5108.3999999999996</c:v>
                </c:pt>
                <c:pt idx="54">
                  <c:v>4257</c:v>
                </c:pt>
                <c:pt idx="55">
                  <c:v>4257</c:v>
                </c:pt>
                <c:pt idx="56">
                  <c:v>6527.4</c:v>
                </c:pt>
                <c:pt idx="57">
                  <c:v>6527.4</c:v>
                </c:pt>
                <c:pt idx="58">
                  <c:v>6527.4</c:v>
                </c:pt>
                <c:pt idx="59">
                  <c:v>6527.4</c:v>
                </c:pt>
                <c:pt idx="60">
                  <c:v>6527.4</c:v>
                </c:pt>
                <c:pt idx="61">
                  <c:v>5108.3999999999996</c:v>
                </c:pt>
                <c:pt idx="62">
                  <c:v>5108.3999999999996</c:v>
                </c:pt>
                <c:pt idx="63">
                  <c:v>6527.4</c:v>
                </c:pt>
                <c:pt idx="64">
                  <c:v>6527.4</c:v>
                </c:pt>
                <c:pt idx="65">
                  <c:v>5108.3999999999996</c:v>
                </c:pt>
                <c:pt idx="66">
                  <c:v>5108.3999999999996</c:v>
                </c:pt>
                <c:pt idx="67">
                  <c:v>6527.4</c:v>
                </c:pt>
                <c:pt idx="68">
                  <c:v>5108.3999999999996</c:v>
                </c:pt>
                <c:pt idx="69">
                  <c:v>3547.5</c:v>
                </c:pt>
                <c:pt idx="70">
                  <c:v>4257</c:v>
                </c:pt>
                <c:pt idx="71">
                  <c:v>4257</c:v>
                </c:pt>
                <c:pt idx="72">
                  <c:v>4257</c:v>
                </c:pt>
                <c:pt idx="73">
                  <c:v>4257</c:v>
                </c:pt>
                <c:pt idx="74">
                  <c:v>3689.3999999999996</c:v>
                </c:pt>
                <c:pt idx="75">
                  <c:v>3689.3999999999996</c:v>
                </c:pt>
                <c:pt idx="76">
                  <c:v>3689.3999999999996</c:v>
                </c:pt>
                <c:pt idx="77">
                  <c:v>3689.3999999999996</c:v>
                </c:pt>
                <c:pt idx="78">
                  <c:v>4257</c:v>
                </c:pt>
                <c:pt idx="79">
                  <c:v>5108.3999999999996</c:v>
                </c:pt>
                <c:pt idx="80">
                  <c:v>4257</c:v>
                </c:pt>
                <c:pt idx="81">
                  <c:v>6527.4</c:v>
                </c:pt>
                <c:pt idx="82">
                  <c:v>6527.4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Hoja1!$Z$6:$Z$8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Hoja1!$Z$9:$Z$91</c:f>
              <c:numCache>
                <c:formatCode>#,##0.00</c:formatCode>
                <c:ptCount val="83"/>
                <c:pt idx="0">
                  <c:v>266615.37</c:v>
                </c:pt>
                <c:pt idx="1">
                  <c:v>225522.26</c:v>
                </c:pt>
                <c:pt idx="2">
                  <c:v>224193.46</c:v>
                </c:pt>
                <c:pt idx="3">
                  <c:v>115266.83</c:v>
                </c:pt>
                <c:pt idx="4">
                  <c:v>120185.65</c:v>
                </c:pt>
                <c:pt idx="5">
                  <c:v>137368.95000000001</c:v>
                </c:pt>
                <c:pt idx="6">
                  <c:v>127132.64</c:v>
                </c:pt>
                <c:pt idx="7">
                  <c:v>106557.28</c:v>
                </c:pt>
                <c:pt idx="8">
                  <c:v>108934.78</c:v>
                </c:pt>
                <c:pt idx="9">
                  <c:v>107114.88770833334</c:v>
                </c:pt>
                <c:pt idx="10">
                  <c:v>73797.06</c:v>
                </c:pt>
                <c:pt idx="11">
                  <c:v>51225.05</c:v>
                </c:pt>
                <c:pt idx="12">
                  <c:v>116232.73000000001</c:v>
                </c:pt>
                <c:pt idx="13">
                  <c:v>66170.2</c:v>
                </c:pt>
                <c:pt idx="14">
                  <c:v>60636.72</c:v>
                </c:pt>
                <c:pt idx="15">
                  <c:v>71450.76999999999</c:v>
                </c:pt>
                <c:pt idx="16">
                  <c:v>62356.92</c:v>
                </c:pt>
                <c:pt idx="17">
                  <c:v>75836.61</c:v>
                </c:pt>
                <c:pt idx="18">
                  <c:v>62880.14</c:v>
                </c:pt>
                <c:pt idx="19">
                  <c:v>102531.17270833334</c:v>
                </c:pt>
                <c:pt idx="20">
                  <c:v>81759.63</c:v>
                </c:pt>
                <c:pt idx="21">
                  <c:v>54848.07</c:v>
                </c:pt>
                <c:pt idx="22">
                  <c:v>74572.08</c:v>
                </c:pt>
                <c:pt idx="23">
                  <c:v>75302.13</c:v>
                </c:pt>
                <c:pt idx="24">
                  <c:v>66512.509999999995</c:v>
                </c:pt>
                <c:pt idx="25">
                  <c:v>66258.75</c:v>
                </c:pt>
                <c:pt idx="26">
                  <c:v>69620.179999999993</c:v>
                </c:pt>
                <c:pt idx="27">
                  <c:v>61147.43</c:v>
                </c:pt>
                <c:pt idx="28">
                  <c:v>70428.510000000009</c:v>
                </c:pt>
                <c:pt idx="29">
                  <c:v>39962.080000000002</c:v>
                </c:pt>
                <c:pt idx="30">
                  <c:v>42247.82</c:v>
                </c:pt>
                <c:pt idx="31">
                  <c:v>45183.06</c:v>
                </c:pt>
                <c:pt idx="32">
                  <c:v>46053.33</c:v>
                </c:pt>
                <c:pt idx="33">
                  <c:v>49832.82</c:v>
                </c:pt>
                <c:pt idx="34">
                  <c:v>46856.619999999995</c:v>
                </c:pt>
                <c:pt idx="35">
                  <c:v>51622.890166666664</c:v>
                </c:pt>
                <c:pt idx="36">
                  <c:v>48669.970166666666</c:v>
                </c:pt>
                <c:pt idx="37">
                  <c:v>47042.47</c:v>
                </c:pt>
                <c:pt idx="38">
                  <c:v>55355.14</c:v>
                </c:pt>
                <c:pt idx="39">
                  <c:v>87378.19</c:v>
                </c:pt>
                <c:pt idx="40">
                  <c:v>66247.490000000005</c:v>
                </c:pt>
                <c:pt idx="41">
                  <c:v>88816.38</c:v>
                </c:pt>
                <c:pt idx="42">
                  <c:v>67646.13</c:v>
                </c:pt>
                <c:pt idx="43">
                  <c:v>41766.940125000001</c:v>
                </c:pt>
                <c:pt idx="44">
                  <c:v>36137.279999999999</c:v>
                </c:pt>
                <c:pt idx="45">
                  <c:v>33647.4</c:v>
                </c:pt>
                <c:pt idx="46">
                  <c:v>34437.49</c:v>
                </c:pt>
                <c:pt idx="47">
                  <c:v>12096.589999999997</c:v>
                </c:pt>
                <c:pt idx="48">
                  <c:v>41265.800000000003</c:v>
                </c:pt>
                <c:pt idx="49">
                  <c:v>40468.47</c:v>
                </c:pt>
                <c:pt idx="50">
                  <c:v>32850.120000000003</c:v>
                </c:pt>
                <c:pt idx="51">
                  <c:v>40308.800000000003</c:v>
                </c:pt>
                <c:pt idx="52">
                  <c:v>40606.660000000003</c:v>
                </c:pt>
                <c:pt idx="53">
                  <c:v>33248.76</c:v>
                </c:pt>
                <c:pt idx="54">
                  <c:v>24002</c:v>
                </c:pt>
                <c:pt idx="55">
                  <c:v>27416.720000000001</c:v>
                </c:pt>
                <c:pt idx="56">
                  <c:v>40134.86</c:v>
                </c:pt>
                <c:pt idx="57">
                  <c:v>39910.160000000003</c:v>
                </c:pt>
                <c:pt idx="58">
                  <c:v>40906.86</c:v>
                </c:pt>
                <c:pt idx="59">
                  <c:v>33056.400000000001</c:v>
                </c:pt>
                <c:pt idx="60">
                  <c:v>28807.519999999997</c:v>
                </c:pt>
                <c:pt idx="61">
                  <c:v>30317.85</c:v>
                </c:pt>
                <c:pt idx="62">
                  <c:v>32147.4</c:v>
                </c:pt>
                <c:pt idx="63">
                  <c:v>38912.879999999997</c:v>
                </c:pt>
                <c:pt idx="64">
                  <c:v>41026.53</c:v>
                </c:pt>
                <c:pt idx="65">
                  <c:v>28400.46</c:v>
                </c:pt>
                <c:pt idx="66">
                  <c:v>26742.89</c:v>
                </c:pt>
                <c:pt idx="67">
                  <c:v>36689.750124999999</c:v>
                </c:pt>
                <c:pt idx="68">
                  <c:v>31521.91</c:v>
                </c:pt>
                <c:pt idx="69">
                  <c:v>9383.27</c:v>
                </c:pt>
                <c:pt idx="70">
                  <c:v>24806.55</c:v>
                </c:pt>
                <c:pt idx="71">
                  <c:v>27502</c:v>
                </c:pt>
                <c:pt idx="72">
                  <c:v>24005.79</c:v>
                </c:pt>
                <c:pt idx="73">
                  <c:v>20575.25</c:v>
                </c:pt>
                <c:pt idx="74">
                  <c:v>21522.940000000002</c:v>
                </c:pt>
                <c:pt idx="75">
                  <c:v>23238.400000000001</c:v>
                </c:pt>
                <c:pt idx="76">
                  <c:v>23889</c:v>
                </c:pt>
                <c:pt idx="77">
                  <c:v>24000.9</c:v>
                </c:pt>
                <c:pt idx="78">
                  <c:v>28002</c:v>
                </c:pt>
                <c:pt idx="79">
                  <c:v>32804.050000000003</c:v>
                </c:pt>
                <c:pt idx="80">
                  <c:v>28002</c:v>
                </c:pt>
                <c:pt idx="81">
                  <c:v>41766.940125000001</c:v>
                </c:pt>
                <c:pt idx="82">
                  <c:v>41407.339999999997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0</xdr:rowOff>
    </xdr:from>
    <xdr:to>
      <xdr:col>1</xdr:col>
      <xdr:colOff>1499379</xdr:colOff>
      <xdr:row>3</xdr:row>
      <xdr:rowOff>409575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76224" y="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94"/>
  <sheetViews>
    <sheetView tabSelected="1" view="pageBreakPreview" zoomScaleNormal="100" zoomScaleSheetLayoutView="100" workbookViewId="0">
      <pane ySplit="7" topLeftCell="A8" activePane="bottomLeft" state="frozen"/>
      <selection activeCell="E1" sqref="E1"/>
      <selection pane="bottomLeft" activeCell="AB127" sqref="A1:AB127"/>
    </sheetView>
  </sheetViews>
  <sheetFormatPr baseColWidth="10" defaultRowHeight="15" x14ac:dyDescent="0.25"/>
  <cols>
    <col min="1" max="1" width="6" customWidth="1"/>
    <col min="2" max="2" width="31.85546875" style="1" customWidth="1"/>
    <col min="3" max="3" width="10.5703125" style="6" customWidth="1"/>
    <col min="4" max="4" width="30.7109375" style="1" customWidth="1"/>
    <col min="5" max="5" width="36.140625" style="17" customWidth="1"/>
    <col min="6" max="6" width="20.5703125" style="1" customWidth="1"/>
    <col min="7" max="7" width="16" style="3" bestFit="1" customWidth="1"/>
    <col min="8" max="8" width="16" bestFit="1" customWidth="1"/>
    <col min="9" max="10" width="14.140625" style="4" bestFit="1" customWidth="1"/>
    <col min="11" max="11" width="12.85546875" style="4" bestFit="1" customWidth="1"/>
    <col min="12" max="13" width="14.140625" style="4" bestFit="1" customWidth="1"/>
    <col min="14" max="14" width="16.5703125" style="4" hidden="1" customWidth="1"/>
    <col min="15" max="15" width="16" style="3" bestFit="1" customWidth="1"/>
    <col min="16" max="16" width="11.5703125" style="3" hidden="1" customWidth="1"/>
    <col min="17" max="17" width="15.140625" style="75" hidden="1" customWidth="1"/>
    <col min="18" max="18" width="12.28515625" style="4" hidden="1" customWidth="1"/>
    <col min="19" max="19" width="19" style="4" hidden="1" customWidth="1"/>
    <col min="20" max="20" width="12.85546875" style="3" hidden="1" customWidth="1"/>
    <col min="21" max="21" width="15.140625" style="4" customWidth="1"/>
    <col min="22" max="22" width="1.85546875" style="3" hidden="1" customWidth="1"/>
    <col min="23" max="23" width="16" style="3" bestFit="1" customWidth="1"/>
    <col min="24" max="24" width="14.140625" style="14" bestFit="1" customWidth="1"/>
    <col min="25" max="25" width="14.140625" style="3" bestFit="1" customWidth="1"/>
    <col min="26" max="26" width="15.85546875" style="3" customWidth="1"/>
    <col min="27" max="78" width="11.42578125" style="19"/>
    <col min="79" max="79" width="11.42578125" style="20"/>
  </cols>
  <sheetData>
    <row r="1" spans="1:79" s="45" customFormat="1" x14ac:dyDescent="0.25">
      <c r="B1" s="46"/>
      <c r="C1" s="47"/>
      <c r="D1" s="46"/>
      <c r="E1" s="48"/>
      <c r="F1" s="46"/>
      <c r="G1" s="27"/>
      <c r="I1" s="27"/>
      <c r="J1" s="27"/>
      <c r="K1" s="27"/>
      <c r="L1" s="27"/>
      <c r="M1" s="27"/>
      <c r="N1" s="27"/>
      <c r="O1" s="27"/>
      <c r="P1" s="27"/>
      <c r="Q1" s="166"/>
      <c r="R1" s="27"/>
      <c r="S1" s="27"/>
      <c r="T1" s="27"/>
      <c r="U1" s="27"/>
      <c r="V1" s="27"/>
      <c r="W1" s="27"/>
      <c r="X1" s="27"/>
      <c r="Y1" s="27"/>
      <c r="Z1" s="27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</row>
    <row r="2" spans="1:79" x14ac:dyDescent="0.25">
      <c r="A2" s="45"/>
      <c r="B2" s="46"/>
      <c r="C2" s="47"/>
      <c r="D2" s="46"/>
      <c r="E2" s="48"/>
      <c r="F2" s="46"/>
      <c r="G2" s="27"/>
      <c r="H2" s="45"/>
      <c r="I2" s="27"/>
      <c r="J2" s="27"/>
      <c r="K2" s="27"/>
      <c r="L2" s="27"/>
      <c r="M2" s="27"/>
      <c r="N2" s="27"/>
      <c r="O2" s="27"/>
      <c r="P2" s="27"/>
      <c r="R2" s="27"/>
      <c r="T2" s="27"/>
      <c r="V2" s="27"/>
      <c r="W2" s="27"/>
      <c r="X2" s="27"/>
      <c r="Y2" s="27"/>
      <c r="Z2" s="27"/>
    </row>
    <row r="3" spans="1:79" x14ac:dyDescent="0.25">
      <c r="A3" s="45"/>
      <c r="B3" s="46"/>
      <c r="C3" s="47"/>
      <c r="D3" s="46"/>
      <c r="E3" s="48"/>
      <c r="F3" s="46"/>
      <c r="G3" s="27"/>
      <c r="H3" s="45"/>
      <c r="I3" s="27"/>
      <c r="J3" s="69"/>
      <c r="K3" s="27"/>
      <c r="L3" s="27"/>
      <c r="M3" s="27"/>
      <c r="N3" s="27"/>
      <c r="O3" s="27"/>
      <c r="P3" s="27"/>
      <c r="R3" s="27"/>
      <c r="T3" s="27"/>
      <c r="V3" s="27"/>
      <c r="W3" s="27"/>
      <c r="X3" s="27"/>
      <c r="Y3" s="27"/>
      <c r="Z3" s="27"/>
    </row>
    <row r="4" spans="1:79" ht="45" customHeight="1" x14ac:dyDescent="0.3">
      <c r="A4" s="173" t="s">
        <v>249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5"/>
      <c r="W4" s="175"/>
      <c r="X4" s="175"/>
      <c r="Y4" s="175"/>
      <c r="Z4" s="175"/>
    </row>
    <row r="5" spans="1:79" ht="18.75" x14ac:dyDescent="0.3">
      <c r="A5" s="28"/>
      <c r="B5" s="28"/>
      <c r="C5" s="28"/>
      <c r="D5" s="28"/>
      <c r="E5" s="29"/>
      <c r="F5" s="28"/>
      <c r="G5" s="28"/>
      <c r="H5" s="28"/>
      <c r="I5" s="30"/>
      <c r="J5" s="30"/>
      <c r="K5" s="30"/>
      <c r="L5" s="30"/>
      <c r="M5" s="30"/>
      <c r="N5" s="30"/>
      <c r="O5" s="30"/>
      <c r="P5" s="28"/>
      <c r="Q5" s="84"/>
      <c r="R5" s="84"/>
      <c r="S5" s="84"/>
      <c r="T5" s="28"/>
      <c r="U5" s="84"/>
      <c r="V5" s="31"/>
      <c r="W5" s="31"/>
      <c r="X5" s="31"/>
      <c r="Y5" s="31"/>
      <c r="Z5" s="31"/>
    </row>
    <row r="6" spans="1:79" s="92" customFormat="1" ht="15.75" x14ac:dyDescent="0.25">
      <c r="A6" s="85" t="s">
        <v>0</v>
      </c>
      <c r="B6" s="86" t="s">
        <v>0</v>
      </c>
      <c r="C6" s="178" t="s">
        <v>64</v>
      </c>
      <c r="D6" s="86" t="s">
        <v>0</v>
      </c>
      <c r="E6" s="87" t="s">
        <v>0</v>
      </c>
      <c r="F6" s="86" t="s">
        <v>0</v>
      </c>
      <c r="G6" s="88" t="s">
        <v>0</v>
      </c>
      <c r="H6" s="89"/>
      <c r="I6" s="185" t="s">
        <v>1</v>
      </c>
      <c r="J6" s="186"/>
      <c r="K6" s="186"/>
      <c r="L6" s="186"/>
      <c r="M6" s="186"/>
      <c r="N6" s="186"/>
      <c r="O6" s="108"/>
      <c r="P6" s="176" t="s">
        <v>63</v>
      </c>
      <c r="Q6" s="176"/>
      <c r="R6" s="176"/>
      <c r="S6" s="176"/>
      <c r="T6" s="176"/>
      <c r="U6" s="176"/>
      <c r="V6" s="109"/>
      <c r="W6" s="110"/>
      <c r="X6" s="177" t="s">
        <v>128</v>
      </c>
      <c r="Y6" s="176"/>
      <c r="Z6" s="91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</row>
    <row r="7" spans="1:79" s="92" customFormat="1" ht="84" customHeight="1" x14ac:dyDescent="0.25">
      <c r="A7" s="93" t="s">
        <v>152</v>
      </c>
      <c r="B7" s="94" t="s">
        <v>2</v>
      </c>
      <c r="C7" s="179"/>
      <c r="D7" s="94" t="s">
        <v>3</v>
      </c>
      <c r="E7" s="94" t="s">
        <v>62</v>
      </c>
      <c r="F7" s="94" t="s">
        <v>4</v>
      </c>
      <c r="G7" s="96" t="s">
        <v>153</v>
      </c>
      <c r="H7" s="97" t="s">
        <v>67</v>
      </c>
      <c r="I7" s="182" t="s">
        <v>154</v>
      </c>
      <c r="J7" s="183"/>
      <c r="K7" s="180" t="s">
        <v>127</v>
      </c>
      <c r="L7" s="184" t="s">
        <v>125</v>
      </c>
      <c r="M7" s="184"/>
      <c r="N7" s="98" t="s">
        <v>161</v>
      </c>
      <c r="O7" s="99" t="s">
        <v>155</v>
      </c>
      <c r="P7" s="100" t="s">
        <v>58</v>
      </c>
      <c r="Q7" s="100" t="s">
        <v>49</v>
      </c>
      <c r="R7" s="101" t="s">
        <v>50</v>
      </c>
      <c r="S7" s="101" t="s">
        <v>51</v>
      </c>
      <c r="T7" s="101" t="s">
        <v>57</v>
      </c>
      <c r="U7" s="102" t="s">
        <v>52</v>
      </c>
      <c r="V7" s="103" t="s">
        <v>134</v>
      </c>
      <c r="W7" s="90" t="s">
        <v>140</v>
      </c>
      <c r="X7" s="187" t="s">
        <v>5</v>
      </c>
      <c r="Y7" s="188" t="s">
        <v>156</v>
      </c>
      <c r="Z7" s="90" t="s">
        <v>157</v>
      </c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</row>
    <row r="8" spans="1:79" s="92" customFormat="1" ht="39" customHeight="1" x14ac:dyDescent="0.25">
      <c r="A8" s="93" t="s">
        <v>0</v>
      </c>
      <c r="B8" s="94" t="s">
        <v>0</v>
      </c>
      <c r="C8" s="179"/>
      <c r="D8" s="94" t="s">
        <v>0</v>
      </c>
      <c r="E8" s="95" t="s">
        <v>0</v>
      </c>
      <c r="F8" s="94" t="s">
        <v>0</v>
      </c>
      <c r="G8" s="96" t="s">
        <v>0</v>
      </c>
      <c r="H8" s="97"/>
      <c r="I8" s="112" t="s">
        <v>158</v>
      </c>
      <c r="J8" s="112" t="s">
        <v>126</v>
      </c>
      <c r="K8" s="181"/>
      <c r="L8" s="111" t="s">
        <v>159</v>
      </c>
      <c r="M8" s="113" t="s">
        <v>160</v>
      </c>
      <c r="N8" s="104">
        <v>1587.38</v>
      </c>
      <c r="O8" s="100" t="s">
        <v>0</v>
      </c>
      <c r="P8" s="100"/>
      <c r="Q8" s="100"/>
      <c r="R8" s="99"/>
      <c r="S8" s="105"/>
      <c r="T8" s="100"/>
      <c r="U8" s="106"/>
      <c r="V8" s="107"/>
      <c r="W8" s="107" t="s">
        <v>0</v>
      </c>
      <c r="X8" s="188"/>
      <c r="Y8" s="189"/>
      <c r="Z8" s="107" t="s">
        <v>0</v>
      </c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</row>
    <row r="9" spans="1:79" s="154" customFormat="1" ht="45.75" x14ac:dyDescent="0.25">
      <c r="A9" s="126">
        <v>1</v>
      </c>
      <c r="B9" s="127" t="s">
        <v>148</v>
      </c>
      <c r="C9" s="127" t="s">
        <v>66</v>
      </c>
      <c r="D9" s="127" t="s">
        <v>177</v>
      </c>
      <c r="E9" s="127" t="s">
        <v>135</v>
      </c>
      <c r="F9" s="127" t="s">
        <v>59</v>
      </c>
      <c r="G9" s="128">
        <v>360000</v>
      </c>
      <c r="H9" s="128">
        <f>+G9-(I9+L9+N9)</f>
        <v>342069.38</v>
      </c>
      <c r="I9" s="128">
        <f>IF(G9&lt;=374040,G9*2.87%,9334.68)</f>
        <v>10332</v>
      </c>
      <c r="J9" s="128">
        <f>IF(G9&lt;=374040,G9*7.1%,23092.75)</f>
        <v>25559.999999999996</v>
      </c>
      <c r="K9" s="128">
        <f>IF(G9&lt;=74808,G9*1.1%,851.51)</f>
        <v>851.51</v>
      </c>
      <c r="L9" s="128">
        <v>5883.16</v>
      </c>
      <c r="M9" s="128">
        <v>13720.92</v>
      </c>
      <c r="N9" s="128">
        <v>1715.46</v>
      </c>
      <c r="O9" s="128">
        <f>+I9+J9+K9+L9+M9+N9</f>
        <v>58063.049999999996</v>
      </c>
      <c r="P9" s="128">
        <v>25</v>
      </c>
      <c r="Q9" s="122"/>
      <c r="R9" s="124"/>
      <c r="S9" s="124">
        <v>1328.8</v>
      </c>
      <c r="T9" s="124"/>
      <c r="U9" s="124">
        <f>74100.21-V9</f>
        <v>74100.210000000006</v>
      </c>
      <c r="V9" s="124"/>
      <c r="W9" s="124">
        <f t="shared" ref="W9:W40" si="0">P9+Q9+R9+S9+T9+U9</f>
        <v>75454.010000000009</v>
      </c>
      <c r="X9" s="124">
        <f t="shared" ref="X9:X40" si="1">+I9+L9+N9</f>
        <v>17930.62</v>
      </c>
      <c r="Y9" s="124">
        <f t="shared" ref="Y9:Y24" si="2">+J9+M9</f>
        <v>39280.92</v>
      </c>
      <c r="Z9" s="124">
        <f t="shared" ref="Z9:Z40" si="3">+G9-(W9+X9)</f>
        <v>266615.37</v>
      </c>
    </row>
    <row r="10" spans="1:79" s="133" customFormat="1" ht="45" x14ac:dyDescent="0.2">
      <c r="A10" s="126">
        <v>2</v>
      </c>
      <c r="B10" s="127" t="s">
        <v>68</v>
      </c>
      <c r="C10" s="127" t="s">
        <v>65</v>
      </c>
      <c r="D10" s="127" t="s">
        <v>13</v>
      </c>
      <c r="E10" s="127" t="s">
        <v>42</v>
      </c>
      <c r="F10" s="127" t="s">
        <v>59</v>
      </c>
      <c r="G10" s="128">
        <v>300000</v>
      </c>
      <c r="H10" s="128">
        <f>+G10-(I10+L10+N10)</f>
        <v>285506.84000000003</v>
      </c>
      <c r="I10" s="128">
        <f t="shared" ref="I10:I70" si="4">IF(G10&lt;=374040,G10*2.87%,9334.68)</f>
        <v>8610</v>
      </c>
      <c r="J10" s="128">
        <f t="shared" ref="J10:J70" si="5">IF(G10&lt;=374040,G10*7.1%,23092.75)</f>
        <v>21299.999999999996</v>
      </c>
      <c r="K10" s="128">
        <f t="shared" ref="K10:K73" si="6">IF(G10&lt;=74808,G10*1.1%,851.51)</f>
        <v>851.51</v>
      </c>
      <c r="L10" s="128">
        <v>5883.16</v>
      </c>
      <c r="M10" s="128">
        <v>13720.92</v>
      </c>
      <c r="N10" s="128"/>
      <c r="O10" s="128">
        <f t="shared" ref="O10:O35" si="7">+I10+J10+K10+L10+M10+N10</f>
        <v>50365.59</v>
      </c>
      <c r="P10" s="128">
        <v>25</v>
      </c>
      <c r="Q10" s="123"/>
      <c r="R10" s="124"/>
      <c r="S10" s="124"/>
      <c r="T10" s="124"/>
      <c r="U10" s="124">
        <v>59959.58</v>
      </c>
      <c r="V10" s="124"/>
      <c r="W10" s="124">
        <f t="shared" si="0"/>
        <v>59984.58</v>
      </c>
      <c r="X10" s="124">
        <f t="shared" si="1"/>
        <v>14493.16</v>
      </c>
      <c r="Y10" s="124">
        <f t="shared" si="2"/>
        <v>35020.92</v>
      </c>
      <c r="Z10" s="124">
        <f t="shared" si="3"/>
        <v>225522.26</v>
      </c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</row>
    <row r="11" spans="1:79" s="133" customFormat="1" ht="45" x14ac:dyDescent="0.2">
      <c r="A11" s="126">
        <v>3</v>
      </c>
      <c r="B11" s="127" t="s">
        <v>69</v>
      </c>
      <c r="C11" s="127" t="s">
        <v>66</v>
      </c>
      <c r="D11" s="127" t="s">
        <v>8</v>
      </c>
      <c r="E11" s="127" t="s">
        <v>33</v>
      </c>
      <c r="F11" s="127" t="s">
        <v>59</v>
      </c>
      <c r="G11" s="128">
        <v>300000</v>
      </c>
      <c r="H11" s="128">
        <f t="shared" ref="H11:H35" si="8">+G11-(I11+L11+N11)</f>
        <v>285506.84000000003</v>
      </c>
      <c r="I11" s="128">
        <f t="shared" si="4"/>
        <v>8610</v>
      </c>
      <c r="J11" s="128">
        <f t="shared" si="5"/>
        <v>21299.999999999996</v>
      </c>
      <c r="K11" s="128">
        <f t="shared" si="6"/>
        <v>851.51</v>
      </c>
      <c r="L11" s="128">
        <v>5883.16</v>
      </c>
      <c r="M11" s="128">
        <v>13720.92</v>
      </c>
      <c r="N11" s="128"/>
      <c r="O11" s="128">
        <f t="shared" si="7"/>
        <v>50365.59</v>
      </c>
      <c r="P11" s="128">
        <v>25</v>
      </c>
      <c r="Q11" s="124"/>
      <c r="R11" s="124"/>
      <c r="S11" s="124">
        <v>1328.8</v>
      </c>
      <c r="T11" s="124"/>
      <c r="U11" s="124">
        <f>+(59959.58-V11)</f>
        <v>59959.58</v>
      </c>
      <c r="V11" s="124"/>
      <c r="W11" s="124">
        <f t="shared" si="0"/>
        <v>61313.380000000005</v>
      </c>
      <c r="X11" s="124">
        <f t="shared" si="1"/>
        <v>14493.16</v>
      </c>
      <c r="Y11" s="124">
        <f t="shared" si="2"/>
        <v>35020.92</v>
      </c>
      <c r="Z11" s="124">
        <f t="shared" si="3"/>
        <v>224193.46</v>
      </c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</row>
    <row r="12" spans="1:79" s="133" customFormat="1" ht="30" x14ac:dyDescent="0.2">
      <c r="A12" s="126">
        <v>4</v>
      </c>
      <c r="B12" s="127" t="s">
        <v>70</v>
      </c>
      <c r="C12" s="127" t="s">
        <v>66</v>
      </c>
      <c r="D12" s="127" t="s">
        <v>230</v>
      </c>
      <c r="E12" s="127" t="s">
        <v>229</v>
      </c>
      <c r="F12" s="127" t="s">
        <v>47</v>
      </c>
      <c r="G12" s="128">
        <v>185000</v>
      </c>
      <c r="H12" s="128">
        <f>+G12-(I12+L12+N12)</f>
        <v>167204.66</v>
      </c>
      <c r="I12" s="128">
        <f t="shared" si="4"/>
        <v>5309.5</v>
      </c>
      <c r="J12" s="128">
        <f t="shared" si="5"/>
        <v>13134.999999999998</v>
      </c>
      <c r="K12" s="128">
        <f t="shared" si="6"/>
        <v>851.51</v>
      </c>
      <c r="L12" s="128">
        <f t="shared" ref="L12:L69" si="9">IF(G12&lt;=187020,G12*3.04%,4943.8)</f>
        <v>5624</v>
      </c>
      <c r="M12" s="128">
        <f t="shared" ref="M12:M69" si="10">IF(G12&lt;=187020,G12*7.09%,11530.11)</f>
        <v>13116.5</v>
      </c>
      <c r="N12" s="131">
        <v>6861.84</v>
      </c>
      <c r="O12" s="128">
        <f>+I12+J12+K12+L12+M12+N12</f>
        <v>44898.349999999991</v>
      </c>
      <c r="P12" s="128">
        <v>25</v>
      </c>
      <c r="Q12" s="124">
        <v>20000</v>
      </c>
      <c r="R12" s="124"/>
      <c r="S12" s="124">
        <v>1328.8</v>
      </c>
      <c r="T12" s="124">
        <v>200</v>
      </c>
      <c r="U12" s="124">
        <v>30384.03</v>
      </c>
      <c r="V12" s="124"/>
      <c r="W12" s="124">
        <f t="shared" si="0"/>
        <v>51937.83</v>
      </c>
      <c r="X12" s="124">
        <f t="shared" si="1"/>
        <v>17795.34</v>
      </c>
      <c r="Y12" s="124">
        <f t="shared" si="2"/>
        <v>26251.5</v>
      </c>
      <c r="Z12" s="124">
        <f t="shared" si="3"/>
        <v>115266.83</v>
      </c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</row>
    <row r="13" spans="1:79" s="133" customFormat="1" ht="30" x14ac:dyDescent="0.2">
      <c r="A13" s="126">
        <v>5</v>
      </c>
      <c r="B13" s="127" t="s">
        <v>71</v>
      </c>
      <c r="C13" s="127" t="s">
        <v>65</v>
      </c>
      <c r="D13" s="127" t="s">
        <v>6</v>
      </c>
      <c r="E13" s="127" t="s">
        <v>53</v>
      </c>
      <c r="F13" s="127" t="s">
        <v>47</v>
      </c>
      <c r="G13" s="128">
        <v>185000</v>
      </c>
      <c r="H13" s="128">
        <f t="shared" si="8"/>
        <v>174066.5</v>
      </c>
      <c r="I13" s="128">
        <f t="shared" si="4"/>
        <v>5309.5</v>
      </c>
      <c r="J13" s="128">
        <f t="shared" si="5"/>
        <v>13134.999999999998</v>
      </c>
      <c r="K13" s="128">
        <f t="shared" si="6"/>
        <v>851.51</v>
      </c>
      <c r="L13" s="128">
        <f t="shared" si="9"/>
        <v>5624</v>
      </c>
      <c r="M13" s="128">
        <f t="shared" si="10"/>
        <v>13116.5</v>
      </c>
      <c r="N13" s="128"/>
      <c r="O13" s="128">
        <f t="shared" si="7"/>
        <v>38036.509999999995</v>
      </c>
      <c r="P13" s="128">
        <v>25</v>
      </c>
      <c r="Q13" s="124">
        <v>20227.560000000001</v>
      </c>
      <c r="R13" s="124"/>
      <c r="S13" s="124">
        <v>1328.8</v>
      </c>
      <c r="T13" s="124">
        <v>200</v>
      </c>
      <c r="U13" s="124">
        <v>32099.49</v>
      </c>
      <c r="V13" s="124"/>
      <c r="W13" s="124">
        <f t="shared" si="0"/>
        <v>53880.850000000006</v>
      </c>
      <c r="X13" s="124">
        <f t="shared" si="1"/>
        <v>10933.5</v>
      </c>
      <c r="Y13" s="124">
        <f t="shared" si="2"/>
        <v>26251.5</v>
      </c>
      <c r="Z13" s="124">
        <f t="shared" si="3"/>
        <v>120185.65</v>
      </c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</row>
    <row r="14" spans="1:79" s="133" customFormat="1" ht="37.5" customHeight="1" x14ac:dyDescent="0.2">
      <c r="A14" s="126">
        <v>6</v>
      </c>
      <c r="B14" s="127" t="s">
        <v>72</v>
      </c>
      <c r="C14" s="127" t="s">
        <v>65</v>
      </c>
      <c r="D14" s="127" t="s">
        <v>136</v>
      </c>
      <c r="E14" s="127" t="s">
        <v>137</v>
      </c>
      <c r="F14" s="127" t="s">
        <v>47</v>
      </c>
      <c r="G14" s="128">
        <v>185000</v>
      </c>
      <c r="H14" s="128">
        <f t="shared" si="8"/>
        <v>172351.04</v>
      </c>
      <c r="I14" s="128">
        <f t="shared" si="4"/>
        <v>5309.5</v>
      </c>
      <c r="J14" s="128">
        <f t="shared" si="5"/>
        <v>13134.999999999998</v>
      </c>
      <c r="K14" s="128">
        <f t="shared" si="6"/>
        <v>851.51</v>
      </c>
      <c r="L14" s="128">
        <f t="shared" si="9"/>
        <v>5624</v>
      </c>
      <c r="M14" s="128">
        <f t="shared" si="10"/>
        <v>13116.5</v>
      </c>
      <c r="N14" s="128">
        <v>1715.46</v>
      </c>
      <c r="O14" s="128">
        <f t="shared" si="7"/>
        <v>39751.969999999994</v>
      </c>
      <c r="P14" s="128">
        <v>25</v>
      </c>
      <c r="Q14" s="124"/>
      <c r="R14" s="124"/>
      <c r="S14" s="124">
        <v>2657.6</v>
      </c>
      <c r="T14" s="124">
        <v>200</v>
      </c>
      <c r="U14" s="124">
        <v>32099.49</v>
      </c>
      <c r="V14" s="124"/>
      <c r="W14" s="124">
        <f t="shared" si="0"/>
        <v>34982.090000000004</v>
      </c>
      <c r="X14" s="124">
        <f t="shared" si="1"/>
        <v>12648.96</v>
      </c>
      <c r="Y14" s="124">
        <f t="shared" si="2"/>
        <v>26251.5</v>
      </c>
      <c r="Z14" s="124">
        <f t="shared" si="3"/>
        <v>137368.95000000001</v>
      </c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</row>
    <row r="15" spans="1:79" s="133" customFormat="1" ht="30" x14ac:dyDescent="0.2">
      <c r="A15" s="126">
        <v>7</v>
      </c>
      <c r="B15" s="127" t="s">
        <v>73</v>
      </c>
      <c r="C15" s="127" t="s">
        <v>66</v>
      </c>
      <c r="D15" s="127" t="s">
        <v>8</v>
      </c>
      <c r="E15" s="127" t="s">
        <v>175</v>
      </c>
      <c r="F15" s="127" t="s">
        <v>47</v>
      </c>
      <c r="G15" s="128">
        <v>185000</v>
      </c>
      <c r="H15" s="128">
        <f t="shared" si="8"/>
        <v>174066.5</v>
      </c>
      <c r="I15" s="128">
        <f t="shared" si="4"/>
        <v>5309.5</v>
      </c>
      <c r="J15" s="128">
        <f t="shared" si="5"/>
        <v>13134.999999999998</v>
      </c>
      <c r="K15" s="128">
        <f t="shared" si="6"/>
        <v>851.51</v>
      </c>
      <c r="L15" s="128">
        <f t="shared" si="9"/>
        <v>5624</v>
      </c>
      <c r="M15" s="128">
        <f t="shared" si="10"/>
        <v>13116.5</v>
      </c>
      <c r="N15" s="128"/>
      <c r="O15" s="128">
        <f t="shared" si="7"/>
        <v>38036.509999999995</v>
      </c>
      <c r="P15" s="128">
        <v>25</v>
      </c>
      <c r="Q15" s="124">
        <v>13280.57</v>
      </c>
      <c r="R15" s="124"/>
      <c r="S15" s="124">
        <v>1328.8</v>
      </c>
      <c r="T15" s="124">
        <v>200</v>
      </c>
      <c r="U15" s="124">
        <v>32099.49</v>
      </c>
      <c r="V15" s="124"/>
      <c r="W15" s="124">
        <f t="shared" si="0"/>
        <v>46933.86</v>
      </c>
      <c r="X15" s="124">
        <f t="shared" si="1"/>
        <v>10933.5</v>
      </c>
      <c r="Y15" s="124">
        <f t="shared" si="2"/>
        <v>26251.5</v>
      </c>
      <c r="Z15" s="124">
        <f t="shared" si="3"/>
        <v>127132.64</v>
      </c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</row>
    <row r="16" spans="1:79" s="133" customFormat="1" ht="30" x14ac:dyDescent="0.2">
      <c r="A16" s="126">
        <v>8</v>
      </c>
      <c r="B16" s="127" t="s">
        <v>74</v>
      </c>
      <c r="C16" s="127" t="s">
        <v>65</v>
      </c>
      <c r="D16" s="127" t="s">
        <v>14</v>
      </c>
      <c r="E16" s="127" t="s">
        <v>30</v>
      </c>
      <c r="F16" s="127" t="s">
        <v>47</v>
      </c>
      <c r="G16" s="128">
        <v>155000</v>
      </c>
      <c r="H16" s="128">
        <f t="shared" si="8"/>
        <v>144124.04</v>
      </c>
      <c r="I16" s="128">
        <f t="shared" si="4"/>
        <v>4448.5</v>
      </c>
      <c r="J16" s="128">
        <f t="shared" si="5"/>
        <v>11004.999999999998</v>
      </c>
      <c r="K16" s="128">
        <f t="shared" si="6"/>
        <v>851.51</v>
      </c>
      <c r="L16" s="128">
        <f t="shared" si="9"/>
        <v>4712</v>
      </c>
      <c r="M16" s="128">
        <f t="shared" si="10"/>
        <v>10989.5</v>
      </c>
      <c r="N16" s="128">
        <v>1715.46</v>
      </c>
      <c r="O16" s="128">
        <f t="shared" si="7"/>
        <v>33721.97</v>
      </c>
      <c r="P16" s="128">
        <v>25</v>
      </c>
      <c r="Q16" s="124">
        <v>11889.9</v>
      </c>
      <c r="R16" s="124"/>
      <c r="S16" s="124">
        <v>837.98</v>
      </c>
      <c r="T16" s="124">
        <v>200</v>
      </c>
      <c r="U16" s="124">
        <v>24613.88</v>
      </c>
      <c r="V16" s="124"/>
      <c r="W16" s="124">
        <f t="shared" si="0"/>
        <v>37566.76</v>
      </c>
      <c r="X16" s="124">
        <f t="shared" si="1"/>
        <v>10875.96</v>
      </c>
      <c r="Y16" s="124">
        <f t="shared" si="2"/>
        <v>21994.5</v>
      </c>
      <c r="Z16" s="124">
        <f t="shared" si="3"/>
        <v>106557.28</v>
      </c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</row>
    <row r="17" spans="1:78" s="133" customFormat="1" ht="30" x14ac:dyDescent="0.2">
      <c r="A17" s="126">
        <v>9</v>
      </c>
      <c r="B17" s="127" t="s">
        <v>86</v>
      </c>
      <c r="C17" s="127" t="s">
        <v>65</v>
      </c>
      <c r="D17" s="127" t="s">
        <v>15</v>
      </c>
      <c r="E17" s="127" t="s">
        <v>132</v>
      </c>
      <c r="F17" s="127" t="s">
        <v>48</v>
      </c>
      <c r="G17" s="128">
        <v>140000</v>
      </c>
      <c r="H17" s="128">
        <f>+G17-(I17+L17+N17)</f>
        <v>130010.54000000001</v>
      </c>
      <c r="I17" s="128">
        <f t="shared" si="4"/>
        <v>4018</v>
      </c>
      <c r="J17" s="128">
        <f t="shared" si="5"/>
        <v>9940</v>
      </c>
      <c r="K17" s="128">
        <f t="shared" si="6"/>
        <v>851.51</v>
      </c>
      <c r="L17" s="128">
        <f t="shared" si="9"/>
        <v>4256</v>
      </c>
      <c r="M17" s="128">
        <f t="shared" si="10"/>
        <v>9926</v>
      </c>
      <c r="N17" s="128">
        <v>1715.46</v>
      </c>
      <c r="O17" s="128">
        <f>+I17+J17+K17+L17+M17+N17</f>
        <v>30706.97</v>
      </c>
      <c r="P17" s="128">
        <v>25</v>
      </c>
      <c r="Q17" s="124">
        <v>4694.38</v>
      </c>
      <c r="R17" s="124"/>
      <c r="S17" s="124"/>
      <c r="T17" s="124">
        <v>200</v>
      </c>
      <c r="U17" s="124">
        <v>16156.38</v>
      </c>
      <c r="V17" s="124">
        <v>4929.12</v>
      </c>
      <c r="W17" s="124">
        <f t="shared" si="0"/>
        <v>21075.759999999998</v>
      </c>
      <c r="X17" s="124">
        <f t="shared" si="1"/>
        <v>9989.4599999999991</v>
      </c>
      <c r="Y17" s="124">
        <f t="shared" si="2"/>
        <v>19866</v>
      </c>
      <c r="Z17" s="124">
        <f t="shared" si="3"/>
        <v>108934.78</v>
      </c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</row>
    <row r="18" spans="1:78" s="133" customFormat="1" ht="45" x14ac:dyDescent="0.2">
      <c r="A18" s="126">
        <v>10</v>
      </c>
      <c r="B18" s="127" t="s">
        <v>75</v>
      </c>
      <c r="C18" s="127" t="s">
        <v>65</v>
      </c>
      <c r="D18" s="127" t="s">
        <v>8</v>
      </c>
      <c r="E18" s="127" t="s">
        <v>176</v>
      </c>
      <c r="F18" s="127" t="s">
        <v>47</v>
      </c>
      <c r="G18" s="128">
        <v>145000</v>
      </c>
      <c r="H18" s="128">
        <f t="shared" si="8"/>
        <v>136430.5</v>
      </c>
      <c r="I18" s="128">
        <f t="shared" si="4"/>
        <v>4161.5</v>
      </c>
      <c r="J18" s="128">
        <f t="shared" si="5"/>
        <v>10294.999999999998</v>
      </c>
      <c r="K18" s="128">
        <f t="shared" si="6"/>
        <v>851.51</v>
      </c>
      <c r="L18" s="128">
        <f t="shared" si="9"/>
        <v>4408</v>
      </c>
      <c r="M18" s="128">
        <f t="shared" si="10"/>
        <v>10280.5</v>
      </c>
      <c r="N18" s="128"/>
      <c r="O18" s="128">
        <f t="shared" si="7"/>
        <v>29996.51</v>
      </c>
      <c r="P18" s="128">
        <v>25</v>
      </c>
      <c r="Q18" s="124">
        <v>6000</v>
      </c>
      <c r="R18" s="124"/>
      <c r="S18" s="124">
        <v>400.05</v>
      </c>
      <c r="T18" s="124">
        <v>200</v>
      </c>
      <c r="U18" s="124">
        <f>IF((H18*12)&gt;867123.01,(79776+(((H18*12)-867123.01)*0.25))/12,IF((H18*12)&gt;624329.01,(31216+(((H18*12)-624329.01)*0.2))/12,IF((H18*12)&gt;416220.01,(((H18*12)-416220.01)*0.15)/12,0)))</f>
        <v>22690.562291666665</v>
      </c>
      <c r="V18" s="124"/>
      <c r="W18" s="124">
        <f t="shared" si="0"/>
        <v>29315.612291666665</v>
      </c>
      <c r="X18" s="124">
        <f t="shared" si="1"/>
        <v>8569.5</v>
      </c>
      <c r="Y18" s="124">
        <f t="shared" si="2"/>
        <v>20575.5</v>
      </c>
      <c r="Z18" s="124">
        <f t="shared" si="3"/>
        <v>107114.88770833334</v>
      </c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</row>
    <row r="19" spans="1:78" s="133" customFormat="1" ht="30" customHeight="1" x14ac:dyDescent="0.2">
      <c r="A19" s="126">
        <v>11</v>
      </c>
      <c r="B19" s="127" t="s">
        <v>77</v>
      </c>
      <c r="C19" s="127" t="s">
        <v>65</v>
      </c>
      <c r="D19" s="127" t="s">
        <v>56</v>
      </c>
      <c r="E19" s="127" t="s">
        <v>39</v>
      </c>
      <c r="F19" s="127" t="s">
        <v>48</v>
      </c>
      <c r="G19" s="128">
        <v>96000</v>
      </c>
      <c r="H19" s="128">
        <f t="shared" si="8"/>
        <v>88610.94</v>
      </c>
      <c r="I19" s="128">
        <f t="shared" si="4"/>
        <v>2755.2</v>
      </c>
      <c r="J19" s="128">
        <f t="shared" si="5"/>
        <v>6815.9999999999991</v>
      </c>
      <c r="K19" s="128">
        <f t="shared" si="6"/>
        <v>851.51</v>
      </c>
      <c r="L19" s="128">
        <f t="shared" si="9"/>
        <v>2918.4</v>
      </c>
      <c r="M19" s="128">
        <f t="shared" si="10"/>
        <v>6806.4000000000005</v>
      </c>
      <c r="N19" s="128">
        <v>1715.46</v>
      </c>
      <c r="O19" s="128">
        <f t="shared" si="7"/>
        <v>21862.969999999998</v>
      </c>
      <c r="P19" s="128">
        <v>25</v>
      </c>
      <c r="Q19" s="124">
        <v>3000</v>
      </c>
      <c r="R19" s="124"/>
      <c r="S19" s="124">
        <v>853.28</v>
      </c>
      <c r="T19" s="124">
        <v>200</v>
      </c>
      <c r="U19" s="124">
        <v>10735.6</v>
      </c>
      <c r="V19" s="124"/>
      <c r="W19" s="124">
        <f t="shared" si="0"/>
        <v>14813.880000000001</v>
      </c>
      <c r="X19" s="124">
        <f t="shared" si="1"/>
        <v>7389.06</v>
      </c>
      <c r="Y19" s="124">
        <f t="shared" si="2"/>
        <v>13622.4</v>
      </c>
      <c r="Z19" s="124">
        <f t="shared" si="3"/>
        <v>73797.06</v>
      </c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</row>
    <row r="20" spans="1:78" s="133" customFormat="1" ht="30" x14ac:dyDescent="0.2">
      <c r="A20" s="126">
        <v>12</v>
      </c>
      <c r="B20" s="127" t="s">
        <v>78</v>
      </c>
      <c r="C20" s="127" t="s">
        <v>66</v>
      </c>
      <c r="D20" s="127" t="s">
        <v>56</v>
      </c>
      <c r="E20" s="127" t="s">
        <v>35</v>
      </c>
      <c r="F20" s="127" t="s">
        <v>47</v>
      </c>
      <c r="G20" s="128">
        <v>60000</v>
      </c>
      <c r="H20" s="128">
        <f t="shared" si="8"/>
        <v>56454</v>
      </c>
      <c r="I20" s="128">
        <f t="shared" si="4"/>
        <v>1722</v>
      </c>
      <c r="J20" s="128">
        <f t="shared" si="5"/>
        <v>4260</v>
      </c>
      <c r="K20" s="128">
        <f t="shared" si="6"/>
        <v>660.00000000000011</v>
      </c>
      <c r="L20" s="128">
        <f t="shared" si="9"/>
        <v>1824</v>
      </c>
      <c r="M20" s="128">
        <f t="shared" si="10"/>
        <v>4254</v>
      </c>
      <c r="N20" s="128"/>
      <c r="O20" s="128">
        <f t="shared" si="7"/>
        <v>12720</v>
      </c>
      <c r="P20" s="128">
        <v>25</v>
      </c>
      <c r="Q20" s="124">
        <v>500</v>
      </c>
      <c r="R20" s="124"/>
      <c r="S20" s="124">
        <v>1017.27</v>
      </c>
      <c r="T20" s="124">
        <v>200</v>
      </c>
      <c r="U20" s="124">
        <f>3486.68-V20</f>
        <v>3486.68</v>
      </c>
      <c r="V20" s="124"/>
      <c r="W20" s="124">
        <f t="shared" si="0"/>
        <v>5228.95</v>
      </c>
      <c r="X20" s="124">
        <f t="shared" si="1"/>
        <v>3546</v>
      </c>
      <c r="Y20" s="124">
        <f t="shared" si="2"/>
        <v>8514</v>
      </c>
      <c r="Z20" s="124">
        <f t="shared" si="3"/>
        <v>51225.05</v>
      </c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</row>
    <row r="21" spans="1:78" s="133" customFormat="1" ht="30" x14ac:dyDescent="0.2">
      <c r="A21" s="126">
        <v>13</v>
      </c>
      <c r="B21" s="127" t="s">
        <v>79</v>
      </c>
      <c r="C21" s="127" t="s">
        <v>65</v>
      </c>
      <c r="D21" s="127" t="s">
        <v>9</v>
      </c>
      <c r="E21" s="127" t="s">
        <v>210</v>
      </c>
      <c r="F21" s="127" t="s">
        <v>47</v>
      </c>
      <c r="G21" s="128">
        <v>155000</v>
      </c>
      <c r="H21" s="128">
        <f t="shared" si="8"/>
        <v>142408.57999999999</v>
      </c>
      <c r="I21" s="128">
        <f t="shared" si="4"/>
        <v>4448.5</v>
      </c>
      <c r="J21" s="128">
        <f t="shared" si="5"/>
        <v>11004.999999999998</v>
      </c>
      <c r="K21" s="128">
        <f t="shared" si="6"/>
        <v>851.51</v>
      </c>
      <c r="L21" s="128">
        <f t="shared" si="9"/>
        <v>4712</v>
      </c>
      <c r="M21" s="128">
        <f t="shared" si="10"/>
        <v>10989.5</v>
      </c>
      <c r="N21" s="131">
        <v>3430.92</v>
      </c>
      <c r="O21" s="128">
        <f t="shared" si="7"/>
        <v>35437.43</v>
      </c>
      <c r="P21" s="128">
        <v>25</v>
      </c>
      <c r="Q21" s="124"/>
      <c r="R21" s="124"/>
      <c r="S21" s="124">
        <v>1765.84</v>
      </c>
      <c r="T21" s="124">
        <v>200</v>
      </c>
      <c r="U21" s="124">
        <v>24185.01</v>
      </c>
      <c r="V21" s="124"/>
      <c r="W21" s="124">
        <f t="shared" si="0"/>
        <v>26175.85</v>
      </c>
      <c r="X21" s="124">
        <f t="shared" si="1"/>
        <v>12591.42</v>
      </c>
      <c r="Y21" s="124">
        <f t="shared" si="2"/>
        <v>21994.5</v>
      </c>
      <c r="Z21" s="124">
        <f t="shared" si="3"/>
        <v>116232.73000000001</v>
      </c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</row>
    <row r="22" spans="1:78" s="133" customFormat="1" ht="30" x14ac:dyDescent="0.2">
      <c r="A22" s="126">
        <v>14</v>
      </c>
      <c r="B22" s="127" t="s">
        <v>80</v>
      </c>
      <c r="C22" s="127" t="s">
        <v>65</v>
      </c>
      <c r="D22" s="127" t="s">
        <v>11</v>
      </c>
      <c r="E22" s="127" t="s">
        <v>45</v>
      </c>
      <c r="F22" s="127" t="s">
        <v>47</v>
      </c>
      <c r="G22" s="128">
        <v>80000</v>
      </c>
      <c r="H22" s="128">
        <f t="shared" si="8"/>
        <v>75272</v>
      </c>
      <c r="I22" s="128">
        <f t="shared" si="4"/>
        <v>2296</v>
      </c>
      <c r="J22" s="128">
        <f t="shared" si="5"/>
        <v>5679.9999999999991</v>
      </c>
      <c r="K22" s="128">
        <f t="shared" si="6"/>
        <v>851.51</v>
      </c>
      <c r="L22" s="128">
        <f t="shared" si="9"/>
        <v>2432</v>
      </c>
      <c r="M22" s="128">
        <f t="shared" si="10"/>
        <v>5672</v>
      </c>
      <c r="N22" s="128"/>
      <c r="O22" s="128">
        <f>+I22+J22+K22+L22+M22+N22</f>
        <v>16931.509999999998</v>
      </c>
      <c r="P22" s="128">
        <v>25</v>
      </c>
      <c r="Q22" s="124">
        <v>500</v>
      </c>
      <c r="R22" s="124"/>
      <c r="S22" s="124">
        <v>975.93</v>
      </c>
      <c r="T22" s="124">
        <v>200</v>
      </c>
      <c r="U22" s="124">
        <v>7400.87</v>
      </c>
      <c r="V22" s="124"/>
      <c r="W22" s="124">
        <f t="shared" si="0"/>
        <v>9101.7999999999993</v>
      </c>
      <c r="X22" s="124">
        <f t="shared" si="1"/>
        <v>4728</v>
      </c>
      <c r="Y22" s="124">
        <f t="shared" si="2"/>
        <v>11352</v>
      </c>
      <c r="Z22" s="124">
        <f t="shared" si="3"/>
        <v>66170.2</v>
      </c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</row>
    <row r="23" spans="1:78" s="133" customFormat="1" ht="30.75" customHeight="1" x14ac:dyDescent="0.2">
      <c r="A23" s="126">
        <v>15</v>
      </c>
      <c r="B23" s="127" t="s">
        <v>81</v>
      </c>
      <c r="C23" s="127" t="s">
        <v>65</v>
      </c>
      <c r="D23" s="127" t="s">
        <v>11</v>
      </c>
      <c r="E23" s="127" t="s">
        <v>37</v>
      </c>
      <c r="F23" s="127" t="s">
        <v>47</v>
      </c>
      <c r="G23" s="128">
        <v>80000</v>
      </c>
      <c r="H23" s="128">
        <f t="shared" si="8"/>
        <v>70125.62</v>
      </c>
      <c r="I23" s="128">
        <f t="shared" si="4"/>
        <v>2296</v>
      </c>
      <c r="J23" s="128">
        <f t="shared" si="5"/>
        <v>5679.9999999999991</v>
      </c>
      <c r="K23" s="128">
        <f t="shared" si="6"/>
        <v>851.51</v>
      </c>
      <c r="L23" s="128">
        <f t="shared" si="9"/>
        <v>2432</v>
      </c>
      <c r="M23" s="128">
        <f t="shared" si="10"/>
        <v>5672</v>
      </c>
      <c r="N23" s="128">
        <v>5146.38</v>
      </c>
      <c r="O23" s="128">
        <f>+I23+J23+K23+L23+M23+N23</f>
        <v>22077.89</v>
      </c>
      <c r="P23" s="128">
        <v>25</v>
      </c>
      <c r="Q23" s="124">
        <v>1200</v>
      </c>
      <c r="R23" s="124"/>
      <c r="S23" s="124">
        <v>1842.9</v>
      </c>
      <c r="T23" s="124">
        <v>200</v>
      </c>
      <c r="U23" s="124">
        <f>6221-V23</f>
        <v>6221</v>
      </c>
      <c r="V23" s="124"/>
      <c r="W23" s="124">
        <f t="shared" si="0"/>
        <v>9488.9</v>
      </c>
      <c r="X23" s="124">
        <f t="shared" si="1"/>
        <v>9874.380000000001</v>
      </c>
      <c r="Y23" s="124">
        <f t="shared" si="2"/>
        <v>11352</v>
      </c>
      <c r="Z23" s="124">
        <f t="shared" si="3"/>
        <v>60636.72</v>
      </c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</row>
    <row r="24" spans="1:78" s="133" customFormat="1" ht="45" x14ac:dyDescent="0.2">
      <c r="A24" s="126">
        <v>16</v>
      </c>
      <c r="B24" s="127" t="s">
        <v>82</v>
      </c>
      <c r="C24" s="127" t="s">
        <v>65</v>
      </c>
      <c r="D24" s="127" t="s">
        <v>7</v>
      </c>
      <c r="E24" s="127" t="s">
        <v>211</v>
      </c>
      <c r="F24" s="127" t="s">
        <v>47</v>
      </c>
      <c r="G24" s="128">
        <v>95000</v>
      </c>
      <c r="H24" s="128">
        <f t="shared" si="8"/>
        <v>85954.58</v>
      </c>
      <c r="I24" s="128">
        <f t="shared" si="4"/>
        <v>2726.5</v>
      </c>
      <c r="J24" s="128">
        <f t="shared" si="5"/>
        <v>6744.9999999999991</v>
      </c>
      <c r="K24" s="128">
        <f t="shared" si="6"/>
        <v>851.51</v>
      </c>
      <c r="L24" s="128">
        <f t="shared" si="9"/>
        <v>2888</v>
      </c>
      <c r="M24" s="128">
        <f t="shared" si="10"/>
        <v>6735.5</v>
      </c>
      <c r="N24" s="131">
        <v>3430.92</v>
      </c>
      <c r="O24" s="128">
        <f t="shared" si="7"/>
        <v>23377.43</v>
      </c>
      <c r="P24" s="128">
        <v>25</v>
      </c>
      <c r="Q24" s="124"/>
      <c r="R24" s="124"/>
      <c r="S24" s="124">
        <v>4207.3</v>
      </c>
      <c r="T24" s="124">
        <v>200</v>
      </c>
      <c r="U24" s="124">
        <f>10071.51-V24</f>
        <v>10071.51</v>
      </c>
      <c r="V24" s="124"/>
      <c r="W24" s="124">
        <f t="shared" si="0"/>
        <v>14503.810000000001</v>
      </c>
      <c r="X24" s="124">
        <f t="shared" si="1"/>
        <v>9045.42</v>
      </c>
      <c r="Y24" s="124">
        <f t="shared" si="2"/>
        <v>13480.5</v>
      </c>
      <c r="Z24" s="124">
        <f t="shared" si="3"/>
        <v>71450.76999999999</v>
      </c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</row>
    <row r="25" spans="1:78" s="133" customFormat="1" ht="30" x14ac:dyDescent="0.2">
      <c r="A25" s="126">
        <v>17</v>
      </c>
      <c r="B25" s="127" t="s">
        <v>83</v>
      </c>
      <c r="C25" s="127" t="s">
        <v>65</v>
      </c>
      <c r="D25" s="127" t="s">
        <v>6</v>
      </c>
      <c r="E25" s="127" t="s">
        <v>16</v>
      </c>
      <c r="F25" s="127" t="s">
        <v>47</v>
      </c>
      <c r="G25" s="128">
        <v>95000</v>
      </c>
      <c r="H25" s="128">
        <f t="shared" si="8"/>
        <v>85954.58</v>
      </c>
      <c r="I25" s="128">
        <f t="shared" si="4"/>
        <v>2726.5</v>
      </c>
      <c r="J25" s="128">
        <f t="shared" si="5"/>
        <v>6744.9999999999991</v>
      </c>
      <c r="K25" s="128">
        <f t="shared" si="6"/>
        <v>851.51</v>
      </c>
      <c r="L25" s="128">
        <f t="shared" si="9"/>
        <v>2888</v>
      </c>
      <c r="M25" s="128">
        <f t="shared" si="10"/>
        <v>6735.5</v>
      </c>
      <c r="N25" s="131">
        <v>3430.92</v>
      </c>
      <c r="O25" s="128">
        <f t="shared" si="7"/>
        <v>23377.43</v>
      </c>
      <c r="P25" s="128">
        <v>25</v>
      </c>
      <c r="Q25" s="124">
        <v>10686.79</v>
      </c>
      <c r="R25" s="124"/>
      <c r="S25" s="124">
        <v>2614.36</v>
      </c>
      <c r="T25" s="124">
        <v>200</v>
      </c>
      <c r="U25" s="124">
        <f>10071.51-V25</f>
        <v>10071.51</v>
      </c>
      <c r="V25" s="124"/>
      <c r="W25" s="124">
        <f t="shared" si="0"/>
        <v>23597.660000000003</v>
      </c>
      <c r="X25" s="124">
        <f t="shared" si="1"/>
        <v>9045.42</v>
      </c>
      <c r="Y25" s="124">
        <f>+J25++K25+M25</f>
        <v>14332.009999999998</v>
      </c>
      <c r="Z25" s="124">
        <f t="shared" si="3"/>
        <v>62356.92</v>
      </c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</row>
    <row r="26" spans="1:78" s="133" customFormat="1" ht="60" x14ac:dyDescent="0.2">
      <c r="A26" s="126">
        <v>18</v>
      </c>
      <c r="B26" s="127" t="s">
        <v>84</v>
      </c>
      <c r="C26" s="127" t="s">
        <v>66</v>
      </c>
      <c r="D26" s="127" t="s">
        <v>179</v>
      </c>
      <c r="E26" s="127" t="s">
        <v>178</v>
      </c>
      <c r="F26" s="127" t="s">
        <v>47</v>
      </c>
      <c r="G26" s="128">
        <v>95000</v>
      </c>
      <c r="H26" s="128">
        <f t="shared" si="8"/>
        <v>89385.5</v>
      </c>
      <c r="I26" s="128">
        <f t="shared" si="4"/>
        <v>2726.5</v>
      </c>
      <c r="J26" s="128">
        <f t="shared" si="5"/>
        <v>6744.9999999999991</v>
      </c>
      <c r="K26" s="128">
        <f t="shared" si="6"/>
        <v>851.51</v>
      </c>
      <c r="L26" s="128">
        <f t="shared" si="9"/>
        <v>2888</v>
      </c>
      <c r="M26" s="128">
        <f t="shared" si="10"/>
        <v>6735.5</v>
      </c>
      <c r="N26" s="128"/>
      <c r="O26" s="128">
        <f t="shared" si="7"/>
        <v>19946.510000000002</v>
      </c>
      <c r="P26" s="128">
        <v>25</v>
      </c>
      <c r="Q26" s="124">
        <v>200</v>
      </c>
      <c r="R26" s="124"/>
      <c r="S26" s="124">
        <v>2194.65</v>
      </c>
      <c r="T26" s="124">
        <v>200</v>
      </c>
      <c r="U26" s="124">
        <v>10929.24</v>
      </c>
      <c r="V26" s="124"/>
      <c r="W26" s="124">
        <f t="shared" si="0"/>
        <v>13548.89</v>
      </c>
      <c r="X26" s="124">
        <f t="shared" si="1"/>
        <v>5614.5</v>
      </c>
      <c r="Y26" s="124">
        <f t="shared" ref="Y26:Y57" si="11">+J26+M26</f>
        <v>13480.5</v>
      </c>
      <c r="Z26" s="124">
        <f t="shared" si="3"/>
        <v>75836.61</v>
      </c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</row>
    <row r="27" spans="1:78" s="133" customFormat="1" ht="30" x14ac:dyDescent="0.2">
      <c r="A27" s="126">
        <v>19</v>
      </c>
      <c r="B27" s="127" t="s">
        <v>85</v>
      </c>
      <c r="C27" s="127" t="s">
        <v>65</v>
      </c>
      <c r="D27" s="127" t="s">
        <v>11</v>
      </c>
      <c r="E27" s="127" t="s">
        <v>28</v>
      </c>
      <c r="F27" s="127" t="s">
        <v>47</v>
      </c>
      <c r="G27" s="128">
        <v>80000</v>
      </c>
      <c r="H27" s="128">
        <f t="shared" si="8"/>
        <v>71841.08</v>
      </c>
      <c r="I27" s="128">
        <f t="shared" si="4"/>
        <v>2296</v>
      </c>
      <c r="J27" s="128">
        <f t="shared" si="5"/>
        <v>5679.9999999999991</v>
      </c>
      <c r="K27" s="128">
        <f t="shared" si="6"/>
        <v>851.51</v>
      </c>
      <c r="L27" s="128">
        <f t="shared" si="9"/>
        <v>2432</v>
      </c>
      <c r="M27" s="128">
        <f t="shared" si="10"/>
        <v>5672</v>
      </c>
      <c r="N27" s="131">
        <v>3430.92</v>
      </c>
      <c r="O27" s="128">
        <f t="shared" si="7"/>
        <v>20362.43</v>
      </c>
      <c r="P27" s="128">
        <v>25</v>
      </c>
      <c r="Q27" s="124"/>
      <c r="R27" s="124"/>
      <c r="S27" s="124">
        <v>2171.85</v>
      </c>
      <c r="T27" s="124">
        <v>200</v>
      </c>
      <c r="U27" s="124">
        <f>6564.09-V27</f>
        <v>6564.09</v>
      </c>
      <c r="V27" s="124"/>
      <c r="W27" s="124">
        <f t="shared" si="0"/>
        <v>8960.94</v>
      </c>
      <c r="X27" s="124">
        <f t="shared" si="1"/>
        <v>8158.92</v>
      </c>
      <c r="Y27" s="124">
        <f t="shared" si="11"/>
        <v>11352</v>
      </c>
      <c r="Z27" s="124">
        <f t="shared" si="3"/>
        <v>62880.14</v>
      </c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</row>
    <row r="28" spans="1:78" s="133" customFormat="1" ht="30" x14ac:dyDescent="0.2">
      <c r="A28" s="126">
        <v>20</v>
      </c>
      <c r="B28" s="127" t="s">
        <v>87</v>
      </c>
      <c r="C28" s="127" t="s">
        <v>65</v>
      </c>
      <c r="D28" s="127" t="s">
        <v>177</v>
      </c>
      <c r="E28" s="127" t="s">
        <v>19</v>
      </c>
      <c r="F28" s="127" t="s">
        <v>60</v>
      </c>
      <c r="G28" s="128">
        <v>130000</v>
      </c>
      <c r="H28" s="128">
        <f t="shared" si="8"/>
        <v>122317</v>
      </c>
      <c r="I28" s="128">
        <f t="shared" si="4"/>
        <v>3731</v>
      </c>
      <c r="J28" s="128">
        <f t="shared" si="5"/>
        <v>9230</v>
      </c>
      <c r="K28" s="128">
        <f t="shared" si="6"/>
        <v>851.51</v>
      </c>
      <c r="L28" s="128">
        <f t="shared" si="9"/>
        <v>3952</v>
      </c>
      <c r="M28" s="128">
        <f t="shared" si="10"/>
        <v>9217</v>
      </c>
      <c r="N28" s="128"/>
      <c r="O28" s="128">
        <f t="shared" si="7"/>
        <v>26981.510000000002</v>
      </c>
      <c r="P28" s="128">
        <v>25</v>
      </c>
      <c r="Q28" s="124"/>
      <c r="R28" s="124"/>
      <c r="S28" s="124">
        <v>398.64</v>
      </c>
      <c r="T28" s="124">
        <v>200</v>
      </c>
      <c r="U28" s="124">
        <f>IF((H28*12)&gt;867123.01,(79776+(((H28*12)-867123.01)*0.25))/12,IF((H28*12)&gt;624329.01,(31216+(((H28*12)-624329.01)*0.2))/12,IF((H28*12)&gt;416220.01,(((H28*12)-416220.01)*0.15)/12,0)))</f>
        <v>19162.187291666665</v>
      </c>
      <c r="V28" s="124"/>
      <c r="W28" s="124">
        <f t="shared" si="0"/>
        <v>19785.827291666665</v>
      </c>
      <c r="X28" s="124">
        <f t="shared" si="1"/>
        <v>7683</v>
      </c>
      <c r="Y28" s="124">
        <f t="shared" si="11"/>
        <v>18447</v>
      </c>
      <c r="Z28" s="124">
        <f t="shared" si="3"/>
        <v>102531.17270833334</v>
      </c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</row>
    <row r="29" spans="1:78" s="155" customFormat="1" ht="30" x14ac:dyDescent="0.2">
      <c r="A29" s="126">
        <v>21</v>
      </c>
      <c r="B29" s="127" t="s">
        <v>248</v>
      </c>
      <c r="C29" s="130" t="s">
        <v>66</v>
      </c>
      <c r="D29" s="147" t="s">
        <v>177</v>
      </c>
      <c r="E29" s="127" t="s">
        <v>201</v>
      </c>
      <c r="F29" s="130" t="s">
        <v>47</v>
      </c>
      <c r="G29" s="131">
        <v>100000</v>
      </c>
      <c r="H29" s="131">
        <f t="shared" si="8"/>
        <v>94090</v>
      </c>
      <c r="I29" s="128">
        <f t="shared" si="4"/>
        <v>2870</v>
      </c>
      <c r="J29" s="128">
        <f t="shared" si="5"/>
        <v>7099.9999999999991</v>
      </c>
      <c r="K29" s="128">
        <f t="shared" si="6"/>
        <v>851.51</v>
      </c>
      <c r="L29" s="128">
        <f t="shared" si="9"/>
        <v>3040</v>
      </c>
      <c r="M29" s="128">
        <f t="shared" si="10"/>
        <v>7090.0000000000009</v>
      </c>
      <c r="N29" s="131"/>
      <c r="O29" s="131">
        <f t="shared" si="7"/>
        <v>20951.510000000002</v>
      </c>
      <c r="P29" s="131">
        <v>25</v>
      </c>
      <c r="Q29" s="124"/>
      <c r="R29" s="125"/>
      <c r="S29" s="125"/>
      <c r="T29" s="124">
        <v>200</v>
      </c>
      <c r="U29" s="125">
        <f>12105.37-V29</f>
        <v>12105.37</v>
      </c>
      <c r="V29" s="124"/>
      <c r="W29" s="124">
        <f t="shared" si="0"/>
        <v>12330.37</v>
      </c>
      <c r="X29" s="124">
        <f t="shared" si="1"/>
        <v>5910</v>
      </c>
      <c r="Y29" s="125">
        <f t="shared" si="11"/>
        <v>14190</v>
      </c>
      <c r="Z29" s="124">
        <f t="shared" si="3"/>
        <v>81759.63</v>
      </c>
    </row>
    <row r="30" spans="1:78" s="155" customFormat="1" ht="30" x14ac:dyDescent="0.2">
      <c r="A30" s="126">
        <v>22</v>
      </c>
      <c r="B30" s="130" t="s">
        <v>207</v>
      </c>
      <c r="C30" s="130" t="s">
        <v>66</v>
      </c>
      <c r="D30" s="147" t="s">
        <v>56</v>
      </c>
      <c r="E30" s="127" t="s">
        <v>208</v>
      </c>
      <c r="F30" s="127" t="s">
        <v>48</v>
      </c>
      <c r="G30" s="131">
        <v>65000</v>
      </c>
      <c r="H30" s="131">
        <f>+G30-(I30+L30+N30)</f>
        <v>61158.5</v>
      </c>
      <c r="I30" s="128">
        <f t="shared" si="4"/>
        <v>1865.5</v>
      </c>
      <c r="J30" s="128">
        <f t="shared" si="5"/>
        <v>4615</v>
      </c>
      <c r="K30" s="128">
        <f t="shared" si="6"/>
        <v>715.00000000000011</v>
      </c>
      <c r="L30" s="128">
        <f t="shared" si="9"/>
        <v>1976</v>
      </c>
      <c r="M30" s="128">
        <f t="shared" si="10"/>
        <v>4608.5</v>
      </c>
      <c r="N30" s="131"/>
      <c r="O30" s="131">
        <f>+I30+J30+K30+L30+M30+N30</f>
        <v>13780</v>
      </c>
      <c r="P30" s="128">
        <v>25</v>
      </c>
      <c r="Q30" s="124"/>
      <c r="R30" s="125"/>
      <c r="S30" s="125">
        <v>1657.88</v>
      </c>
      <c r="T30" s="124">
        <v>200</v>
      </c>
      <c r="U30" s="125">
        <f>4427.55-V30</f>
        <v>4427.55</v>
      </c>
      <c r="V30" s="124"/>
      <c r="W30" s="124">
        <f t="shared" si="0"/>
        <v>6310.43</v>
      </c>
      <c r="X30" s="124">
        <f t="shared" si="1"/>
        <v>3841.5</v>
      </c>
      <c r="Y30" s="125">
        <f t="shared" si="11"/>
        <v>9223.5</v>
      </c>
      <c r="Z30" s="124">
        <f t="shared" si="3"/>
        <v>54848.07</v>
      </c>
    </row>
    <row r="31" spans="1:78" s="133" customFormat="1" ht="30" x14ac:dyDescent="0.2">
      <c r="A31" s="126">
        <v>23</v>
      </c>
      <c r="B31" s="127" t="s">
        <v>88</v>
      </c>
      <c r="C31" s="127" t="s">
        <v>66</v>
      </c>
      <c r="D31" s="127" t="s">
        <v>8</v>
      </c>
      <c r="E31" s="127" t="s">
        <v>25</v>
      </c>
      <c r="F31" s="127" t="s">
        <v>48</v>
      </c>
      <c r="G31" s="128">
        <v>95000</v>
      </c>
      <c r="H31" s="128">
        <f t="shared" si="8"/>
        <v>87670.04</v>
      </c>
      <c r="I31" s="128">
        <f t="shared" si="4"/>
        <v>2726.5</v>
      </c>
      <c r="J31" s="128">
        <f t="shared" si="5"/>
        <v>6744.9999999999991</v>
      </c>
      <c r="K31" s="128">
        <f t="shared" si="6"/>
        <v>851.51</v>
      </c>
      <c r="L31" s="128">
        <f t="shared" si="9"/>
        <v>2888</v>
      </c>
      <c r="M31" s="128">
        <f t="shared" si="10"/>
        <v>6735.5</v>
      </c>
      <c r="N31" s="128">
        <v>1715.46</v>
      </c>
      <c r="O31" s="128">
        <f t="shared" si="7"/>
        <v>21661.97</v>
      </c>
      <c r="P31" s="128">
        <v>25</v>
      </c>
      <c r="Q31" s="124"/>
      <c r="R31" s="124"/>
      <c r="S31" s="124">
        <v>2372.58</v>
      </c>
      <c r="T31" s="124">
        <v>200</v>
      </c>
      <c r="U31" s="124">
        <v>10500.38</v>
      </c>
      <c r="V31" s="124"/>
      <c r="W31" s="124">
        <f t="shared" si="0"/>
        <v>13097.96</v>
      </c>
      <c r="X31" s="124">
        <f t="shared" si="1"/>
        <v>7329.96</v>
      </c>
      <c r="Y31" s="124">
        <f t="shared" si="11"/>
        <v>13480.5</v>
      </c>
      <c r="Z31" s="124">
        <f t="shared" si="3"/>
        <v>74572.08</v>
      </c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</row>
    <row r="32" spans="1:78" s="133" customFormat="1" ht="30" x14ac:dyDescent="0.2">
      <c r="A32" s="126">
        <v>24</v>
      </c>
      <c r="B32" s="127" t="s">
        <v>89</v>
      </c>
      <c r="C32" s="127" t="s">
        <v>65</v>
      </c>
      <c r="D32" s="127" t="s">
        <v>8</v>
      </c>
      <c r="E32" s="127" t="s">
        <v>31</v>
      </c>
      <c r="F32" s="127" t="s">
        <v>47</v>
      </c>
      <c r="G32" s="128">
        <v>95000</v>
      </c>
      <c r="H32" s="128">
        <f t="shared" si="8"/>
        <v>85954.58</v>
      </c>
      <c r="I32" s="128">
        <f t="shared" si="4"/>
        <v>2726.5</v>
      </c>
      <c r="J32" s="128">
        <f t="shared" si="5"/>
        <v>6744.9999999999991</v>
      </c>
      <c r="K32" s="128">
        <f t="shared" si="6"/>
        <v>851.51</v>
      </c>
      <c r="L32" s="128">
        <f t="shared" si="9"/>
        <v>2888</v>
      </c>
      <c r="M32" s="128">
        <f t="shared" si="10"/>
        <v>6735.5</v>
      </c>
      <c r="N32" s="131">
        <v>3430.92</v>
      </c>
      <c r="O32" s="128">
        <f t="shared" si="7"/>
        <v>23377.43</v>
      </c>
      <c r="P32" s="128">
        <v>25</v>
      </c>
      <c r="Q32" s="124"/>
      <c r="R32" s="124"/>
      <c r="S32" s="124">
        <v>355.94</v>
      </c>
      <c r="T32" s="124">
        <v>200</v>
      </c>
      <c r="U32" s="124">
        <v>10071.51</v>
      </c>
      <c r="V32" s="124"/>
      <c r="W32" s="124">
        <f t="shared" si="0"/>
        <v>10652.45</v>
      </c>
      <c r="X32" s="124">
        <f t="shared" si="1"/>
        <v>9045.42</v>
      </c>
      <c r="Y32" s="124">
        <f t="shared" si="11"/>
        <v>13480.5</v>
      </c>
      <c r="Z32" s="124">
        <f t="shared" si="3"/>
        <v>75302.13</v>
      </c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</row>
    <row r="33" spans="1:78" s="133" customFormat="1" ht="30" x14ac:dyDescent="0.2">
      <c r="A33" s="126">
        <v>25</v>
      </c>
      <c r="B33" s="127" t="s">
        <v>212</v>
      </c>
      <c r="C33" s="127" t="s">
        <v>65</v>
      </c>
      <c r="D33" s="127" t="s">
        <v>8</v>
      </c>
      <c r="E33" s="127" t="s">
        <v>27</v>
      </c>
      <c r="F33" s="127" t="s">
        <v>47</v>
      </c>
      <c r="G33" s="128">
        <v>80000</v>
      </c>
      <c r="H33" s="128">
        <f t="shared" si="8"/>
        <v>75272</v>
      </c>
      <c r="I33" s="128">
        <f t="shared" si="4"/>
        <v>2296</v>
      </c>
      <c r="J33" s="128">
        <f t="shared" si="5"/>
        <v>5679.9999999999991</v>
      </c>
      <c r="K33" s="128">
        <f t="shared" si="6"/>
        <v>851.51</v>
      </c>
      <c r="L33" s="128">
        <f t="shared" si="9"/>
        <v>2432</v>
      </c>
      <c r="M33" s="128">
        <f t="shared" si="10"/>
        <v>5672</v>
      </c>
      <c r="N33" s="128"/>
      <c r="O33" s="128">
        <f t="shared" si="7"/>
        <v>16931.509999999998</v>
      </c>
      <c r="P33" s="128">
        <v>25</v>
      </c>
      <c r="Q33" s="124"/>
      <c r="R33" s="124"/>
      <c r="S33" s="124">
        <v>1133.6199999999999</v>
      </c>
      <c r="T33" s="124">
        <v>200</v>
      </c>
      <c r="U33" s="124">
        <v>7400.87</v>
      </c>
      <c r="V33" s="124"/>
      <c r="W33" s="124">
        <f t="shared" si="0"/>
        <v>8759.49</v>
      </c>
      <c r="X33" s="124">
        <f t="shared" si="1"/>
        <v>4728</v>
      </c>
      <c r="Y33" s="124">
        <f t="shared" si="11"/>
        <v>11352</v>
      </c>
      <c r="Z33" s="124">
        <f t="shared" si="3"/>
        <v>66512.509999999995</v>
      </c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</row>
    <row r="34" spans="1:78" s="133" customFormat="1" ht="30" x14ac:dyDescent="0.2">
      <c r="A34" s="126">
        <v>26</v>
      </c>
      <c r="B34" s="127" t="s">
        <v>91</v>
      </c>
      <c r="C34" s="127" t="s">
        <v>66</v>
      </c>
      <c r="D34" s="127" t="s">
        <v>8</v>
      </c>
      <c r="E34" s="127" t="s">
        <v>27</v>
      </c>
      <c r="F34" s="127" t="s">
        <v>47</v>
      </c>
      <c r="G34" s="128">
        <v>80000</v>
      </c>
      <c r="H34" s="128">
        <f t="shared" si="8"/>
        <v>75272</v>
      </c>
      <c r="I34" s="128">
        <f t="shared" si="4"/>
        <v>2296</v>
      </c>
      <c r="J34" s="128">
        <f t="shared" si="5"/>
        <v>5679.9999999999991</v>
      </c>
      <c r="K34" s="128">
        <f t="shared" si="6"/>
        <v>851.51</v>
      </c>
      <c r="L34" s="128">
        <f t="shared" si="9"/>
        <v>2432</v>
      </c>
      <c r="M34" s="128">
        <f t="shared" si="10"/>
        <v>5672</v>
      </c>
      <c r="N34" s="128"/>
      <c r="O34" s="128">
        <f t="shared" si="7"/>
        <v>16931.509999999998</v>
      </c>
      <c r="P34" s="128">
        <v>25</v>
      </c>
      <c r="Q34" s="124"/>
      <c r="R34" s="124"/>
      <c r="S34" s="124">
        <v>1387.38</v>
      </c>
      <c r="T34" s="124">
        <v>200</v>
      </c>
      <c r="U34" s="124">
        <v>7400.87</v>
      </c>
      <c r="V34" s="124"/>
      <c r="W34" s="124">
        <f t="shared" si="0"/>
        <v>9013.25</v>
      </c>
      <c r="X34" s="124">
        <f t="shared" si="1"/>
        <v>4728</v>
      </c>
      <c r="Y34" s="124">
        <f t="shared" si="11"/>
        <v>11352</v>
      </c>
      <c r="Z34" s="124">
        <f t="shared" si="3"/>
        <v>66258.75</v>
      </c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29"/>
      <c r="BX34" s="129"/>
      <c r="BY34" s="129"/>
      <c r="BZ34" s="129"/>
    </row>
    <row r="35" spans="1:78" s="133" customFormat="1" ht="30" x14ac:dyDescent="0.2">
      <c r="A35" s="126">
        <v>27</v>
      </c>
      <c r="B35" s="127" t="s">
        <v>92</v>
      </c>
      <c r="C35" s="127" t="s">
        <v>65</v>
      </c>
      <c r="D35" s="127" t="s">
        <v>8</v>
      </c>
      <c r="E35" s="127" t="s">
        <v>26</v>
      </c>
      <c r="F35" s="127" t="s">
        <v>47</v>
      </c>
      <c r="G35" s="128">
        <v>95000</v>
      </c>
      <c r="H35" s="128">
        <f t="shared" si="8"/>
        <v>87670.04</v>
      </c>
      <c r="I35" s="128">
        <f t="shared" si="4"/>
        <v>2726.5</v>
      </c>
      <c r="J35" s="128">
        <f t="shared" si="5"/>
        <v>6744.9999999999991</v>
      </c>
      <c r="K35" s="128">
        <f t="shared" si="6"/>
        <v>851.51</v>
      </c>
      <c r="L35" s="128">
        <f t="shared" si="9"/>
        <v>2888</v>
      </c>
      <c r="M35" s="128">
        <f t="shared" si="10"/>
        <v>6735.5</v>
      </c>
      <c r="N35" s="128">
        <v>1715.46</v>
      </c>
      <c r="O35" s="128">
        <f t="shared" si="7"/>
        <v>21661.97</v>
      </c>
      <c r="P35" s="128">
        <v>25</v>
      </c>
      <c r="Q35" s="124">
        <v>5000</v>
      </c>
      <c r="R35" s="124"/>
      <c r="S35" s="124">
        <v>2324.48</v>
      </c>
      <c r="T35" s="124">
        <v>200</v>
      </c>
      <c r="U35" s="124">
        <v>10500.38</v>
      </c>
      <c r="V35" s="124"/>
      <c r="W35" s="124">
        <f t="shared" si="0"/>
        <v>18049.86</v>
      </c>
      <c r="X35" s="124">
        <f t="shared" si="1"/>
        <v>7329.96</v>
      </c>
      <c r="Y35" s="124">
        <f t="shared" si="11"/>
        <v>13480.5</v>
      </c>
      <c r="Z35" s="124">
        <f t="shared" si="3"/>
        <v>69620.179999999993</v>
      </c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  <c r="BT35" s="129"/>
      <c r="BU35" s="129"/>
      <c r="BV35" s="129"/>
      <c r="BW35" s="129"/>
      <c r="BX35" s="129"/>
      <c r="BY35" s="129"/>
      <c r="BZ35" s="129"/>
    </row>
    <row r="36" spans="1:78" s="133" customFormat="1" ht="30" x14ac:dyDescent="0.2">
      <c r="A36" s="126">
        <v>28</v>
      </c>
      <c r="B36" s="127" t="s">
        <v>94</v>
      </c>
      <c r="C36" s="127" t="s">
        <v>65</v>
      </c>
      <c r="D36" s="127" t="s">
        <v>136</v>
      </c>
      <c r="E36" s="127" t="s">
        <v>40</v>
      </c>
      <c r="F36" s="127" t="s">
        <v>47</v>
      </c>
      <c r="G36" s="128">
        <v>80000</v>
      </c>
      <c r="H36" s="128">
        <f t="shared" ref="H36:H72" si="12">+G36-(I36+L36+N36)</f>
        <v>75272</v>
      </c>
      <c r="I36" s="128">
        <f t="shared" si="4"/>
        <v>2296</v>
      </c>
      <c r="J36" s="128">
        <f t="shared" si="5"/>
        <v>5679.9999999999991</v>
      </c>
      <c r="K36" s="128">
        <f t="shared" si="6"/>
        <v>851.51</v>
      </c>
      <c r="L36" s="128">
        <f t="shared" si="9"/>
        <v>2432</v>
      </c>
      <c r="M36" s="128">
        <f t="shared" si="10"/>
        <v>5672</v>
      </c>
      <c r="N36" s="128"/>
      <c r="O36" s="128">
        <f t="shared" ref="O36:O72" si="13">+I36+J36+K36+L36+M36+N36</f>
        <v>16931.509999999998</v>
      </c>
      <c r="P36" s="128">
        <v>25</v>
      </c>
      <c r="Q36" s="124">
        <v>4000</v>
      </c>
      <c r="R36" s="124"/>
      <c r="S36" s="124">
        <v>2498.6999999999998</v>
      </c>
      <c r="T36" s="124">
        <v>200</v>
      </c>
      <c r="U36" s="124">
        <v>7400.87</v>
      </c>
      <c r="V36" s="124"/>
      <c r="W36" s="124">
        <f t="shared" si="0"/>
        <v>14124.57</v>
      </c>
      <c r="X36" s="124">
        <f t="shared" si="1"/>
        <v>4728</v>
      </c>
      <c r="Y36" s="124">
        <f t="shared" si="11"/>
        <v>11352</v>
      </c>
      <c r="Z36" s="124">
        <f t="shared" si="3"/>
        <v>61147.43</v>
      </c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</row>
    <row r="37" spans="1:78" s="133" customFormat="1" ht="45" x14ac:dyDescent="0.2">
      <c r="A37" s="126">
        <v>29</v>
      </c>
      <c r="B37" s="127" t="s">
        <v>95</v>
      </c>
      <c r="C37" s="127" t="s">
        <v>65</v>
      </c>
      <c r="D37" s="127" t="s">
        <v>12</v>
      </c>
      <c r="E37" s="127" t="s">
        <v>224</v>
      </c>
      <c r="F37" s="127" t="s">
        <v>47</v>
      </c>
      <c r="G37" s="128">
        <v>95000</v>
      </c>
      <c r="H37" s="128">
        <f t="shared" si="12"/>
        <v>87670.04</v>
      </c>
      <c r="I37" s="128">
        <f t="shared" si="4"/>
        <v>2726.5</v>
      </c>
      <c r="J37" s="128">
        <f t="shared" si="5"/>
        <v>6744.9999999999991</v>
      </c>
      <c r="K37" s="128">
        <f t="shared" si="6"/>
        <v>851.51</v>
      </c>
      <c r="L37" s="128">
        <f t="shared" si="9"/>
        <v>2888</v>
      </c>
      <c r="M37" s="128">
        <f t="shared" si="10"/>
        <v>6735.5</v>
      </c>
      <c r="N37" s="128">
        <v>1715.46</v>
      </c>
      <c r="O37" s="128">
        <f t="shared" si="13"/>
        <v>21661.97</v>
      </c>
      <c r="P37" s="128">
        <v>25</v>
      </c>
      <c r="Q37" s="124">
        <v>4328.3500000000004</v>
      </c>
      <c r="R37" s="124"/>
      <c r="S37" s="124">
        <v>2187.8000000000002</v>
      </c>
      <c r="T37" s="124">
        <v>200</v>
      </c>
      <c r="U37" s="124">
        <v>10500.38</v>
      </c>
      <c r="V37" s="124"/>
      <c r="W37" s="124">
        <f t="shared" si="0"/>
        <v>17241.53</v>
      </c>
      <c r="X37" s="124">
        <f t="shared" si="1"/>
        <v>7329.96</v>
      </c>
      <c r="Y37" s="124">
        <f t="shared" si="11"/>
        <v>13480.5</v>
      </c>
      <c r="Z37" s="124">
        <f t="shared" si="3"/>
        <v>70428.510000000009</v>
      </c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</row>
    <row r="38" spans="1:78" s="133" customFormat="1" ht="30" x14ac:dyDescent="0.2">
      <c r="A38" s="126">
        <v>30</v>
      </c>
      <c r="B38" s="127" t="s">
        <v>213</v>
      </c>
      <c r="C38" s="127" t="s">
        <v>66</v>
      </c>
      <c r="D38" s="127" t="s">
        <v>141</v>
      </c>
      <c r="E38" s="127" t="s">
        <v>46</v>
      </c>
      <c r="F38" s="127" t="s">
        <v>47</v>
      </c>
      <c r="G38" s="128">
        <v>48000</v>
      </c>
      <c r="H38" s="128">
        <f t="shared" si="12"/>
        <v>45163.199999999997</v>
      </c>
      <c r="I38" s="128">
        <f t="shared" si="4"/>
        <v>1377.6</v>
      </c>
      <c r="J38" s="128">
        <f t="shared" si="5"/>
        <v>3407.9999999999995</v>
      </c>
      <c r="K38" s="128">
        <f t="shared" si="6"/>
        <v>528</v>
      </c>
      <c r="L38" s="128">
        <f t="shared" si="9"/>
        <v>1459.2</v>
      </c>
      <c r="M38" s="128">
        <f t="shared" si="10"/>
        <v>3403.2000000000003</v>
      </c>
      <c r="N38" s="128"/>
      <c r="O38" s="128">
        <f t="shared" si="13"/>
        <v>10176</v>
      </c>
      <c r="P38" s="128">
        <v>25</v>
      </c>
      <c r="Q38" s="124">
        <v>1000</v>
      </c>
      <c r="R38" s="124"/>
      <c r="S38" s="124">
        <v>2404.39</v>
      </c>
      <c r="T38" s="124">
        <v>200</v>
      </c>
      <c r="U38" s="124">
        <f>1571.73-V38</f>
        <v>1571.73</v>
      </c>
      <c r="V38" s="124"/>
      <c r="W38" s="124">
        <f t="shared" si="0"/>
        <v>5201.12</v>
      </c>
      <c r="X38" s="124">
        <f t="shared" si="1"/>
        <v>2836.8</v>
      </c>
      <c r="Y38" s="124">
        <f t="shared" si="11"/>
        <v>6811.2</v>
      </c>
      <c r="Z38" s="124">
        <f t="shared" si="3"/>
        <v>39962.080000000002</v>
      </c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  <c r="BV38" s="129"/>
      <c r="BW38" s="129"/>
      <c r="BX38" s="129"/>
      <c r="BY38" s="129"/>
      <c r="BZ38" s="129"/>
    </row>
    <row r="39" spans="1:78" s="133" customFormat="1" ht="45" x14ac:dyDescent="0.2">
      <c r="A39" s="126">
        <v>31</v>
      </c>
      <c r="B39" s="127" t="s">
        <v>76</v>
      </c>
      <c r="C39" s="127" t="s">
        <v>66</v>
      </c>
      <c r="D39" s="127" t="s">
        <v>8</v>
      </c>
      <c r="E39" s="127" t="s">
        <v>170</v>
      </c>
      <c r="F39" s="127" t="s">
        <v>47</v>
      </c>
      <c r="G39" s="128">
        <v>48000</v>
      </c>
      <c r="H39" s="128">
        <f>+G39-(I39+L39+N39)</f>
        <v>45163.199999999997</v>
      </c>
      <c r="I39" s="128">
        <f t="shared" si="4"/>
        <v>1377.6</v>
      </c>
      <c r="J39" s="128">
        <f t="shared" si="5"/>
        <v>3407.9999999999995</v>
      </c>
      <c r="K39" s="128">
        <f t="shared" si="6"/>
        <v>528</v>
      </c>
      <c r="L39" s="128">
        <f t="shared" si="9"/>
        <v>1459.2</v>
      </c>
      <c r="M39" s="128">
        <f t="shared" si="10"/>
        <v>3403.2000000000003</v>
      </c>
      <c r="N39" s="128"/>
      <c r="O39" s="128">
        <f>+I39+J39+K39+L39+M39+N39</f>
        <v>10176</v>
      </c>
      <c r="P39" s="128">
        <v>25</v>
      </c>
      <c r="Q39" s="124"/>
      <c r="R39" s="124"/>
      <c r="S39" s="124">
        <v>1118.6500000000001</v>
      </c>
      <c r="T39" s="124">
        <v>200</v>
      </c>
      <c r="U39" s="124">
        <f>1571.73-V39</f>
        <v>1571.73</v>
      </c>
      <c r="V39" s="124"/>
      <c r="W39" s="124">
        <f t="shared" si="0"/>
        <v>2915.38</v>
      </c>
      <c r="X39" s="124">
        <f t="shared" si="1"/>
        <v>2836.8</v>
      </c>
      <c r="Y39" s="124">
        <f t="shared" si="11"/>
        <v>6811.2</v>
      </c>
      <c r="Z39" s="124">
        <f t="shared" si="3"/>
        <v>42247.82</v>
      </c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129"/>
    </row>
    <row r="40" spans="1:78" s="133" customFormat="1" x14ac:dyDescent="0.2">
      <c r="A40" s="126">
        <v>32</v>
      </c>
      <c r="B40" s="127" t="s">
        <v>228</v>
      </c>
      <c r="C40" s="127" t="s">
        <v>65</v>
      </c>
      <c r="D40" s="127" t="s">
        <v>13</v>
      </c>
      <c r="E40" s="127" t="s">
        <v>43</v>
      </c>
      <c r="F40" s="127" t="s">
        <v>47</v>
      </c>
      <c r="G40" s="128">
        <v>60000</v>
      </c>
      <c r="H40" s="128">
        <f t="shared" si="12"/>
        <v>54738.54</v>
      </c>
      <c r="I40" s="128">
        <f t="shared" si="4"/>
        <v>1722</v>
      </c>
      <c r="J40" s="128">
        <f t="shared" si="5"/>
        <v>4260</v>
      </c>
      <c r="K40" s="128">
        <f t="shared" si="6"/>
        <v>660.00000000000011</v>
      </c>
      <c r="L40" s="128">
        <f t="shared" si="9"/>
        <v>1824</v>
      </c>
      <c r="M40" s="128">
        <f t="shared" si="10"/>
        <v>4254</v>
      </c>
      <c r="N40" s="128">
        <v>1715.46</v>
      </c>
      <c r="O40" s="128">
        <f t="shared" si="13"/>
        <v>14435.46</v>
      </c>
      <c r="P40" s="128">
        <v>25</v>
      </c>
      <c r="Q40" s="124">
        <v>6500</v>
      </c>
      <c r="R40" s="124"/>
      <c r="S40" s="124">
        <v>29.99</v>
      </c>
      <c r="T40" s="124">
        <v>200</v>
      </c>
      <c r="U40" s="124">
        <f>2800.49-V40</f>
        <v>2800.49</v>
      </c>
      <c r="V40" s="124"/>
      <c r="W40" s="124">
        <f t="shared" si="0"/>
        <v>9555.48</v>
      </c>
      <c r="X40" s="124">
        <f t="shared" si="1"/>
        <v>5261.46</v>
      </c>
      <c r="Y40" s="124">
        <f t="shared" si="11"/>
        <v>8514</v>
      </c>
      <c r="Z40" s="124">
        <f t="shared" si="3"/>
        <v>45183.06</v>
      </c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</row>
    <row r="41" spans="1:78" s="133" customFormat="1" ht="30" customHeight="1" x14ac:dyDescent="0.2">
      <c r="A41" s="126">
        <v>33</v>
      </c>
      <c r="B41" s="127" t="s">
        <v>96</v>
      </c>
      <c r="C41" s="127" t="s">
        <v>65</v>
      </c>
      <c r="D41" s="127" t="s">
        <v>8</v>
      </c>
      <c r="E41" s="127" t="s">
        <v>29</v>
      </c>
      <c r="F41" s="127" t="s">
        <v>47</v>
      </c>
      <c r="G41" s="128">
        <v>60000</v>
      </c>
      <c r="H41" s="128">
        <f t="shared" si="12"/>
        <v>56454</v>
      </c>
      <c r="I41" s="128">
        <f t="shared" si="4"/>
        <v>1722</v>
      </c>
      <c r="J41" s="128">
        <f t="shared" si="5"/>
        <v>4260</v>
      </c>
      <c r="K41" s="128">
        <f t="shared" si="6"/>
        <v>660.00000000000011</v>
      </c>
      <c r="L41" s="128">
        <f t="shared" si="9"/>
        <v>1824</v>
      </c>
      <c r="M41" s="128">
        <f t="shared" si="10"/>
        <v>4254</v>
      </c>
      <c r="N41" s="128"/>
      <c r="O41" s="128">
        <f t="shared" si="13"/>
        <v>12720</v>
      </c>
      <c r="P41" s="128">
        <v>25</v>
      </c>
      <c r="Q41" s="124">
        <v>5592.26</v>
      </c>
      <c r="R41" s="124"/>
      <c r="S41" s="124">
        <v>1096.73</v>
      </c>
      <c r="T41" s="124">
        <v>200</v>
      </c>
      <c r="U41" s="124">
        <f>3486.68-V41</f>
        <v>3486.68</v>
      </c>
      <c r="V41" s="124"/>
      <c r="W41" s="124">
        <f t="shared" ref="W41:W72" si="14">P41+Q41+R41+S41+T41+U41</f>
        <v>10400.67</v>
      </c>
      <c r="X41" s="124">
        <f t="shared" ref="X41:X72" si="15">+I41+L41+N41</f>
        <v>3546</v>
      </c>
      <c r="Y41" s="124">
        <f t="shared" si="11"/>
        <v>8514</v>
      </c>
      <c r="Z41" s="124">
        <f t="shared" ref="Z41:Z72" si="16">+G41-(W41+X41)</f>
        <v>46053.33</v>
      </c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29"/>
      <c r="BZ41" s="129"/>
    </row>
    <row r="42" spans="1:78" s="133" customFormat="1" ht="30" x14ac:dyDescent="0.2">
      <c r="A42" s="126">
        <v>34</v>
      </c>
      <c r="B42" s="127" t="s">
        <v>97</v>
      </c>
      <c r="C42" s="127" t="s">
        <v>65</v>
      </c>
      <c r="D42" s="127" t="s">
        <v>172</v>
      </c>
      <c r="E42" s="127" t="s">
        <v>209</v>
      </c>
      <c r="F42" s="127" t="s">
        <v>47</v>
      </c>
      <c r="G42" s="128">
        <v>60000</v>
      </c>
      <c r="H42" s="128">
        <f t="shared" si="12"/>
        <v>54738.54</v>
      </c>
      <c r="I42" s="128">
        <f t="shared" si="4"/>
        <v>1722</v>
      </c>
      <c r="J42" s="128">
        <f t="shared" si="5"/>
        <v>4260</v>
      </c>
      <c r="K42" s="128">
        <f t="shared" si="6"/>
        <v>660.00000000000011</v>
      </c>
      <c r="L42" s="128">
        <f t="shared" si="9"/>
        <v>1824</v>
      </c>
      <c r="M42" s="128">
        <f t="shared" si="10"/>
        <v>4254</v>
      </c>
      <c r="N42" s="128">
        <v>1715.46</v>
      </c>
      <c r="O42" s="128">
        <f t="shared" si="13"/>
        <v>14435.46</v>
      </c>
      <c r="P42" s="128">
        <v>25</v>
      </c>
      <c r="Q42" s="124"/>
      <c r="R42" s="124"/>
      <c r="S42" s="124">
        <v>1537.14</v>
      </c>
      <c r="T42" s="124">
        <v>200</v>
      </c>
      <c r="U42" s="124">
        <f>3143.58-V42</f>
        <v>3143.58</v>
      </c>
      <c r="V42" s="124"/>
      <c r="W42" s="124">
        <f t="shared" si="14"/>
        <v>4905.72</v>
      </c>
      <c r="X42" s="124">
        <f t="shared" si="15"/>
        <v>5261.46</v>
      </c>
      <c r="Y42" s="124">
        <f t="shared" si="11"/>
        <v>8514</v>
      </c>
      <c r="Z42" s="124">
        <f t="shared" si="16"/>
        <v>49832.82</v>
      </c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29"/>
      <c r="BZ42" s="129"/>
    </row>
    <row r="43" spans="1:78" s="133" customFormat="1" ht="30" x14ac:dyDescent="0.2">
      <c r="A43" s="126">
        <v>35</v>
      </c>
      <c r="B43" s="127" t="s">
        <v>98</v>
      </c>
      <c r="C43" s="127" t="s">
        <v>66</v>
      </c>
      <c r="D43" s="127" t="s">
        <v>14</v>
      </c>
      <c r="E43" s="127" t="s">
        <v>41</v>
      </c>
      <c r="F43" s="127" t="s">
        <v>47</v>
      </c>
      <c r="G43" s="128">
        <v>60000</v>
      </c>
      <c r="H43" s="128">
        <f t="shared" si="12"/>
        <v>54738.54</v>
      </c>
      <c r="I43" s="128">
        <f t="shared" si="4"/>
        <v>1722</v>
      </c>
      <c r="J43" s="128">
        <f t="shared" si="5"/>
        <v>4260</v>
      </c>
      <c r="K43" s="128">
        <f t="shared" si="6"/>
        <v>660.00000000000011</v>
      </c>
      <c r="L43" s="128">
        <f t="shared" si="9"/>
        <v>1824</v>
      </c>
      <c r="M43" s="128">
        <f t="shared" si="10"/>
        <v>4254</v>
      </c>
      <c r="N43" s="128">
        <v>1715.46</v>
      </c>
      <c r="O43" s="128">
        <f t="shared" si="13"/>
        <v>14435.46</v>
      </c>
      <c r="P43" s="128">
        <v>25</v>
      </c>
      <c r="Q43" s="124">
        <v>3495.45</v>
      </c>
      <c r="R43" s="124"/>
      <c r="S43" s="124">
        <v>1017.89</v>
      </c>
      <c r="T43" s="124">
        <v>200</v>
      </c>
      <c r="U43" s="124">
        <f>3143.58-V43</f>
        <v>3143.58</v>
      </c>
      <c r="V43" s="124"/>
      <c r="W43" s="124">
        <f t="shared" si="14"/>
        <v>7881.92</v>
      </c>
      <c r="X43" s="124">
        <f t="shared" si="15"/>
        <v>5261.46</v>
      </c>
      <c r="Y43" s="124">
        <f t="shared" si="11"/>
        <v>8514</v>
      </c>
      <c r="Z43" s="124">
        <f t="shared" si="16"/>
        <v>46856.619999999995</v>
      </c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129"/>
      <c r="BP43" s="129"/>
      <c r="BQ43" s="129"/>
      <c r="BR43" s="129"/>
      <c r="BS43" s="129"/>
      <c r="BT43" s="129"/>
      <c r="BU43" s="129"/>
      <c r="BV43" s="129"/>
      <c r="BW43" s="129"/>
      <c r="BX43" s="129"/>
      <c r="BY43" s="129"/>
      <c r="BZ43" s="129"/>
    </row>
    <row r="44" spans="1:78" s="133" customFormat="1" ht="30" x14ac:dyDescent="0.2">
      <c r="A44" s="126">
        <v>36</v>
      </c>
      <c r="B44" s="127" t="s">
        <v>93</v>
      </c>
      <c r="C44" s="127" t="s">
        <v>65</v>
      </c>
      <c r="D44" s="127" t="s">
        <v>11</v>
      </c>
      <c r="E44" s="127" t="s">
        <v>28</v>
      </c>
      <c r="F44" s="127" t="s">
        <v>47</v>
      </c>
      <c r="G44" s="128">
        <v>60000</v>
      </c>
      <c r="H44" s="128">
        <f>+G44-(I44+L44+N44)</f>
        <v>56454</v>
      </c>
      <c r="I44" s="128">
        <f t="shared" si="4"/>
        <v>1722</v>
      </c>
      <c r="J44" s="128">
        <f t="shared" si="5"/>
        <v>4260</v>
      </c>
      <c r="K44" s="128">
        <f t="shared" si="6"/>
        <v>660.00000000000011</v>
      </c>
      <c r="L44" s="128">
        <f t="shared" si="9"/>
        <v>1824</v>
      </c>
      <c r="M44" s="128">
        <f t="shared" si="10"/>
        <v>4254</v>
      </c>
      <c r="N44" s="128"/>
      <c r="O44" s="128">
        <f>+I44+J44+K44+L44+M44+N44</f>
        <v>12720</v>
      </c>
      <c r="P44" s="128">
        <v>25</v>
      </c>
      <c r="Q44" s="124"/>
      <c r="R44" s="124"/>
      <c r="S44" s="124">
        <v>1119.46</v>
      </c>
      <c r="T44" s="124">
        <v>200</v>
      </c>
      <c r="U44" s="124">
        <f>IF((H44*12)&gt;867123.01,(79776+(((H44*12)-867123.01)*0.25))/12,IF((H44*12)&gt;624329.01,(31216+(((H44*12)-624329.01)*0.2))/12,IF((H44*12)&gt;416220.01,(((H44*12)-416220.01)*0.15)/12,0)))</f>
        <v>3486.6498333333329</v>
      </c>
      <c r="V44" s="124"/>
      <c r="W44" s="124">
        <f t="shared" si="14"/>
        <v>4831.109833333333</v>
      </c>
      <c r="X44" s="124">
        <f t="shared" si="15"/>
        <v>3546</v>
      </c>
      <c r="Y44" s="124">
        <f t="shared" si="11"/>
        <v>8514</v>
      </c>
      <c r="Z44" s="124">
        <f t="shared" si="16"/>
        <v>51622.890166666664</v>
      </c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129"/>
      <c r="BQ44" s="129"/>
      <c r="BR44" s="129"/>
      <c r="BS44" s="129"/>
      <c r="BT44" s="129"/>
      <c r="BU44" s="129"/>
      <c r="BV44" s="129"/>
      <c r="BW44" s="129"/>
      <c r="BX44" s="129"/>
      <c r="BY44" s="129"/>
      <c r="BZ44" s="129"/>
    </row>
    <row r="45" spans="1:78" s="133" customFormat="1" ht="30" x14ac:dyDescent="0.2">
      <c r="A45" s="126">
        <v>37</v>
      </c>
      <c r="B45" s="127" t="s">
        <v>99</v>
      </c>
      <c r="C45" s="127" t="s">
        <v>65</v>
      </c>
      <c r="D45" s="127" t="s">
        <v>6</v>
      </c>
      <c r="E45" s="127" t="s">
        <v>55</v>
      </c>
      <c r="F45" s="127" t="s">
        <v>47</v>
      </c>
      <c r="G45" s="128">
        <v>60000</v>
      </c>
      <c r="H45" s="128">
        <f t="shared" si="12"/>
        <v>56454</v>
      </c>
      <c r="I45" s="128">
        <f t="shared" si="4"/>
        <v>1722</v>
      </c>
      <c r="J45" s="128">
        <f t="shared" si="5"/>
        <v>4260</v>
      </c>
      <c r="K45" s="128">
        <f t="shared" si="6"/>
        <v>660.00000000000011</v>
      </c>
      <c r="L45" s="128">
        <f t="shared" si="9"/>
        <v>1824</v>
      </c>
      <c r="M45" s="128">
        <f t="shared" si="10"/>
        <v>4254</v>
      </c>
      <c r="N45" s="128"/>
      <c r="O45" s="128">
        <f t="shared" si="13"/>
        <v>12720</v>
      </c>
      <c r="P45" s="128">
        <v>25</v>
      </c>
      <c r="Q45" s="124">
        <v>2458.4</v>
      </c>
      <c r="R45" s="124"/>
      <c r="S45" s="124">
        <v>1613.98</v>
      </c>
      <c r="T45" s="124">
        <v>200</v>
      </c>
      <c r="U45" s="124">
        <f>IF((H45*12)&gt;867123.01,(79776+(((H45*12)-867123.01)*0.25))/12,IF((H45*12)&gt;624329.01,(31216+(((H45*12)-624329.01)*0.2))/12,IF((H45*12)&gt;416220.01,(((H45*12)-416220.01)*0.15)/12,0)))</f>
        <v>3486.6498333333329</v>
      </c>
      <c r="V45" s="124"/>
      <c r="W45" s="124">
        <f t="shared" si="14"/>
        <v>7784.029833333333</v>
      </c>
      <c r="X45" s="124">
        <f t="shared" si="15"/>
        <v>3546</v>
      </c>
      <c r="Y45" s="124">
        <f t="shared" si="11"/>
        <v>8514</v>
      </c>
      <c r="Z45" s="124">
        <f t="shared" si="16"/>
        <v>48669.970166666666</v>
      </c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29"/>
      <c r="BT45" s="129"/>
      <c r="BU45" s="129"/>
      <c r="BV45" s="129"/>
      <c r="BW45" s="129"/>
      <c r="BX45" s="129"/>
      <c r="BY45" s="129"/>
      <c r="BZ45" s="129"/>
    </row>
    <row r="46" spans="1:78" s="133" customFormat="1" ht="30" x14ac:dyDescent="0.2">
      <c r="A46" s="126">
        <v>38</v>
      </c>
      <c r="B46" s="127" t="s">
        <v>151</v>
      </c>
      <c r="C46" s="127" t="s">
        <v>65</v>
      </c>
      <c r="D46" s="127" t="s">
        <v>9</v>
      </c>
      <c r="E46" s="127" t="s">
        <v>44</v>
      </c>
      <c r="F46" s="127" t="s">
        <v>60</v>
      </c>
      <c r="G46" s="128">
        <v>65000</v>
      </c>
      <c r="H46" s="128">
        <f t="shared" si="12"/>
        <v>61158.5</v>
      </c>
      <c r="I46" s="128">
        <f t="shared" si="4"/>
        <v>1865.5</v>
      </c>
      <c r="J46" s="128">
        <f t="shared" si="5"/>
        <v>4615</v>
      </c>
      <c r="K46" s="128">
        <f t="shared" si="6"/>
        <v>715.00000000000011</v>
      </c>
      <c r="L46" s="128">
        <f t="shared" si="9"/>
        <v>1976</v>
      </c>
      <c r="M46" s="128">
        <f t="shared" si="10"/>
        <v>4608.5</v>
      </c>
      <c r="N46" s="128"/>
      <c r="O46" s="128">
        <f t="shared" si="13"/>
        <v>13780</v>
      </c>
      <c r="P46" s="128">
        <v>25</v>
      </c>
      <c r="Q46" s="124">
        <v>8537.7800000000007</v>
      </c>
      <c r="R46" s="124"/>
      <c r="S46" s="124">
        <v>925.67</v>
      </c>
      <c r="T46" s="124">
        <v>200</v>
      </c>
      <c r="U46" s="124">
        <v>4427.58</v>
      </c>
      <c r="V46" s="124"/>
      <c r="W46" s="124">
        <f t="shared" si="14"/>
        <v>14116.03</v>
      </c>
      <c r="X46" s="124">
        <f t="shared" si="15"/>
        <v>3841.5</v>
      </c>
      <c r="Y46" s="124">
        <f t="shared" si="11"/>
        <v>9223.5</v>
      </c>
      <c r="Z46" s="124">
        <f t="shared" si="16"/>
        <v>47042.47</v>
      </c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</row>
    <row r="47" spans="1:78" s="133" customFormat="1" ht="30" x14ac:dyDescent="0.2">
      <c r="A47" s="126">
        <v>39</v>
      </c>
      <c r="B47" s="127" t="s">
        <v>100</v>
      </c>
      <c r="C47" s="127" t="s">
        <v>65</v>
      </c>
      <c r="D47" s="127" t="s">
        <v>10</v>
      </c>
      <c r="E47" s="127" t="s">
        <v>54</v>
      </c>
      <c r="F47" s="127" t="s">
        <v>60</v>
      </c>
      <c r="G47" s="128">
        <v>70000</v>
      </c>
      <c r="H47" s="128">
        <f t="shared" si="12"/>
        <v>60716.619999999995</v>
      </c>
      <c r="I47" s="128">
        <f t="shared" si="4"/>
        <v>2009</v>
      </c>
      <c r="J47" s="128">
        <f t="shared" si="5"/>
        <v>4970</v>
      </c>
      <c r="K47" s="128">
        <f t="shared" si="6"/>
        <v>770.00000000000011</v>
      </c>
      <c r="L47" s="128">
        <f t="shared" si="9"/>
        <v>2128</v>
      </c>
      <c r="M47" s="128">
        <f t="shared" si="10"/>
        <v>4963</v>
      </c>
      <c r="N47" s="128">
        <v>5146.38</v>
      </c>
      <c r="O47" s="128">
        <f t="shared" si="13"/>
        <v>19986.38</v>
      </c>
      <c r="P47" s="128">
        <v>25</v>
      </c>
      <c r="Q47" s="124"/>
      <c r="R47" s="124"/>
      <c r="S47" s="124">
        <v>797.28</v>
      </c>
      <c r="T47" s="124">
        <v>200</v>
      </c>
      <c r="U47" s="124">
        <f>4339.2-V47</f>
        <v>4339.2</v>
      </c>
      <c r="V47" s="124"/>
      <c r="W47" s="124">
        <f t="shared" si="14"/>
        <v>5361.48</v>
      </c>
      <c r="X47" s="124">
        <f t="shared" si="15"/>
        <v>9283.380000000001</v>
      </c>
      <c r="Y47" s="124">
        <f t="shared" si="11"/>
        <v>9933</v>
      </c>
      <c r="Z47" s="124">
        <f t="shared" si="16"/>
        <v>55355.14</v>
      </c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29"/>
      <c r="BQ47" s="129"/>
      <c r="BR47" s="129"/>
      <c r="BS47" s="129"/>
      <c r="BT47" s="129"/>
      <c r="BU47" s="129"/>
      <c r="BV47" s="129"/>
      <c r="BW47" s="129"/>
      <c r="BX47" s="129"/>
      <c r="BY47" s="129"/>
      <c r="BZ47" s="129"/>
    </row>
    <row r="48" spans="1:78" s="129" customFormat="1" ht="30" x14ac:dyDescent="0.2">
      <c r="A48" s="126">
        <v>40</v>
      </c>
      <c r="B48" s="147" t="s">
        <v>143</v>
      </c>
      <c r="C48" s="127" t="s">
        <v>65</v>
      </c>
      <c r="D48" s="127" t="s">
        <v>149</v>
      </c>
      <c r="E48" s="127" t="s">
        <v>38</v>
      </c>
      <c r="F48" s="127" t="s">
        <v>60</v>
      </c>
      <c r="G48" s="128">
        <v>125000</v>
      </c>
      <c r="H48" s="128">
        <f>+G48-(I48+L48+N48)</f>
        <v>115897.04000000001</v>
      </c>
      <c r="I48" s="128">
        <f t="shared" si="4"/>
        <v>3587.5</v>
      </c>
      <c r="J48" s="128">
        <f t="shared" si="5"/>
        <v>8875</v>
      </c>
      <c r="K48" s="128">
        <f t="shared" si="6"/>
        <v>851.51</v>
      </c>
      <c r="L48" s="128">
        <f t="shared" si="9"/>
        <v>3800</v>
      </c>
      <c r="M48" s="128">
        <f t="shared" si="10"/>
        <v>8862.5</v>
      </c>
      <c r="N48" s="128">
        <v>1715.46</v>
      </c>
      <c r="O48" s="128">
        <f>+I48+J48+K48+L48+M48+N48</f>
        <v>27691.97</v>
      </c>
      <c r="P48" s="128">
        <v>25</v>
      </c>
      <c r="Q48" s="124">
        <v>10736.72</v>
      </c>
      <c r="R48" s="124"/>
      <c r="S48" s="124"/>
      <c r="T48" s="124">
        <v>200</v>
      </c>
      <c r="U48" s="124">
        <v>17557.13</v>
      </c>
      <c r="V48" s="124"/>
      <c r="W48" s="124">
        <f t="shared" si="14"/>
        <v>28518.85</v>
      </c>
      <c r="X48" s="124">
        <f t="shared" si="15"/>
        <v>9102.9599999999991</v>
      </c>
      <c r="Y48" s="124">
        <f t="shared" si="11"/>
        <v>17737.5</v>
      </c>
      <c r="Z48" s="124">
        <f t="shared" si="16"/>
        <v>87378.19</v>
      </c>
    </row>
    <row r="49" spans="1:78" s="129" customFormat="1" ht="30" x14ac:dyDescent="0.2">
      <c r="A49" s="126">
        <v>41</v>
      </c>
      <c r="B49" s="127" t="s">
        <v>146</v>
      </c>
      <c r="C49" s="127" t="s">
        <v>65</v>
      </c>
      <c r="D49" s="127" t="s">
        <v>149</v>
      </c>
      <c r="E49" s="127" t="s">
        <v>38</v>
      </c>
      <c r="F49" s="127" t="s">
        <v>60</v>
      </c>
      <c r="G49" s="128">
        <v>80000</v>
      </c>
      <c r="H49" s="128">
        <f>+G49-(I49+L49+N49)</f>
        <v>75272</v>
      </c>
      <c r="I49" s="128">
        <f t="shared" si="4"/>
        <v>2296</v>
      </c>
      <c r="J49" s="128">
        <f t="shared" si="5"/>
        <v>5679.9999999999991</v>
      </c>
      <c r="K49" s="128">
        <f t="shared" si="6"/>
        <v>851.51</v>
      </c>
      <c r="L49" s="128">
        <f t="shared" si="9"/>
        <v>2432</v>
      </c>
      <c r="M49" s="128">
        <f t="shared" si="10"/>
        <v>5672</v>
      </c>
      <c r="N49" s="128"/>
      <c r="O49" s="128">
        <f>+I49+J49+K49+L49+M49+N49</f>
        <v>16931.509999999998</v>
      </c>
      <c r="P49" s="128">
        <v>25</v>
      </c>
      <c r="Q49" s="124">
        <v>1000</v>
      </c>
      <c r="R49" s="124"/>
      <c r="S49" s="124">
        <v>398.64</v>
      </c>
      <c r="T49" s="124">
        <v>200</v>
      </c>
      <c r="U49" s="124">
        <v>7400.87</v>
      </c>
      <c r="V49" s="124"/>
      <c r="W49" s="124">
        <f t="shared" si="14"/>
        <v>9024.51</v>
      </c>
      <c r="X49" s="124">
        <f t="shared" si="15"/>
        <v>4728</v>
      </c>
      <c r="Y49" s="124">
        <f t="shared" si="11"/>
        <v>11352</v>
      </c>
      <c r="Z49" s="124">
        <f t="shared" si="16"/>
        <v>66247.490000000005</v>
      </c>
    </row>
    <row r="50" spans="1:78" s="129" customFormat="1" ht="30" x14ac:dyDescent="0.2">
      <c r="A50" s="126">
        <v>42</v>
      </c>
      <c r="B50" s="127" t="s">
        <v>245</v>
      </c>
      <c r="C50" s="127" t="s">
        <v>65</v>
      </c>
      <c r="D50" s="127" t="s">
        <v>149</v>
      </c>
      <c r="E50" s="127" t="s">
        <v>38</v>
      </c>
      <c r="F50" s="127" t="s">
        <v>60</v>
      </c>
      <c r="G50" s="128">
        <v>110000</v>
      </c>
      <c r="H50" s="128">
        <f>+G50-(I50+L50+N50)</f>
        <v>103499</v>
      </c>
      <c r="I50" s="128">
        <f t="shared" si="4"/>
        <v>3157</v>
      </c>
      <c r="J50" s="128">
        <f t="shared" si="5"/>
        <v>7809.9999999999991</v>
      </c>
      <c r="K50" s="128">
        <f t="shared" si="6"/>
        <v>851.51</v>
      </c>
      <c r="L50" s="128">
        <f t="shared" si="9"/>
        <v>3344</v>
      </c>
      <c r="M50" s="128">
        <f t="shared" si="10"/>
        <v>7799.0000000000009</v>
      </c>
      <c r="N50" s="128"/>
      <c r="O50" s="128">
        <f>+I50+J50+K50+L50+M50+N50</f>
        <v>22961.510000000002</v>
      </c>
      <c r="P50" s="128">
        <v>25</v>
      </c>
      <c r="Q50" s="124"/>
      <c r="R50" s="124"/>
      <c r="S50" s="124"/>
      <c r="T50" s="124">
        <v>200</v>
      </c>
      <c r="U50" s="124">
        <v>14457.62</v>
      </c>
      <c r="V50" s="124"/>
      <c r="W50" s="124">
        <f t="shared" si="14"/>
        <v>14682.62</v>
      </c>
      <c r="X50" s="124">
        <f t="shared" si="15"/>
        <v>6501</v>
      </c>
      <c r="Y50" s="124">
        <f t="shared" si="11"/>
        <v>15609</v>
      </c>
      <c r="Z50" s="124">
        <f t="shared" si="16"/>
        <v>88816.38</v>
      </c>
    </row>
    <row r="51" spans="1:78" s="133" customFormat="1" ht="30" x14ac:dyDescent="0.2">
      <c r="A51" s="126">
        <v>43</v>
      </c>
      <c r="B51" s="147" t="s">
        <v>169</v>
      </c>
      <c r="C51" s="127" t="s">
        <v>66</v>
      </c>
      <c r="D51" s="127" t="s">
        <v>149</v>
      </c>
      <c r="E51" s="127" t="s">
        <v>54</v>
      </c>
      <c r="F51" s="127" t="s">
        <v>60</v>
      </c>
      <c r="G51" s="128">
        <v>80000</v>
      </c>
      <c r="H51" s="128">
        <f t="shared" si="12"/>
        <v>75272</v>
      </c>
      <c r="I51" s="128">
        <f t="shared" si="4"/>
        <v>2296</v>
      </c>
      <c r="J51" s="128">
        <f t="shared" si="5"/>
        <v>5679.9999999999991</v>
      </c>
      <c r="K51" s="128">
        <f t="shared" si="6"/>
        <v>851.51</v>
      </c>
      <c r="L51" s="128">
        <f t="shared" si="9"/>
        <v>2432</v>
      </c>
      <c r="M51" s="128">
        <f t="shared" si="10"/>
        <v>5672</v>
      </c>
      <c r="N51" s="128"/>
      <c r="O51" s="128">
        <f t="shared" si="13"/>
        <v>16931.509999999998</v>
      </c>
      <c r="P51" s="128">
        <v>25</v>
      </c>
      <c r="Q51" s="124"/>
      <c r="R51" s="124"/>
      <c r="S51" s="124"/>
      <c r="T51" s="124">
        <v>200</v>
      </c>
      <c r="U51" s="124">
        <v>7400.87</v>
      </c>
      <c r="V51" s="124"/>
      <c r="W51" s="124">
        <f t="shared" si="14"/>
        <v>7625.87</v>
      </c>
      <c r="X51" s="124">
        <f t="shared" si="15"/>
        <v>4728</v>
      </c>
      <c r="Y51" s="124">
        <f t="shared" si="11"/>
        <v>11352</v>
      </c>
      <c r="Z51" s="124">
        <f t="shared" si="16"/>
        <v>67646.13</v>
      </c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/>
      <c r="BG51" s="129"/>
      <c r="BH51" s="129"/>
      <c r="BI51" s="129"/>
      <c r="BJ51" s="129"/>
      <c r="BK51" s="129"/>
      <c r="BL51" s="129"/>
      <c r="BM51" s="129"/>
      <c r="BN51" s="129"/>
      <c r="BO51" s="129"/>
      <c r="BP51" s="129"/>
      <c r="BQ51" s="129"/>
      <c r="BR51" s="129"/>
      <c r="BS51" s="129"/>
      <c r="BT51" s="129"/>
      <c r="BU51" s="129"/>
      <c r="BV51" s="129"/>
      <c r="BW51" s="129"/>
      <c r="BX51" s="129"/>
      <c r="BY51" s="129"/>
      <c r="BZ51" s="129"/>
    </row>
    <row r="52" spans="1:78" s="133" customFormat="1" ht="30" x14ac:dyDescent="0.2">
      <c r="A52" s="126">
        <v>44</v>
      </c>
      <c r="B52" s="147" t="s">
        <v>214</v>
      </c>
      <c r="C52" s="127" t="s">
        <v>66</v>
      </c>
      <c r="D52" s="130" t="s">
        <v>8</v>
      </c>
      <c r="E52" s="127" t="s">
        <v>20</v>
      </c>
      <c r="F52" s="127" t="s">
        <v>47</v>
      </c>
      <c r="G52" s="128">
        <v>46000</v>
      </c>
      <c r="H52" s="128">
        <f t="shared" si="12"/>
        <v>43281.4</v>
      </c>
      <c r="I52" s="128">
        <f t="shared" si="4"/>
        <v>1320.2</v>
      </c>
      <c r="J52" s="128">
        <f t="shared" si="5"/>
        <v>3265.9999999999995</v>
      </c>
      <c r="K52" s="128">
        <f t="shared" si="6"/>
        <v>506.00000000000006</v>
      </c>
      <c r="L52" s="128">
        <f t="shared" si="9"/>
        <v>1398.4</v>
      </c>
      <c r="M52" s="128">
        <f t="shared" si="10"/>
        <v>3261.4</v>
      </c>
      <c r="N52" s="128"/>
      <c r="O52" s="128">
        <f t="shared" si="13"/>
        <v>9752</v>
      </c>
      <c r="P52" s="128">
        <v>25</v>
      </c>
      <c r="Q52" s="124"/>
      <c r="R52" s="124"/>
      <c r="S52" s="124"/>
      <c r="T52" s="124">
        <v>200</v>
      </c>
      <c r="U52" s="124">
        <f>IF((H52*12)&gt;867123.01,(79776+(((H52*12)-867123.01)*0.25))/12,IF((H52*12)&gt;624329.01,(31216+(((H52*12)-624329.01)*0.2))/12,IF((H52*12)&gt;416220.01,(((H52*12)-416220.01)*0.15)/12,0)))</f>
        <v>1289.4598750000005</v>
      </c>
      <c r="V52" s="124"/>
      <c r="W52" s="124">
        <f t="shared" si="14"/>
        <v>1514.4598750000005</v>
      </c>
      <c r="X52" s="124">
        <f t="shared" si="15"/>
        <v>2718.6000000000004</v>
      </c>
      <c r="Y52" s="124">
        <f t="shared" si="11"/>
        <v>6527.4</v>
      </c>
      <c r="Z52" s="124">
        <f t="shared" si="16"/>
        <v>41766.940125000001</v>
      </c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29"/>
      <c r="BZ52" s="129"/>
    </row>
    <row r="53" spans="1:78" s="133" customFormat="1" ht="30" x14ac:dyDescent="0.2">
      <c r="A53" s="126">
        <v>45</v>
      </c>
      <c r="B53" s="127" t="s">
        <v>101</v>
      </c>
      <c r="C53" s="127" t="s">
        <v>65</v>
      </c>
      <c r="D53" s="127" t="s">
        <v>7</v>
      </c>
      <c r="E53" s="127" t="s">
        <v>22</v>
      </c>
      <c r="F53" s="127" t="s">
        <v>61</v>
      </c>
      <c r="G53" s="128">
        <v>46000</v>
      </c>
      <c r="H53" s="128">
        <f t="shared" si="12"/>
        <v>43281.4</v>
      </c>
      <c r="I53" s="128">
        <f t="shared" si="4"/>
        <v>1320.2</v>
      </c>
      <c r="J53" s="128">
        <f t="shared" si="5"/>
        <v>3265.9999999999995</v>
      </c>
      <c r="K53" s="128">
        <f t="shared" si="6"/>
        <v>506.00000000000006</v>
      </c>
      <c r="L53" s="128">
        <f t="shared" si="9"/>
        <v>1398.4</v>
      </c>
      <c r="M53" s="128">
        <f t="shared" si="10"/>
        <v>3261.4</v>
      </c>
      <c r="N53" s="128"/>
      <c r="O53" s="128">
        <f t="shared" si="13"/>
        <v>9752</v>
      </c>
      <c r="P53" s="128">
        <v>25</v>
      </c>
      <c r="Q53" s="124">
        <v>5000</v>
      </c>
      <c r="R53" s="124"/>
      <c r="S53" s="124">
        <v>629.66</v>
      </c>
      <c r="T53" s="124">
        <v>200</v>
      </c>
      <c r="U53" s="124">
        <f>1289.46-V53</f>
        <v>1289.46</v>
      </c>
      <c r="V53" s="124"/>
      <c r="W53" s="124">
        <f t="shared" si="14"/>
        <v>7144.12</v>
      </c>
      <c r="X53" s="124">
        <f t="shared" si="15"/>
        <v>2718.6000000000004</v>
      </c>
      <c r="Y53" s="124">
        <f t="shared" si="11"/>
        <v>6527.4</v>
      </c>
      <c r="Z53" s="124">
        <f t="shared" si="16"/>
        <v>36137.279999999999</v>
      </c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29"/>
      <c r="BZ53" s="129"/>
    </row>
    <row r="54" spans="1:78" s="133" customFormat="1" ht="30" x14ac:dyDescent="0.2">
      <c r="A54" s="126">
        <v>46</v>
      </c>
      <c r="B54" s="127" t="s">
        <v>102</v>
      </c>
      <c r="C54" s="127" t="s">
        <v>65</v>
      </c>
      <c r="D54" s="127" t="s">
        <v>7</v>
      </c>
      <c r="E54" s="127" t="s">
        <v>22</v>
      </c>
      <c r="F54" s="127" t="s">
        <v>61</v>
      </c>
      <c r="G54" s="128">
        <v>36000</v>
      </c>
      <c r="H54" s="128">
        <f t="shared" si="12"/>
        <v>33872.400000000001</v>
      </c>
      <c r="I54" s="128">
        <f t="shared" si="4"/>
        <v>1033.2</v>
      </c>
      <c r="J54" s="128">
        <f t="shared" si="5"/>
        <v>2555.9999999999995</v>
      </c>
      <c r="K54" s="128">
        <f t="shared" si="6"/>
        <v>396.00000000000006</v>
      </c>
      <c r="L54" s="128">
        <f t="shared" si="9"/>
        <v>1094.4000000000001</v>
      </c>
      <c r="M54" s="128">
        <f t="shared" si="10"/>
        <v>2552.4</v>
      </c>
      <c r="N54" s="128"/>
      <c r="O54" s="128">
        <f t="shared" si="13"/>
        <v>7632</v>
      </c>
      <c r="P54" s="128">
        <v>25</v>
      </c>
      <c r="Q54" s="124"/>
      <c r="R54" s="124"/>
      <c r="S54" s="124"/>
      <c r="T54" s="124">
        <v>200</v>
      </c>
      <c r="U54" s="124">
        <v>0</v>
      </c>
      <c r="V54" s="124"/>
      <c r="W54" s="124">
        <f t="shared" si="14"/>
        <v>225</v>
      </c>
      <c r="X54" s="124">
        <f t="shared" si="15"/>
        <v>2127.6000000000004</v>
      </c>
      <c r="Y54" s="124">
        <f t="shared" si="11"/>
        <v>5108.3999999999996</v>
      </c>
      <c r="Z54" s="124">
        <f t="shared" si="16"/>
        <v>33647.4</v>
      </c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</row>
    <row r="55" spans="1:78" s="133" customFormat="1" ht="45" x14ac:dyDescent="0.2">
      <c r="A55" s="126">
        <v>47</v>
      </c>
      <c r="B55" s="127" t="s">
        <v>103</v>
      </c>
      <c r="C55" s="127" t="s">
        <v>65</v>
      </c>
      <c r="D55" s="127" t="s">
        <v>12</v>
      </c>
      <c r="E55" s="127" t="s">
        <v>22</v>
      </c>
      <c r="F55" s="127" t="s">
        <v>61</v>
      </c>
      <c r="G55" s="128">
        <v>46000</v>
      </c>
      <c r="H55" s="128">
        <f t="shared" si="12"/>
        <v>39850.479999999996</v>
      </c>
      <c r="I55" s="128">
        <f t="shared" si="4"/>
        <v>1320.2</v>
      </c>
      <c r="J55" s="128">
        <f t="shared" si="5"/>
        <v>3265.9999999999995</v>
      </c>
      <c r="K55" s="128">
        <f t="shared" si="6"/>
        <v>506.00000000000006</v>
      </c>
      <c r="L55" s="128">
        <f t="shared" si="9"/>
        <v>1398.4</v>
      </c>
      <c r="M55" s="128">
        <f t="shared" si="10"/>
        <v>3261.4</v>
      </c>
      <c r="N55" s="131">
        <v>3430.92</v>
      </c>
      <c r="O55" s="128">
        <f t="shared" si="13"/>
        <v>13182.92</v>
      </c>
      <c r="P55" s="128">
        <v>25</v>
      </c>
      <c r="Q55" s="124">
        <v>3395.29</v>
      </c>
      <c r="R55" s="124"/>
      <c r="S55" s="124">
        <v>1017.88</v>
      </c>
      <c r="T55" s="124">
        <v>200</v>
      </c>
      <c r="U55" s="124">
        <f>774.82-V55</f>
        <v>774.82</v>
      </c>
      <c r="V55" s="124"/>
      <c r="W55" s="124">
        <f t="shared" si="14"/>
        <v>5412.99</v>
      </c>
      <c r="X55" s="124">
        <f t="shared" si="15"/>
        <v>6149.52</v>
      </c>
      <c r="Y55" s="124">
        <f t="shared" si="11"/>
        <v>6527.4</v>
      </c>
      <c r="Z55" s="124">
        <f t="shared" si="16"/>
        <v>34437.49</v>
      </c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</row>
    <row r="56" spans="1:78" s="133" customFormat="1" ht="45" x14ac:dyDescent="0.2">
      <c r="A56" s="126">
        <v>48</v>
      </c>
      <c r="B56" s="130" t="s">
        <v>104</v>
      </c>
      <c r="C56" s="130" t="s">
        <v>65</v>
      </c>
      <c r="D56" s="130" t="s">
        <v>136</v>
      </c>
      <c r="E56" s="130" t="s">
        <v>22</v>
      </c>
      <c r="F56" s="130" t="s">
        <v>61</v>
      </c>
      <c r="G56" s="131">
        <v>36000</v>
      </c>
      <c r="H56" s="131">
        <f t="shared" si="12"/>
        <v>33872.400000000001</v>
      </c>
      <c r="I56" s="131">
        <f t="shared" si="4"/>
        <v>1033.2</v>
      </c>
      <c r="J56" s="131">
        <f t="shared" si="5"/>
        <v>2555.9999999999995</v>
      </c>
      <c r="K56" s="128">
        <f t="shared" si="6"/>
        <v>396.00000000000006</v>
      </c>
      <c r="L56" s="128">
        <f t="shared" si="9"/>
        <v>1094.4000000000001</v>
      </c>
      <c r="M56" s="128">
        <f t="shared" si="10"/>
        <v>2552.4</v>
      </c>
      <c r="N56" s="131"/>
      <c r="O56" s="131">
        <f t="shared" si="13"/>
        <v>7632</v>
      </c>
      <c r="P56" s="131">
        <v>25</v>
      </c>
      <c r="Q56" s="125">
        <v>20790.740000000002</v>
      </c>
      <c r="R56" s="125"/>
      <c r="S56" s="125">
        <v>760.07</v>
      </c>
      <c r="T56" s="124">
        <v>200</v>
      </c>
      <c r="U56" s="124">
        <v>0</v>
      </c>
      <c r="V56" s="124"/>
      <c r="W56" s="124">
        <f t="shared" si="14"/>
        <v>21775.81</v>
      </c>
      <c r="X56" s="124">
        <f t="shared" si="15"/>
        <v>2127.6000000000004</v>
      </c>
      <c r="Y56" s="124">
        <f t="shared" si="11"/>
        <v>5108.3999999999996</v>
      </c>
      <c r="Z56" s="124">
        <f t="shared" si="16"/>
        <v>12096.589999999997</v>
      </c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</row>
    <row r="57" spans="1:78" s="133" customFormat="1" ht="45" x14ac:dyDescent="0.2">
      <c r="A57" s="126">
        <v>49</v>
      </c>
      <c r="B57" s="127" t="s">
        <v>105</v>
      </c>
      <c r="C57" s="127" t="s">
        <v>65</v>
      </c>
      <c r="D57" s="127" t="s">
        <v>7</v>
      </c>
      <c r="E57" s="127" t="s">
        <v>17</v>
      </c>
      <c r="F57" s="127" t="s">
        <v>61</v>
      </c>
      <c r="G57" s="128">
        <v>46000</v>
      </c>
      <c r="H57" s="128">
        <f t="shared" si="12"/>
        <v>43281.4</v>
      </c>
      <c r="I57" s="128">
        <f t="shared" si="4"/>
        <v>1320.2</v>
      </c>
      <c r="J57" s="128">
        <f t="shared" si="5"/>
        <v>3265.9999999999995</v>
      </c>
      <c r="K57" s="128">
        <f t="shared" si="6"/>
        <v>506.00000000000006</v>
      </c>
      <c r="L57" s="128">
        <f t="shared" si="9"/>
        <v>1398.4</v>
      </c>
      <c r="M57" s="128">
        <f t="shared" si="10"/>
        <v>3261.4</v>
      </c>
      <c r="N57" s="128"/>
      <c r="O57" s="128">
        <f t="shared" si="13"/>
        <v>9752</v>
      </c>
      <c r="P57" s="128">
        <v>25</v>
      </c>
      <c r="Q57" s="124"/>
      <c r="R57" s="124"/>
      <c r="S57" s="124">
        <v>501.14</v>
      </c>
      <c r="T57" s="124">
        <v>200</v>
      </c>
      <c r="U57" s="124">
        <f>1289.46-V57</f>
        <v>1289.46</v>
      </c>
      <c r="V57" s="124"/>
      <c r="W57" s="124">
        <f t="shared" si="14"/>
        <v>2015.6</v>
      </c>
      <c r="X57" s="124">
        <f t="shared" si="15"/>
        <v>2718.6000000000004</v>
      </c>
      <c r="Y57" s="124">
        <f t="shared" si="11"/>
        <v>6527.4</v>
      </c>
      <c r="Z57" s="124">
        <f t="shared" si="16"/>
        <v>41265.800000000003</v>
      </c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129"/>
      <c r="AZ57" s="129"/>
      <c r="BA57" s="129"/>
      <c r="BB57" s="129"/>
      <c r="BC57" s="129"/>
      <c r="BD57" s="129"/>
      <c r="BE57" s="129"/>
      <c r="BF57" s="129"/>
      <c r="BG57" s="129"/>
      <c r="BH57" s="129"/>
      <c r="BI57" s="129"/>
      <c r="BJ57" s="129"/>
      <c r="BK57" s="129"/>
      <c r="BL57" s="129"/>
      <c r="BM57" s="129"/>
      <c r="BN57" s="129"/>
      <c r="BO57" s="129"/>
      <c r="BP57" s="129"/>
      <c r="BQ57" s="129"/>
      <c r="BR57" s="129"/>
      <c r="BS57" s="129"/>
      <c r="BT57" s="129"/>
      <c r="BU57" s="129"/>
      <c r="BV57" s="129"/>
      <c r="BW57" s="129"/>
      <c r="BX57" s="129"/>
      <c r="BY57" s="129"/>
      <c r="BZ57" s="129"/>
    </row>
    <row r="58" spans="1:78" s="45" customFormat="1" ht="45.75" x14ac:dyDescent="0.25">
      <c r="A58" s="126">
        <v>50</v>
      </c>
      <c r="B58" s="127" t="s">
        <v>138</v>
      </c>
      <c r="C58" s="127" t="s">
        <v>65</v>
      </c>
      <c r="D58" s="127" t="s">
        <v>56</v>
      </c>
      <c r="E58" s="127" t="s">
        <v>17</v>
      </c>
      <c r="F58" s="127" t="s">
        <v>61</v>
      </c>
      <c r="G58" s="128">
        <v>46000</v>
      </c>
      <c r="H58" s="128">
        <f>+G58-(I58+L58+N58)</f>
        <v>43281.4</v>
      </c>
      <c r="I58" s="128">
        <f t="shared" si="4"/>
        <v>1320.2</v>
      </c>
      <c r="J58" s="128">
        <f t="shared" si="5"/>
        <v>3265.9999999999995</v>
      </c>
      <c r="K58" s="128">
        <f t="shared" si="6"/>
        <v>506.00000000000006</v>
      </c>
      <c r="L58" s="128">
        <f t="shared" si="9"/>
        <v>1398.4</v>
      </c>
      <c r="M58" s="128">
        <f t="shared" si="10"/>
        <v>3261.4</v>
      </c>
      <c r="N58" s="128"/>
      <c r="O58" s="128">
        <f>+I58+J58+K58+L58+M58+N58</f>
        <v>9752</v>
      </c>
      <c r="P58" s="128">
        <v>25</v>
      </c>
      <c r="Q58" s="124"/>
      <c r="R58" s="124"/>
      <c r="S58" s="124">
        <v>1298.47</v>
      </c>
      <c r="T58" s="124">
        <v>200</v>
      </c>
      <c r="U58" s="124">
        <f>1289.46-V58</f>
        <v>1289.46</v>
      </c>
      <c r="V58" s="124"/>
      <c r="W58" s="124">
        <f t="shared" si="14"/>
        <v>2812.9300000000003</v>
      </c>
      <c r="X58" s="124">
        <f t="shared" si="15"/>
        <v>2718.6000000000004</v>
      </c>
      <c r="Y58" s="124">
        <f t="shared" ref="Y58:Y89" si="17">+J58+M58</f>
        <v>6527.4</v>
      </c>
      <c r="Z58" s="124">
        <f t="shared" si="16"/>
        <v>40468.47</v>
      </c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6"/>
      <c r="BR58" s="156"/>
      <c r="BS58" s="156"/>
      <c r="BT58" s="156"/>
      <c r="BU58" s="156"/>
      <c r="BV58" s="156"/>
      <c r="BW58" s="156"/>
      <c r="BX58" s="156"/>
      <c r="BY58" s="156"/>
      <c r="BZ58" s="156"/>
    </row>
    <row r="59" spans="1:78" s="158" customFormat="1" ht="45.75" x14ac:dyDescent="0.25">
      <c r="A59" s="126">
        <v>51</v>
      </c>
      <c r="B59" s="130" t="s">
        <v>139</v>
      </c>
      <c r="C59" s="130" t="s">
        <v>65</v>
      </c>
      <c r="D59" s="130" t="s">
        <v>7</v>
      </c>
      <c r="E59" s="127" t="s">
        <v>17</v>
      </c>
      <c r="F59" s="130" t="s">
        <v>61</v>
      </c>
      <c r="G59" s="131">
        <v>36000</v>
      </c>
      <c r="H59" s="131">
        <f>+G59-(I59+L59+N59)</f>
        <v>33872.400000000001</v>
      </c>
      <c r="I59" s="128">
        <f t="shared" si="4"/>
        <v>1033.2</v>
      </c>
      <c r="J59" s="128">
        <f t="shared" si="5"/>
        <v>2555.9999999999995</v>
      </c>
      <c r="K59" s="128">
        <f t="shared" si="6"/>
        <v>396.00000000000006</v>
      </c>
      <c r="L59" s="128">
        <f t="shared" si="9"/>
        <v>1094.4000000000001</v>
      </c>
      <c r="M59" s="128">
        <f t="shared" si="10"/>
        <v>2552.4</v>
      </c>
      <c r="N59" s="131"/>
      <c r="O59" s="131">
        <f>+I59+J59+K59+L59+M59+N59</f>
        <v>7632</v>
      </c>
      <c r="P59" s="131">
        <v>25</v>
      </c>
      <c r="Q59" s="124"/>
      <c r="R59" s="125"/>
      <c r="S59" s="125">
        <v>797.28</v>
      </c>
      <c r="T59" s="124">
        <v>200</v>
      </c>
      <c r="U59" s="124"/>
      <c r="V59" s="124"/>
      <c r="W59" s="124">
        <f t="shared" si="14"/>
        <v>1022.28</v>
      </c>
      <c r="X59" s="124">
        <f t="shared" si="15"/>
        <v>2127.6000000000004</v>
      </c>
      <c r="Y59" s="125">
        <f t="shared" si="17"/>
        <v>5108.3999999999996</v>
      </c>
      <c r="Z59" s="124">
        <f t="shared" si="16"/>
        <v>32850.120000000003</v>
      </c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7"/>
      <c r="BR59" s="157"/>
      <c r="BS59" s="157"/>
      <c r="BT59" s="157"/>
      <c r="BU59" s="157"/>
      <c r="BV59" s="157"/>
      <c r="BW59" s="157"/>
      <c r="BX59" s="157"/>
      <c r="BY59" s="157"/>
      <c r="BZ59" s="157"/>
    </row>
    <row r="60" spans="1:78" s="132" customFormat="1" ht="45" x14ac:dyDescent="0.2">
      <c r="A60" s="126">
        <v>52</v>
      </c>
      <c r="B60" s="130" t="s">
        <v>106</v>
      </c>
      <c r="C60" s="130" t="s">
        <v>65</v>
      </c>
      <c r="D60" s="130" t="s">
        <v>7</v>
      </c>
      <c r="E60" s="127" t="s">
        <v>17</v>
      </c>
      <c r="F60" s="130" t="s">
        <v>61</v>
      </c>
      <c r="G60" s="131">
        <v>46000</v>
      </c>
      <c r="H60" s="131">
        <f t="shared" si="12"/>
        <v>41565.94</v>
      </c>
      <c r="I60" s="128">
        <f t="shared" si="4"/>
        <v>1320.2</v>
      </c>
      <c r="J60" s="128">
        <f t="shared" si="5"/>
        <v>3265.9999999999995</v>
      </c>
      <c r="K60" s="128">
        <f t="shared" si="6"/>
        <v>506.00000000000006</v>
      </c>
      <c r="L60" s="128">
        <f t="shared" si="9"/>
        <v>1398.4</v>
      </c>
      <c r="M60" s="128">
        <f t="shared" si="10"/>
        <v>3261.4</v>
      </c>
      <c r="N60" s="128">
        <v>1715.46</v>
      </c>
      <c r="O60" s="131">
        <f t="shared" si="13"/>
        <v>11467.46</v>
      </c>
      <c r="P60" s="131">
        <v>25</v>
      </c>
      <c r="Q60" s="124"/>
      <c r="R60" s="125"/>
      <c r="S60" s="125"/>
      <c r="T60" s="124">
        <v>200</v>
      </c>
      <c r="U60" s="124">
        <v>1032.1400000000001</v>
      </c>
      <c r="V60" s="124"/>
      <c r="W60" s="124">
        <f t="shared" si="14"/>
        <v>1257.1400000000001</v>
      </c>
      <c r="X60" s="124">
        <f t="shared" si="15"/>
        <v>4434.0600000000004</v>
      </c>
      <c r="Y60" s="125">
        <f t="shared" si="17"/>
        <v>6527.4</v>
      </c>
      <c r="Z60" s="124">
        <f t="shared" si="16"/>
        <v>40308.800000000003</v>
      </c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</row>
    <row r="61" spans="1:78" s="132" customFormat="1" ht="45" x14ac:dyDescent="0.2">
      <c r="A61" s="126">
        <v>53</v>
      </c>
      <c r="B61" s="130" t="s">
        <v>107</v>
      </c>
      <c r="C61" s="130" t="s">
        <v>65</v>
      </c>
      <c r="D61" s="130" t="s">
        <v>15</v>
      </c>
      <c r="E61" s="127" t="s">
        <v>17</v>
      </c>
      <c r="F61" s="130" t="s">
        <v>61</v>
      </c>
      <c r="G61" s="131">
        <v>46000</v>
      </c>
      <c r="H61" s="131">
        <f t="shared" si="12"/>
        <v>43281.4</v>
      </c>
      <c r="I61" s="128">
        <f t="shared" si="4"/>
        <v>1320.2</v>
      </c>
      <c r="J61" s="128">
        <f t="shared" si="5"/>
        <v>3265.9999999999995</v>
      </c>
      <c r="K61" s="128">
        <f t="shared" si="6"/>
        <v>506.00000000000006</v>
      </c>
      <c r="L61" s="128">
        <f t="shared" si="9"/>
        <v>1398.4</v>
      </c>
      <c r="M61" s="128">
        <f t="shared" si="10"/>
        <v>3261.4</v>
      </c>
      <c r="N61" s="131"/>
      <c r="O61" s="131">
        <f t="shared" si="13"/>
        <v>9752</v>
      </c>
      <c r="P61" s="131">
        <v>25</v>
      </c>
      <c r="Q61" s="124"/>
      <c r="R61" s="125"/>
      <c r="S61" s="170">
        <v>1160.28</v>
      </c>
      <c r="T61" s="124">
        <v>200</v>
      </c>
      <c r="U61" s="125">
        <f>1289.46-V61</f>
        <v>1289.46</v>
      </c>
      <c r="V61" s="124"/>
      <c r="W61" s="124">
        <f t="shared" si="14"/>
        <v>2674.74</v>
      </c>
      <c r="X61" s="124">
        <f t="shared" si="15"/>
        <v>2718.6000000000004</v>
      </c>
      <c r="Y61" s="125">
        <f t="shared" si="17"/>
        <v>6527.4</v>
      </c>
      <c r="Z61" s="124">
        <f t="shared" si="16"/>
        <v>40606.660000000003</v>
      </c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</row>
    <row r="62" spans="1:78" s="132" customFormat="1" ht="45" x14ac:dyDescent="0.2">
      <c r="A62" s="126">
        <v>54</v>
      </c>
      <c r="B62" s="130" t="s">
        <v>108</v>
      </c>
      <c r="C62" s="130" t="s">
        <v>66</v>
      </c>
      <c r="D62" s="130" t="s">
        <v>7</v>
      </c>
      <c r="E62" s="127" t="s">
        <v>20</v>
      </c>
      <c r="F62" s="130" t="s">
        <v>61</v>
      </c>
      <c r="G62" s="131">
        <v>36000</v>
      </c>
      <c r="H62" s="131">
        <f>+G62-(I62+L62+N62)</f>
        <v>33872.400000000001</v>
      </c>
      <c r="I62" s="128">
        <f t="shared" si="4"/>
        <v>1033.2</v>
      </c>
      <c r="J62" s="128">
        <f t="shared" si="5"/>
        <v>2555.9999999999995</v>
      </c>
      <c r="K62" s="128">
        <f t="shared" si="6"/>
        <v>396.00000000000006</v>
      </c>
      <c r="L62" s="128">
        <f t="shared" si="9"/>
        <v>1094.4000000000001</v>
      </c>
      <c r="M62" s="128">
        <f t="shared" si="10"/>
        <v>2552.4</v>
      </c>
      <c r="N62" s="131"/>
      <c r="O62" s="131">
        <f>+I62+J62+K62+L62+M62+N62</f>
        <v>7632</v>
      </c>
      <c r="P62" s="131">
        <v>25</v>
      </c>
      <c r="Q62" s="124"/>
      <c r="R62" s="125"/>
      <c r="S62" s="125">
        <v>398.64</v>
      </c>
      <c r="T62" s="124">
        <v>200</v>
      </c>
      <c r="U62" s="124"/>
      <c r="V62" s="124"/>
      <c r="W62" s="124">
        <f t="shared" si="14"/>
        <v>623.64</v>
      </c>
      <c r="X62" s="124">
        <f t="shared" si="15"/>
        <v>2127.6000000000004</v>
      </c>
      <c r="Y62" s="125">
        <f t="shared" si="17"/>
        <v>5108.3999999999996</v>
      </c>
      <c r="Z62" s="124">
        <f t="shared" si="16"/>
        <v>33248.76</v>
      </c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</row>
    <row r="63" spans="1:78" s="132" customFormat="1" ht="45" x14ac:dyDescent="0.2">
      <c r="A63" s="126">
        <v>55</v>
      </c>
      <c r="B63" s="130" t="s">
        <v>162</v>
      </c>
      <c r="C63" s="130" t="s">
        <v>65</v>
      </c>
      <c r="D63" s="130" t="s">
        <v>136</v>
      </c>
      <c r="E63" s="127" t="s">
        <v>20</v>
      </c>
      <c r="F63" s="130" t="s">
        <v>61</v>
      </c>
      <c r="G63" s="131">
        <v>30000</v>
      </c>
      <c r="H63" s="131">
        <f t="shared" si="12"/>
        <v>28227</v>
      </c>
      <c r="I63" s="128">
        <f t="shared" si="4"/>
        <v>861</v>
      </c>
      <c r="J63" s="128">
        <f t="shared" si="5"/>
        <v>2130</v>
      </c>
      <c r="K63" s="128">
        <f t="shared" si="6"/>
        <v>330.00000000000006</v>
      </c>
      <c r="L63" s="128">
        <f t="shared" si="9"/>
        <v>912</v>
      </c>
      <c r="M63" s="128">
        <f t="shared" si="10"/>
        <v>2127</v>
      </c>
      <c r="N63" s="131"/>
      <c r="O63" s="131">
        <f t="shared" ref="O63:O68" si="18">+I63+J63+K63+L63+M63+N63</f>
        <v>6360</v>
      </c>
      <c r="P63" s="131">
        <v>25</v>
      </c>
      <c r="Q63" s="124">
        <v>4000</v>
      </c>
      <c r="R63" s="125"/>
      <c r="S63" s="125"/>
      <c r="T63" s="124">
        <v>200</v>
      </c>
      <c r="U63" s="124">
        <v>0</v>
      </c>
      <c r="V63" s="124"/>
      <c r="W63" s="124">
        <f t="shared" si="14"/>
        <v>4225</v>
      </c>
      <c r="X63" s="124">
        <f t="shared" si="15"/>
        <v>1773</v>
      </c>
      <c r="Y63" s="125">
        <f t="shared" si="17"/>
        <v>4257</v>
      </c>
      <c r="Z63" s="124">
        <f t="shared" si="16"/>
        <v>24002</v>
      </c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</row>
    <row r="64" spans="1:78" s="132" customFormat="1" ht="45" x14ac:dyDescent="0.2">
      <c r="A64" s="126">
        <v>56</v>
      </c>
      <c r="B64" s="130" t="s">
        <v>163</v>
      </c>
      <c r="C64" s="130" t="s">
        <v>66</v>
      </c>
      <c r="D64" s="130" t="s">
        <v>7</v>
      </c>
      <c r="E64" s="127" t="s">
        <v>20</v>
      </c>
      <c r="F64" s="130" t="s">
        <v>61</v>
      </c>
      <c r="G64" s="131">
        <v>30000</v>
      </c>
      <c r="H64" s="131">
        <f>+G64-(I64+L64+N64)</f>
        <v>28227</v>
      </c>
      <c r="I64" s="128">
        <f t="shared" si="4"/>
        <v>861</v>
      </c>
      <c r="J64" s="128">
        <f t="shared" si="5"/>
        <v>2130</v>
      </c>
      <c r="K64" s="128">
        <f t="shared" si="6"/>
        <v>330.00000000000006</v>
      </c>
      <c r="L64" s="128">
        <f t="shared" si="9"/>
        <v>912</v>
      </c>
      <c r="M64" s="128">
        <f t="shared" si="10"/>
        <v>2127</v>
      </c>
      <c r="N64" s="131"/>
      <c r="O64" s="131">
        <f t="shared" si="18"/>
        <v>6360</v>
      </c>
      <c r="P64" s="131">
        <v>25</v>
      </c>
      <c r="Q64" s="124"/>
      <c r="R64" s="125"/>
      <c r="S64" s="125">
        <v>585.28</v>
      </c>
      <c r="T64" s="124">
        <v>200</v>
      </c>
      <c r="U64" s="124">
        <v>0</v>
      </c>
      <c r="V64" s="124"/>
      <c r="W64" s="124">
        <f t="shared" si="14"/>
        <v>810.28</v>
      </c>
      <c r="X64" s="124">
        <f t="shared" si="15"/>
        <v>1773</v>
      </c>
      <c r="Y64" s="125">
        <f t="shared" si="17"/>
        <v>4257</v>
      </c>
      <c r="Z64" s="124">
        <f t="shared" si="16"/>
        <v>27416.720000000001</v>
      </c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</row>
    <row r="65" spans="1:78" s="132" customFormat="1" ht="30" x14ac:dyDescent="0.2">
      <c r="A65" s="126">
        <v>57</v>
      </c>
      <c r="B65" s="130" t="s">
        <v>164</v>
      </c>
      <c r="C65" s="130" t="s">
        <v>65</v>
      </c>
      <c r="D65" s="159" t="s">
        <v>8</v>
      </c>
      <c r="E65" s="127" t="s">
        <v>231</v>
      </c>
      <c r="F65" s="130" t="s">
        <v>61</v>
      </c>
      <c r="G65" s="131">
        <v>46000</v>
      </c>
      <c r="H65" s="131">
        <f t="shared" si="12"/>
        <v>43281.4</v>
      </c>
      <c r="I65" s="128">
        <f t="shared" si="4"/>
        <v>1320.2</v>
      </c>
      <c r="J65" s="128">
        <f t="shared" si="5"/>
        <v>3265.9999999999995</v>
      </c>
      <c r="K65" s="128">
        <f t="shared" si="6"/>
        <v>506.00000000000006</v>
      </c>
      <c r="L65" s="128">
        <f t="shared" si="9"/>
        <v>1398.4</v>
      </c>
      <c r="M65" s="128">
        <f t="shared" si="10"/>
        <v>3261.4</v>
      </c>
      <c r="N65" s="131"/>
      <c r="O65" s="131">
        <f t="shared" si="18"/>
        <v>9752</v>
      </c>
      <c r="P65" s="131">
        <v>25</v>
      </c>
      <c r="Q65" s="124">
        <v>1233.44</v>
      </c>
      <c r="R65" s="125"/>
      <c r="S65" s="125">
        <v>398.64</v>
      </c>
      <c r="T65" s="124">
        <v>200</v>
      </c>
      <c r="U65" s="124">
        <f>1289.46-V65</f>
        <v>1289.46</v>
      </c>
      <c r="V65" s="124"/>
      <c r="W65" s="124">
        <f t="shared" si="14"/>
        <v>3146.54</v>
      </c>
      <c r="X65" s="124">
        <f t="shared" si="15"/>
        <v>2718.6000000000004</v>
      </c>
      <c r="Y65" s="125">
        <f t="shared" si="17"/>
        <v>6527.4</v>
      </c>
      <c r="Z65" s="124">
        <f t="shared" si="16"/>
        <v>40134.86</v>
      </c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</row>
    <row r="66" spans="1:78" s="132" customFormat="1" ht="45" x14ac:dyDescent="0.2">
      <c r="A66" s="126">
        <v>58</v>
      </c>
      <c r="B66" s="130" t="s">
        <v>165</v>
      </c>
      <c r="C66" s="130" t="s">
        <v>66</v>
      </c>
      <c r="D66" s="130" t="s">
        <v>9</v>
      </c>
      <c r="E66" s="127" t="s">
        <v>20</v>
      </c>
      <c r="F66" s="130" t="s">
        <v>61</v>
      </c>
      <c r="G66" s="131">
        <v>46000</v>
      </c>
      <c r="H66" s="131">
        <f t="shared" si="12"/>
        <v>41565.94</v>
      </c>
      <c r="I66" s="128">
        <f t="shared" si="4"/>
        <v>1320.2</v>
      </c>
      <c r="J66" s="128">
        <f t="shared" si="5"/>
        <v>3265.9999999999995</v>
      </c>
      <c r="K66" s="128">
        <f t="shared" si="6"/>
        <v>506.00000000000006</v>
      </c>
      <c r="L66" s="128">
        <f t="shared" si="9"/>
        <v>1398.4</v>
      </c>
      <c r="M66" s="128">
        <f t="shared" si="10"/>
        <v>3261.4</v>
      </c>
      <c r="N66" s="128">
        <v>1715.46</v>
      </c>
      <c r="O66" s="131">
        <f t="shared" si="18"/>
        <v>11467.46</v>
      </c>
      <c r="P66" s="131">
        <v>25</v>
      </c>
      <c r="Q66" s="124"/>
      <c r="R66" s="125"/>
      <c r="S66" s="125">
        <v>398.64</v>
      </c>
      <c r="T66" s="124">
        <v>200</v>
      </c>
      <c r="U66" s="125">
        <f>1032.14-V66</f>
        <v>1032.1400000000001</v>
      </c>
      <c r="V66" s="124"/>
      <c r="W66" s="124">
        <f t="shared" si="14"/>
        <v>1655.7800000000002</v>
      </c>
      <c r="X66" s="124">
        <f t="shared" si="15"/>
        <v>4434.0600000000004</v>
      </c>
      <c r="Y66" s="125">
        <f t="shared" si="17"/>
        <v>6527.4</v>
      </c>
      <c r="Z66" s="124">
        <f t="shared" si="16"/>
        <v>39910.160000000003</v>
      </c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</row>
    <row r="67" spans="1:78" s="132" customFormat="1" ht="45" x14ac:dyDescent="0.2">
      <c r="A67" s="126">
        <v>59</v>
      </c>
      <c r="B67" s="130" t="s">
        <v>166</v>
      </c>
      <c r="C67" s="130" t="s">
        <v>65</v>
      </c>
      <c r="D67" s="130" t="s">
        <v>56</v>
      </c>
      <c r="E67" s="127" t="s">
        <v>20</v>
      </c>
      <c r="F67" s="130" t="s">
        <v>61</v>
      </c>
      <c r="G67" s="131">
        <v>46000</v>
      </c>
      <c r="H67" s="131">
        <f t="shared" si="12"/>
        <v>43281.4</v>
      </c>
      <c r="I67" s="128">
        <f t="shared" si="4"/>
        <v>1320.2</v>
      </c>
      <c r="J67" s="128">
        <f t="shared" si="5"/>
        <v>3265.9999999999995</v>
      </c>
      <c r="K67" s="128">
        <f t="shared" si="6"/>
        <v>506.00000000000006</v>
      </c>
      <c r="L67" s="128">
        <f t="shared" si="9"/>
        <v>1398.4</v>
      </c>
      <c r="M67" s="128">
        <f t="shared" si="10"/>
        <v>3261.4</v>
      </c>
      <c r="N67" s="131"/>
      <c r="O67" s="131">
        <f t="shared" si="18"/>
        <v>9752</v>
      </c>
      <c r="P67" s="131">
        <v>25</v>
      </c>
      <c r="Q67" s="124"/>
      <c r="R67" s="125"/>
      <c r="S67" s="125">
        <v>860.08</v>
      </c>
      <c r="T67" s="124">
        <v>200</v>
      </c>
      <c r="U67" s="125">
        <f>1289.46-V67</f>
        <v>1289.46</v>
      </c>
      <c r="V67" s="124"/>
      <c r="W67" s="124">
        <f t="shared" si="14"/>
        <v>2374.54</v>
      </c>
      <c r="X67" s="124">
        <f t="shared" si="15"/>
        <v>2718.6000000000004</v>
      </c>
      <c r="Y67" s="125">
        <f t="shared" si="17"/>
        <v>6527.4</v>
      </c>
      <c r="Z67" s="124">
        <f t="shared" si="16"/>
        <v>40906.86</v>
      </c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</row>
    <row r="68" spans="1:78" s="132" customFormat="1" ht="45" x14ac:dyDescent="0.2">
      <c r="A68" s="126">
        <v>60</v>
      </c>
      <c r="B68" s="130" t="s">
        <v>168</v>
      </c>
      <c r="C68" s="130" t="s">
        <v>66</v>
      </c>
      <c r="D68" s="130" t="s">
        <v>136</v>
      </c>
      <c r="E68" s="127" t="s">
        <v>20</v>
      </c>
      <c r="F68" s="130" t="s">
        <v>61</v>
      </c>
      <c r="G68" s="131">
        <v>46000</v>
      </c>
      <c r="H68" s="131">
        <f t="shared" si="12"/>
        <v>43281.4</v>
      </c>
      <c r="I68" s="128">
        <f t="shared" si="4"/>
        <v>1320.2</v>
      </c>
      <c r="J68" s="128">
        <f t="shared" si="5"/>
        <v>3265.9999999999995</v>
      </c>
      <c r="K68" s="128">
        <f t="shared" si="6"/>
        <v>506.00000000000006</v>
      </c>
      <c r="L68" s="128">
        <f t="shared" si="9"/>
        <v>1398.4</v>
      </c>
      <c r="M68" s="128">
        <f t="shared" si="10"/>
        <v>3261.4</v>
      </c>
      <c r="N68" s="131"/>
      <c r="O68" s="131">
        <f t="shared" si="18"/>
        <v>9752</v>
      </c>
      <c r="P68" s="131">
        <v>25</v>
      </c>
      <c r="Q68" s="124">
        <v>10000</v>
      </c>
      <c r="R68" s="125"/>
      <c r="S68" s="125"/>
      <c r="T68" s="124">
        <v>200</v>
      </c>
      <c r="U68" s="125">
        <f>1289.46-V68</f>
        <v>0</v>
      </c>
      <c r="V68" s="124">
        <v>1289.46</v>
      </c>
      <c r="W68" s="124">
        <f t="shared" si="14"/>
        <v>10225</v>
      </c>
      <c r="X68" s="124">
        <f t="shared" si="15"/>
        <v>2718.6000000000004</v>
      </c>
      <c r="Y68" s="125">
        <f t="shared" si="17"/>
        <v>6527.4</v>
      </c>
      <c r="Z68" s="124">
        <f t="shared" si="16"/>
        <v>33056.400000000001</v>
      </c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</row>
    <row r="69" spans="1:78" s="132" customFormat="1" ht="45" x14ac:dyDescent="0.2">
      <c r="A69" s="126">
        <v>61</v>
      </c>
      <c r="B69" s="130" t="s">
        <v>109</v>
      </c>
      <c r="C69" s="130" t="s">
        <v>66</v>
      </c>
      <c r="D69" s="130" t="s">
        <v>141</v>
      </c>
      <c r="E69" s="127" t="s">
        <v>20</v>
      </c>
      <c r="F69" s="130" t="s">
        <v>61</v>
      </c>
      <c r="G69" s="131">
        <v>46000</v>
      </c>
      <c r="H69" s="131">
        <f t="shared" si="12"/>
        <v>43281.4</v>
      </c>
      <c r="I69" s="128">
        <f t="shared" si="4"/>
        <v>1320.2</v>
      </c>
      <c r="J69" s="128">
        <f t="shared" si="5"/>
        <v>3265.9999999999995</v>
      </c>
      <c r="K69" s="128">
        <f t="shared" si="6"/>
        <v>506.00000000000006</v>
      </c>
      <c r="L69" s="128">
        <f t="shared" si="9"/>
        <v>1398.4</v>
      </c>
      <c r="M69" s="128">
        <f t="shared" si="10"/>
        <v>3261.4</v>
      </c>
      <c r="N69" s="131"/>
      <c r="O69" s="131">
        <f t="shared" si="13"/>
        <v>9752</v>
      </c>
      <c r="P69" s="131">
        <v>25</v>
      </c>
      <c r="Q69" s="124">
        <v>12500.8</v>
      </c>
      <c r="R69" s="125"/>
      <c r="S69" s="125">
        <v>458.62</v>
      </c>
      <c r="T69" s="124">
        <v>200</v>
      </c>
      <c r="U69" s="125">
        <f>1289.46-V69</f>
        <v>1289.46</v>
      </c>
      <c r="V69" s="124"/>
      <c r="W69" s="124">
        <f t="shared" si="14"/>
        <v>14473.880000000001</v>
      </c>
      <c r="X69" s="124">
        <f t="shared" si="15"/>
        <v>2718.6000000000004</v>
      </c>
      <c r="Y69" s="125">
        <f t="shared" si="17"/>
        <v>6527.4</v>
      </c>
      <c r="Z69" s="124">
        <f t="shared" si="16"/>
        <v>28807.519999999997</v>
      </c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</row>
    <row r="70" spans="1:78" s="132" customFormat="1" ht="45" x14ac:dyDescent="0.2">
      <c r="A70" s="126">
        <v>62</v>
      </c>
      <c r="B70" s="130" t="s">
        <v>110</v>
      </c>
      <c r="C70" s="130" t="s">
        <v>66</v>
      </c>
      <c r="D70" s="130" t="s">
        <v>15</v>
      </c>
      <c r="E70" s="127" t="s">
        <v>20</v>
      </c>
      <c r="F70" s="130" t="s">
        <v>61</v>
      </c>
      <c r="G70" s="131">
        <v>36000</v>
      </c>
      <c r="H70" s="131">
        <f t="shared" si="12"/>
        <v>32156.94</v>
      </c>
      <c r="I70" s="128">
        <f t="shared" si="4"/>
        <v>1033.2</v>
      </c>
      <c r="J70" s="128">
        <f t="shared" si="5"/>
        <v>2555.9999999999995</v>
      </c>
      <c r="K70" s="128">
        <f t="shared" si="6"/>
        <v>396.00000000000006</v>
      </c>
      <c r="L70" s="128">
        <f t="shared" ref="L70:L105" si="19">IF(G70&lt;=187020,G70*3.04%,4943.8)</f>
        <v>1094.4000000000001</v>
      </c>
      <c r="M70" s="128">
        <f t="shared" ref="M70:M105" si="20">IF(G70&lt;=187020,G70*7.09%,11530.11)</f>
        <v>2552.4</v>
      </c>
      <c r="N70" s="128">
        <v>1715.46</v>
      </c>
      <c r="O70" s="131">
        <f t="shared" si="13"/>
        <v>9347.4599999999991</v>
      </c>
      <c r="P70" s="131">
        <v>25</v>
      </c>
      <c r="Q70" s="124"/>
      <c r="R70" s="125"/>
      <c r="S70" s="125">
        <v>1614.09</v>
      </c>
      <c r="T70" s="124">
        <v>200</v>
      </c>
      <c r="U70" s="125"/>
      <c r="V70" s="124"/>
      <c r="W70" s="124">
        <f t="shared" si="14"/>
        <v>1839.09</v>
      </c>
      <c r="X70" s="124">
        <f t="shared" si="15"/>
        <v>3843.0600000000004</v>
      </c>
      <c r="Y70" s="125">
        <f t="shared" si="17"/>
        <v>5108.3999999999996</v>
      </c>
      <c r="Z70" s="124">
        <f t="shared" si="16"/>
        <v>30317.85</v>
      </c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</row>
    <row r="71" spans="1:78" s="132" customFormat="1" ht="45" x14ac:dyDescent="0.2">
      <c r="A71" s="126">
        <v>63</v>
      </c>
      <c r="B71" s="130" t="s">
        <v>111</v>
      </c>
      <c r="C71" s="130" t="s">
        <v>66</v>
      </c>
      <c r="D71" s="130" t="s">
        <v>15</v>
      </c>
      <c r="E71" s="127" t="s">
        <v>32</v>
      </c>
      <c r="F71" s="130" t="s">
        <v>61</v>
      </c>
      <c r="G71" s="131">
        <v>36000</v>
      </c>
      <c r="H71" s="131">
        <f t="shared" si="12"/>
        <v>33872.400000000001</v>
      </c>
      <c r="I71" s="128">
        <f t="shared" ref="I71:I105" si="21">IF(G71&lt;=374040,G71*2.87%,9334.68)</f>
        <v>1033.2</v>
      </c>
      <c r="J71" s="128">
        <f t="shared" ref="J71:J105" si="22">IF(G71&lt;=374040,G71*7.1%,23092.75)</f>
        <v>2555.9999999999995</v>
      </c>
      <c r="K71" s="128">
        <f t="shared" si="6"/>
        <v>396.00000000000006</v>
      </c>
      <c r="L71" s="128">
        <f t="shared" si="19"/>
        <v>1094.4000000000001</v>
      </c>
      <c r="M71" s="128">
        <f t="shared" si="20"/>
        <v>2552.4</v>
      </c>
      <c r="N71" s="131"/>
      <c r="O71" s="131">
        <f t="shared" si="13"/>
        <v>7632</v>
      </c>
      <c r="P71" s="131">
        <v>25</v>
      </c>
      <c r="Q71" s="124">
        <v>1500</v>
      </c>
      <c r="R71" s="125"/>
      <c r="S71" s="125"/>
      <c r="T71" s="124">
        <v>200</v>
      </c>
      <c r="U71" s="124">
        <v>0</v>
      </c>
      <c r="V71" s="124"/>
      <c r="W71" s="124">
        <f t="shared" si="14"/>
        <v>1725</v>
      </c>
      <c r="X71" s="124">
        <f t="shared" si="15"/>
        <v>2127.6000000000004</v>
      </c>
      <c r="Y71" s="125">
        <f t="shared" si="17"/>
        <v>5108.3999999999996</v>
      </c>
      <c r="Z71" s="124">
        <f t="shared" si="16"/>
        <v>32147.4</v>
      </c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</row>
    <row r="72" spans="1:78" s="132" customFormat="1" ht="60" x14ac:dyDescent="0.2">
      <c r="A72" s="126">
        <v>64</v>
      </c>
      <c r="B72" s="130" t="s">
        <v>112</v>
      </c>
      <c r="C72" s="130" t="s">
        <v>66</v>
      </c>
      <c r="D72" s="130" t="s">
        <v>15</v>
      </c>
      <c r="E72" s="127" t="s">
        <v>131</v>
      </c>
      <c r="F72" s="130" t="s">
        <v>61</v>
      </c>
      <c r="G72" s="131">
        <v>46000</v>
      </c>
      <c r="H72" s="131">
        <f t="shared" si="12"/>
        <v>41565.94</v>
      </c>
      <c r="I72" s="128">
        <f t="shared" si="21"/>
        <v>1320.2</v>
      </c>
      <c r="J72" s="128">
        <f t="shared" si="22"/>
        <v>3265.9999999999995</v>
      </c>
      <c r="K72" s="128">
        <f t="shared" si="6"/>
        <v>506.00000000000006</v>
      </c>
      <c r="L72" s="128">
        <f t="shared" si="19"/>
        <v>1398.4</v>
      </c>
      <c r="M72" s="128">
        <f t="shared" si="20"/>
        <v>3261.4</v>
      </c>
      <c r="N72" s="131">
        <v>1715.46</v>
      </c>
      <c r="O72" s="131">
        <f t="shared" si="13"/>
        <v>11467.46</v>
      </c>
      <c r="P72" s="131">
        <v>25</v>
      </c>
      <c r="Q72" s="124">
        <v>200</v>
      </c>
      <c r="R72" s="125"/>
      <c r="S72" s="125">
        <v>1195.92</v>
      </c>
      <c r="T72" s="124">
        <v>200</v>
      </c>
      <c r="U72" s="125">
        <v>1032.1400000000001</v>
      </c>
      <c r="V72" s="124"/>
      <c r="W72" s="124">
        <f t="shared" si="14"/>
        <v>2653.0600000000004</v>
      </c>
      <c r="X72" s="124">
        <f t="shared" si="15"/>
        <v>4434.0600000000004</v>
      </c>
      <c r="Y72" s="125">
        <f t="shared" si="17"/>
        <v>6527.4</v>
      </c>
      <c r="Z72" s="124">
        <f t="shared" si="16"/>
        <v>38912.879999999997</v>
      </c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</row>
    <row r="73" spans="1:78" s="132" customFormat="1" ht="45" x14ac:dyDescent="0.2">
      <c r="A73" s="126">
        <v>65</v>
      </c>
      <c r="B73" s="130" t="s">
        <v>113</v>
      </c>
      <c r="C73" s="130" t="s">
        <v>65</v>
      </c>
      <c r="D73" s="130" t="s">
        <v>12</v>
      </c>
      <c r="E73" s="127" t="s">
        <v>22</v>
      </c>
      <c r="F73" s="130" t="s">
        <v>61</v>
      </c>
      <c r="G73" s="131">
        <v>46000</v>
      </c>
      <c r="H73" s="131">
        <f t="shared" ref="H73:H79" si="23">+G73-(I73+L73+N73)</f>
        <v>43281.4</v>
      </c>
      <c r="I73" s="128">
        <f t="shared" si="21"/>
        <v>1320.2</v>
      </c>
      <c r="J73" s="128">
        <f t="shared" si="22"/>
        <v>3265.9999999999995</v>
      </c>
      <c r="K73" s="128">
        <f t="shared" si="6"/>
        <v>506.00000000000006</v>
      </c>
      <c r="L73" s="128">
        <f t="shared" si="19"/>
        <v>1398.4</v>
      </c>
      <c r="M73" s="128">
        <f t="shared" si="20"/>
        <v>3261.4</v>
      </c>
      <c r="N73" s="131"/>
      <c r="O73" s="131">
        <f t="shared" ref="O73:O79" si="24">+I73+J73+K73+L73+M73+N73</f>
        <v>9752</v>
      </c>
      <c r="P73" s="131">
        <v>25</v>
      </c>
      <c r="Q73" s="124"/>
      <c r="R73" s="125"/>
      <c r="S73" s="125">
        <v>740.41</v>
      </c>
      <c r="T73" s="124">
        <v>200</v>
      </c>
      <c r="U73" s="124">
        <f>1289.46-V73</f>
        <v>1289.46</v>
      </c>
      <c r="V73" s="124"/>
      <c r="W73" s="124">
        <f t="shared" ref="W73:W104" si="25">P73+Q73+R73+S73+T73+U73</f>
        <v>2254.87</v>
      </c>
      <c r="X73" s="124">
        <f t="shared" ref="X73:X104" si="26">+I73+L73+N73</f>
        <v>2718.6000000000004</v>
      </c>
      <c r="Y73" s="125">
        <f t="shared" si="17"/>
        <v>6527.4</v>
      </c>
      <c r="Z73" s="124">
        <f t="shared" ref="Z73:Z104" si="27">+G73-(W73+X73)</f>
        <v>41026.53</v>
      </c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</row>
    <row r="74" spans="1:78" s="132" customFormat="1" ht="30" x14ac:dyDescent="0.2">
      <c r="A74" s="126">
        <v>66</v>
      </c>
      <c r="B74" s="130" t="s">
        <v>114</v>
      </c>
      <c r="C74" s="130" t="s">
        <v>65</v>
      </c>
      <c r="D74" s="130" t="s">
        <v>8</v>
      </c>
      <c r="E74" s="127" t="s">
        <v>21</v>
      </c>
      <c r="F74" s="130" t="s">
        <v>61</v>
      </c>
      <c r="G74" s="131">
        <v>36000</v>
      </c>
      <c r="H74" s="131">
        <f t="shared" si="23"/>
        <v>30441.48</v>
      </c>
      <c r="I74" s="128">
        <f t="shared" si="21"/>
        <v>1033.2</v>
      </c>
      <c r="J74" s="128">
        <f t="shared" si="22"/>
        <v>2555.9999999999995</v>
      </c>
      <c r="K74" s="128">
        <f t="shared" ref="K74:K117" si="28">IF(G74&lt;=74808,G74*1.1%,851.51)</f>
        <v>396.00000000000006</v>
      </c>
      <c r="L74" s="128">
        <f t="shared" si="19"/>
        <v>1094.4000000000001</v>
      </c>
      <c r="M74" s="128">
        <f t="shared" si="20"/>
        <v>2552.4</v>
      </c>
      <c r="N74" s="131">
        <v>3430.92</v>
      </c>
      <c r="O74" s="131">
        <f t="shared" si="24"/>
        <v>11062.92</v>
      </c>
      <c r="P74" s="131">
        <v>25</v>
      </c>
      <c r="Q74" s="124"/>
      <c r="R74" s="125"/>
      <c r="S74" s="125">
        <v>1816.02</v>
      </c>
      <c r="T74" s="124">
        <v>200</v>
      </c>
      <c r="U74" s="124"/>
      <c r="V74" s="124"/>
      <c r="W74" s="124">
        <f t="shared" si="25"/>
        <v>2041.02</v>
      </c>
      <c r="X74" s="124">
        <f t="shared" si="26"/>
        <v>5558.52</v>
      </c>
      <c r="Y74" s="125">
        <f t="shared" si="17"/>
        <v>5108.3999999999996</v>
      </c>
      <c r="Z74" s="124">
        <f t="shared" si="27"/>
        <v>28400.46</v>
      </c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</row>
    <row r="75" spans="1:78" s="133" customFormat="1" ht="45" x14ac:dyDescent="0.2">
      <c r="A75" s="126">
        <v>67</v>
      </c>
      <c r="B75" s="127" t="s">
        <v>115</v>
      </c>
      <c r="C75" s="127" t="s">
        <v>65</v>
      </c>
      <c r="D75" s="127" t="s">
        <v>142</v>
      </c>
      <c r="E75" s="127" t="s">
        <v>24</v>
      </c>
      <c r="F75" s="127" t="s">
        <v>61</v>
      </c>
      <c r="G75" s="128">
        <v>36000</v>
      </c>
      <c r="H75" s="128">
        <f t="shared" si="23"/>
        <v>33872.400000000001</v>
      </c>
      <c r="I75" s="128">
        <f t="shared" si="21"/>
        <v>1033.2</v>
      </c>
      <c r="J75" s="128">
        <f t="shared" si="22"/>
        <v>2555.9999999999995</v>
      </c>
      <c r="K75" s="128">
        <f t="shared" si="28"/>
        <v>396.00000000000006</v>
      </c>
      <c r="L75" s="128">
        <f t="shared" si="19"/>
        <v>1094.4000000000001</v>
      </c>
      <c r="M75" s="128">
        <f t="shared" si="20"/>
        <v>2552.4</v>
      </c>
      <c r="N75" s="128"/>
      <c r="O75" s="128">
        <f t="shared" si="24"/>
        <v>7632</v>
      </c>
      <c r="P75" s="128">
        <v>25</v>
      </c>
      <c r="Q75" s="124">
        <v>6505.87</v>
      </c>
      <c r="R75" s="124"/>
      <c r="S75" s="124">
        <v>398.64</v>
      </c>
      <c r="T75" s="124">
        <v>200</v>
      </c>
      <c r="U75" s="124"/>
      <c r="V75" s="124"/>
      <c r="W75" s="124">
        <f t="shared" si="25"/>
        <v>7129.51</v>
      </c>
      <c r="X75" s="124">
        <f t="shared" si="26"/>
        <v>2127.6000000000004</v>
      </c>
      <c r="Y75" s="124">
        <f t="shared" si="17"/>
        <v>5108.3999999999996</v>
      </c>
      <c r="Z75" s="124">
        <f t="shared" si="27"/>
        <v>26742.89</v>
      </c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129"/>
      <c r="BE75" s="129"/>
      <c r="BF75" s="129"/>
      <c r="BG75" s="129"/>
      <c r="BH75" s="129"/>
      <c r="BI75" s="129"/>
      <c r="BJ75" s="129"/>
      <c r="BK75" s="129"/>
      <c r="BL75" s="129"/>
      <c r="BM75" s="129"/>
      <c r="BN75" s="129"/>
      <c r="BO75" s="129"/>
      <c r="BP75" s="129"/>
      <c r="BQ75" s="129"/>
      <c r="BR75" s="129"/>
      <c r="BS75" s="129"/>
      <c r="BT75" s="129"/>
      <c r="BU75" s="129"/>
      <c r="BV75" s="129"/>
      <c r="BW75" s="129"/>
      <c r="BX75" s="129"/>
      <c r="BY75" s="129"/>
      <c r="BZ75" s="129"/>
    </row>
    <row r="76" spans="1:78" s="155" customFormat="1" ht="60" x14ac:dyDescent="0.2">
      <c r="A76" s="126">
        <v>68</v>
      </c>
      <c r="B76" s="130" t="s">
        <v>196</v>
      </c>
      <c r="C76" s="130" t="s">
        <v>66</v>
      </c>
      <c r="D76" s="147" t="s">
        <v>56</v>
      </c>
      <c r="E76" s="127" t="s">
        <v>197</v>
      </c>
      <c r="F76" s="130" t="s">
        <v>61</v>
      </c>
      <c r="G76" s="131">
        <v>46000</v>
      </c>
      <c r="H76" s="131">
        <f t="shared" si="23"/>
        <v>43281.4</v>
      </c>
      <c r="I76" s="128">
        <f t="shared" si="21"/>
        <v>1320.2</v>
      </c>
      <c r="J76" s="128">
        <f t="shared" si="22"/>
        <v>3265.9999999999995</v>
      </c>
      <c r="K76" s="128">
        <f t="shared" si="28"/>
        <v>506.00000000000006</v>
      </c>
      <c r="L76" s="128">
        <f t="shared" si="19"/>
        <v>1398.4</v>
      </c>
      <c r="M76" s="128">
        <f t="shared" si="20"/>
        <v>3261.4</v>
      </c>
      <c r="N76" s="131"/>
      <c r="O76" s="131">
        <f t="shared" si="24"/>
        <v>9752</v>
      </c>
      <c r="P76" s="131">
        <v>25</v>
      </c>
      <c r="Q76" s="124">
        <v>5011.18</v>
      </c>
      <c r="R76" s="125"/>
      <c r="S76" s="124">
        <v>66.010000000000005</v>
      </c>
      <c r="T76" s="124">
        <v>200</v>
      </c>
      <c r="U76" s="125">
        <f>IF((H76*12)&gt;867123.01,(79776+(((H76*12)-867123.01)*0.25))/12,IF((H76*12)&gt;624329.01,(31216+(((H76*12)-624329.01)*0.2))/12,IF((H76*12)&gt;416220.01,(((H76*12)-416220.01)*0.15)/12,0)))</f>
        <v>1289.4598750000005</v>
      </c>
      <c r="V76" s="124"/>
      <c r="W76" s="124">
        <f t="shared" si="25"/>
        <v>6591.649875000001</v>
      </c>
      <c r="X76" s="124">
        <f t="shared" si="26"/>
        <v>2718.6000000000004</v>
      </c>
      <c r="Y76" s="125">
        <f t="shared" si="17"/>
        <v>6527.4</v>
      </c>
      <c r="Z76" s="124">
        <f t="shared" si="27"/>
        <v>36689.750124999999</v>
      </c>
    </row>
    <row r="77" spans="1:78" s="133" customFormat="1" ht="45" x14ac:dyDescent="0.2">
      <c r="A77" s="126">
        <v>69</v>
      </c>
      <c r="B77" s="127" t="s">
        <v>119</v>
      </c>
      <c r="C77" s="127" t="s">
        <v>65</v>
      </c>
      <c r="D77" s="127" t="s">
        <v>15</v>
      </c>
      <c r="E77" s="127" t="s">
        <v>20</v>
      </c>
      <c r="F77" s="127" t="s">
        <v>61</v>
      </c>
      <c r="G77" s="128">
        <v>36000</v>
      </c>
      <c r="H77" s="128">
        <f t="shared" si="23"/>
        <v>33872.400000000001</v>
      </c>
      <c r="I77" s="128">
        <f t="shared" si="21"/>
        <v>1033.2</v>
      </c>
      <c r="J77" s="128">
        <f t="shared" si="22"/>
        <v>2555.9999999999995</v>
      </c>
      <c r="K77" s="128">
        <f t="shared" si="28"/>
        <v>396.00000000000006</v>
      </c>
      <c r="L77" s="128">
        <f t="shared" si="19"/>
        <v>1094.4000000000001</v>
      </c>
      <c r="M77" s="128">
        <f t="shared" si="20"/>
        <v>2552.4</v>
      </c>
      <c r="N77" s="128"/>
      <c r="O77" s="128">
        <f t="shared" si="24"/>
        <v>7632</v>
      </c>
      <c r="P77" s="128">
        <v>25</v>
      </c>
      <c r="Q77" s="124">
        <v>2125.4899999999998</v>
      </c>
      <c r="R77" s="124"/>
      <c r="S77" s="124"/>
      <c r="T77" s="124">
        <v>200</v>
      </c>
      <c r="U77" s="124">
        <v>0</v>
      </c>
      <c r="V77" s="124"/>
      <c r="W77" s="124">
        <f t="shared" si="25"/>
        <v>2350.4899999999998</v>
      </c>
      <c r="X77" s="124">
        <f t="shared" si="26"/>
        <v>2127.6000000000004</v>
      </c>
      <c r="Y77" s="124">
        <f t="shared" si="17"/>
        <v>5108.3999999999996</v>
      </c>
      <c r="Z77" s="124">
        <f t="shared" si="27"/>
        <v>31521.91</v>
      </c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29"/>
      <c r="BT77" s="129"/>
      <c r="BU77" s="129"/>
      <c r="BV77" s="129"/>
      <c r="BW77" s="129"/>
      <c r="BX77" s="129"/>
      <c r="BY77" s="129"/>
      <c r="BZ77" s="129"/>
    </row>
    <row r="78" spans="1:78" s="133" customFormat="1" ht="30" x14ac:dyDescent="0.2">
      <c r="A78" s="126">
        <v>70</v>
      </c>
      <c r="B78" s="127" t="s">
        <v>124</v>
      </c>
      <c r="C78" s="127" t="s">
        <v>66</v>
      </c>
      <c r="D78" s="127" t="s">
        <v>7</v>
      </c>
      <c r="E78" s="127" t="s">
        <v>18</v>
      </c>
      <c r="F78" s="127" t="s">
        <v>61</v>
      </c>
      <c r="G78" s="128">
        <v>25000</v>
      </c>
      <c r="H78" s="128">
        <f t="shared" si="23"/>
        <v>23522.5</v>
      </c>
      <c r="I78" s="128">
        <f t="shared" si="21"/>
        <v>717.5</v>
      </c>
      <c r="J78" s="128">
        <f t="shared" si="22"/>
        <v>1774.9999999999998</v>
      </c>
      <c r="K78" s="128">
        <f t="shared" si="28"/>
        <v>275</v>
      </c>
      <c r="L78" s="128">
        <f t="shared" si="19"/>
        <v>760</v>
      </c>
      <c r="M78" s="128">
        <f t="shared" si="20"/>
        <v>1772.5000000000002</v>
      </c>
      <c r="N78" s="128"/>
      <c r="O78" s="128">
        <f t="shared" si="24"/>
        <v>5300</v>
      </c>
      <c r="P78" s="128">
        <v>25</v>
      </c>
      <c r="Q78" s="124">
        <v>12585.43</v>
      </c>
      <c r="R78" s="124"/>
      <c r="S78" s="124">
        <v>1328.8</v>
      </c>
      <c r="T78" s="124">
        <v>200</v>
      </c>
      <c r="U78" s="124"/>
      <c r="V78" s="124"/>
      <c r="W78" s="124">
        <f t="shared" si="25"/>
        <v>14139.23</v>
      </c>
      <c r="X78" s="124">
        <f t="shared" si="26"/>
        <v>1477.5</v>
      </c>
      <c r="Y78" s="124">
        <f t="shared" si="17"/>
        <v>3547.5</v>
      </c>
      <c r="Z78" s="124">
        <f t="shared" si="27"/>
        <v>9383.27</v>
      </c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  <c r="BH78" s="129"/>
      <c r="BI78" s="129"/>
      <c r="BJ78" s="129"/>
      <c r="BK78" s="129"/>
      <c r="BL78" s="129"/>
      <c r="BM78" s="129"/>
      <c r="BN78" s="129"/>
      <c r="BO78" s="129"/>
      <c r="BP78" s="129"/>
      <c r="BQ78" s="129"/>
      <c r="BR78" s="129"/>
      <c r="BS78" s="129"/>
      <c r="BT78" s="129"/>
      <c r="BU78" s="129"/>
      <c r="BV78" s="129"/>
      <c r="BW78" s="129"/>
      <c r="BX78" s="129"/>
      <c r="BY78" s="129"/>
      <c r="BZ78" s="129"/>
    </row>
    <row r="79" spans="1:78" s="133" customFormat="1" ht="45" x14ac:dyDescent="0.2">
      <c r="A79" s="126">
        <v>71</v>
      </c>
      <c r="B79" s="127" t="s">
        <v>215</v>
      </c>
      <c r="C79" s="127" t="s">
        <v>66</v>
      </c>
      <c r="D79" s="127" t="s">
        <v>15</v>
      </c>
      <c r="E79" s="127" t="s">
        <v>171</v>
      </c>
      <c r="F79" s="127" t="s">
        <v>61</v>
      </c>
      <c r="G79" s="128">
        <v>30000</v>
      </c>
      <c r="H79" s="128">
        <f t="shared" si="23"/>
        <v>28227</v>
      </c>
      <c r="I79" s="128">
        <f t="shared" si="21"/>
        <v>861</v>
      </c>
      <c r="J79" s="128">
        <f t="shared" si="22"/>
        <v>2130</v>
      </c>
      <c r="K79" s="128">
        <f t="shared" si="28"/>
        <v>330.00000000000006</v>
      </c>
      <c r="L79" s="128">
        <f t="shared" si="19"/>
        <v>912</v>
      </c>
      <c r="M79" s="128">
        <f t="shared" si="20"/>
        <v>2127</v>
      </c>
      <c r="N79" s="128"/>
      <c r="O79" s="128">
        <f t="shared" si="24"/>
        <v>6360</v>
      </c>
      <c r="P79" s="128">
        <v>25</v>
      </c>
      <c r="Q79" s="124">
        <v>3195.45</v>
      </c>
      <c r="R79" s="124"/>
      <c r="S79" s="124"/>
      <c r="T79" s="124">
        <v>200</v>
      </c>
      <c r="U79" s="124"/>
      <c r="V79" s="124"/>
      <c r="W79" s="124">
        <f t="shared" si="25"/>
        <v>3420.45</v>
      </c>
      <c r="X79" s="124">
        <f t="shared" si="26"/>
        <v>1773</v>
      </c>
      <c r="Y79" s="124">
        <f t="shared" si="17"/>
        <v>4257</v>
      </c>
      <c r="Z79" s="124">
        <f t="shared" si="27"/>
        <v>24806.55</v>
      </c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  <c r="BZ79" s="129"/>
    </row>
    <row r="80" spans="1:78" s="25" customFormat="1" ht="30" x14ac:dyDescent="0.2">
      <c r="A80" s="126">
        <v>72</v>
      </c>
      <c r="B80" s="147" t="s">
        <v>147</v>
      </c>
      <c r="C80" s="147" t="s">
        <v>65</v>
      </c>
      <c r="D80" s="147" t="s">
        <v>149</v>
      </c>
      <c r="E80" s="127" t="s">
        <v>150</v>
      </c>
      <c r="F80" s="147" t="s">
        <v>48</v>
      </c>
      <c r="G80" s="128">
        <v>30000</v>
      </c>
      <c r="H80" s="128">
        <f t="shared" ref="H80:H85" si="29">+G80-(I80+L80+N80)</f>
        <v>28227</v>
      </c>
      <c r="I80" s="128">
        <f t="shared" si="21"/>
        <v>861</v>
      </c>
      <c r="J80" s="128">
        <f t="shared" si="22"/>
        <v>2130</v>
      </c>
      <c r="K80" s="128">
        <f t="shared" si="28"/>
        <v>330.00000000000006</v>
      </c>
      <c r="L80" s="128">
        <f t="shared" si="19"/>
        <v>912</v>
      </c>
      <c r="M80" s="128">
        <f t="shared" si="20"/>
        <v>2127</v>
      </c>
      <c r="N80" s="128"/>
      <c r="O80" s="128">
        <f t="shared" ref="O80:O85" si="30">+I80+J80+K80+L80+M80+N80</f>
        <v>6360</v>
      </c>
      <c r="P80" s="128">
        <v>25</v>
      </c>
      <c r="Q80" s="124">
        <v>500</v>
      </c>
      <c r="R80" s="124"/>
      <c r="S80" s="124"/>
      <c r="T80" s="124">
        <v>200</v>
      </c>
      <c r="U80" s="124"/>
      <c r="V80" s="124"/>
      <c r="W80" s="124">
        <f t="shared" si="25"/>
        <v>725</v>
      </c>
      <c r="X80" s="124">
        <f t="shared" si="26"/>
        <v>1773</v>
      </c>
      <c r="Y80" s="124">
        <f t="shared" si="17"/>
        <v>4257</v>
      </c>
      <c r="Z80" s="124">
        <f t="shared" si="27"/>
        <v>27502</v>
      </c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  <c r="BL80" s="160"/>
      <c r="BM80" s="160"/>
      <c r="BN80" s="160"/>
      <c r="BO80" s="160"/>
      <c r="BP80" s="160"/>
      <c r="BQ80" s="160"/>
      <c r="BR80" s="160"/>
      <c r="BS80" s="160"/>
      <c r="BT80" s="160"/>
      <c r="BU80" s="160"/>
      <c r="BV80" s="160"/>
      <c r="BW80" s="160"/>
      <c r="BX80" s="160"/>
      <c r="BY80" s="160"/>
      <c r="BZ80" s="160"/>
    </row>
    <row r="81" spans="1:78" s="25" customFormat="1" ht="30" x14ac:dyDescent="0.2">
      <c r="A81" s="126">
        <v>73</v>
      </c>
      <c r="B81" s="147" t="s">
        <v>180</v>
      </c>
      <c r="C81" s="147" t="s">
        <v>65</v>
      </c>
      <c r="D81" s="147" t="s">
        <v>15</v>
      </c>
      <c r="E81" s="127" t="s">
        <v>21</v>
      </c>
      <c r="F81" s="147" t="s">
        <v>61</v>
      </c>
      <c r="G81" s="128">
        <v>30000</v>
      </c>
      <c r="H81" s="128">
        <f t="shared" si="29"/>
        <v>28227</v>
      </c>
      <c r="I81" s="128">
        <f t="shared" si="21"/>
        <v>861</v>
      </c>
      <c r="J81" s="128">
        <f t="shared" si="22"/>
        <v>2130</v>
      </c>
      <c r="K81" s="128">
        <f t="shared" si="28"/>
        <v>330.00000000000006</v>
      </c>
      <c r="L81" s="128">
        <f t="shared" si="19"/>
        <v>912</v>
      </c>
      <c r="M81" s="128">
        <f t="shared" si="20"/>
        <v>2127</v>
      </c>
      <c r="N81" s="128"/>
      <c r="O81" s="128">
        <f t="shared" si="30"/>
        <v>6360</v>
      </c>
      <c r="P81" s="128">
        <v>25</v>
      </c>
      <c r="Q81" s="124">
        <v>3996.21</v>
      </c>
      <c r="R81" s="124"/>
      <c r="S81" s="124"/>
      <c r="T81" s="124">
        <v>200</v>
      </c>
      <c r="U81" s="124">
        <v>0</v>
      </c>
      <c r="V81" s="124"/>
      <c r="W81" s="124">
        <f t="shared" si="25"/>
        <v>4221.21</v>
      </c>
      <c r="X81" s="124">
        <f t="shared" si="26"/>
        <v>1773</v>
      </c>
      <c r="Y81" s="124">
        <f t="shared" si="17"/>
        <v>4257</v>
      </c>
      <c r="Z81" s="124">
        <f t="shared" si="27"/>
        <v>24005.79</v>
      </c>
      <c r="AA81" s="160"/>
      <c r="AB81" s="160"/>
      <c r="AC81" s="160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  <c r="AN81" s="160"/>
      <c r="AO81" s="160"/>
      <c r="AP81" s="160"/>
      <c r="AQ81" s="160"/>
      <c r="AR81" s="160"/>
      <c r="AS81" s="160"/>
      <c r="AT81" s="160"/>
      <c r="AU81" s="160"/>
      <c r="AV81" s="160"/>
      <c r="AW81" s="160"/>
      <c r="AX81" s="160"/>
      <c r="AY81" s="160"/>
      <c r="AZ81" s="160"/>
      <c r="BA81" s="160"/>
      <c r="BB81" s="160"/>
      <c r="BC81" s="160"/>
      <c r="BD81" s="160"/>
      <c r="BE81" s="160"/>
      <c r="BF81" s="160"/>
      <c r="BG81" s="160"/>
      <c r="BH81" s="160"/>
      <c r="BI81" s="160"/>
      <c r="BJ81" s="160"/>
      <c r="BK81" s="160"/>
      <c r="BL81" s="160"/>
      <c r="BM81" s="160"/>
      <c r="BN81" s="160"/>
      <c r="BO81" s="160"/>
      <c r="BP81" s="160"/>
      <c r="BQ81" s="160"/>
      <c r="BR81" s="160"/>
      <c r="BS81" s="160"/>
      <c r="BT81" s="160"/>
      <c r="BU81" s="160"/>
      <c r="BV81" s="160"/>
      <c r="BW81" s="160"/>
      <c r="BX81" s="160"/>
      <c r="BY81" s="160"/>
      <c r="BZ81" s="160"/>
    </row>
    <row r="82" spans="1:78" s="161" customFormat="1" ht="28.5" customHeight="1" x14ac:dyDescent="0.2">
      <c r="A82" s="126">
        <v>74</v>
      </c>
      <c r="B82" s="147" t="s">
        <v>223</v>
      </c>
      <c r="C82" s="147" t="s">
        <v>66</v>
      </c>
      <c r="D82" s="147" t="s">
        <v>56</v>
      </c>
      <c r="E82" s="127" t="s">
        <v>181</v>
      </c>
      <c r="F82" s="147" t="s">
        <v>61</v>
      </c>
      <c r="G82" s="128">
        <v>30000</v>
      </c>
      <c r="H82" s="128">
        <f t="shared" si="29"/>
        <v>28227</v>
      </c>
      <c r="I82" s="128">
        <f t="shared" si="21"/>
        <v>861</v>
      </c>
      <c r="J82" s="128">
        <f t="shared" si="22"/>
        <v>2130</v>
      </c>
      <c r="K82" s="128">
        <f t="shared" si="28"/>
        <v>330.00000000000006</v>
      </c>
      <c r="L82" s="128">
        <f t="shared" si="19"/>
        <v>912</v>
      </c>
      <c r="M82" s="128">
        <f t="shared" si="20"/>
        <v>2127</v>
      </c>
      <c r="N82" s="128"/>
      <c r="O82" s="128">
        <f t="shared" si="30"/>
        <v>6360</v>
      </c>
      <c r="P82" s="128">
        <v>25</v>
      </c>
      <c r="Q82" s="124">
        <v>7426.75</v>
      </c>
      <c r="R82" s="124"/>
      <c r="S82" s="124"/>
      <c r="T82" s="124">
        <v>200</v>
      </c>
      <c r="U82" s="124">
        <v>0</v>
      </c>
      <c r="V82" s="124"/>
      <c r="W82" s="124">
        <f t="shared" si="25"/>
        <v>7651.75</v>
      </c>
      <c r="X82" s="124">
        <f t="shared" si="26"/>
        <v>1773</v>
      </c>
      <c r="Y82" s="124">
        <f t="shared" si="17"/>
        <v>4257</v>
      </c>
      <c r="Z82" s="124">
        <f t="shared" si="27"/>
        <v>20575.25</v>
      </c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  <c r="BR82" s="129"/>
      <c r="BS82" s="129"/>
      <c r="BT82" s="129"/>
      <c r="BU82" s="129"/>
      <c r="BV82" s="129"/>
      <c r="BW82" s="129"/>
      <c r="BX82" s="129"/>
      <c r="BY82" s="129"/>
      <c r="BZ82" s="129"/>
    </row>
    <row r="83" spans="1:78" s="45" customFormat="1" ht="45.75" x14ac:dyDescent="0.25">
      <c r="A83" s="126">
        <v>75</v>
      </c>
      <c r="B83" s="130" t="s">
        <v>183</v>
      </c>
      <c r="C83" s="130" t="s">
        <v>65</v>
      </c>
      <c r="D83" s="130" t="s">
        <v>56</v>
      </c>
      <c r="E83" s="130" t="s">
        <v>32</v>
      </c>
      <c r="F83" s="130" t="s">
        <v>61</v>
      </c>
      <c r="G83" s="131">
        <v>26000</v>
      </c>
      <c r="H83" s="131">
        <f t="shared" si="29"/>
        <v>22747.94</v>
      </c>
      <c r="I83" s="131">
        <f t="shared" si="21"/>
        <v>746.2</v>
      </c>
      <c r="J83" s="131">
        <f t="shared" si="22"/>
        <v>1845.9999999999998</v>
      </c>
      <c r="K83" s="128">
        <f t="shared" si="28"/>
        <v>286.00000000000006</v>
      </c>
      <c r="L83" s="128">
        <f t="shared" si="19"/>
        <v>790.4</v>
      </c>
      <c r="M83" s="128">
        <f t="shared" si="20"/>
        <v>1843.4</v>
      </c>
      <c r="N83" s="128">
        <v>1715.46</v>
      </c>
      <c r="O83" s="131">
        <f t="shared" si="30"/>
        <v>7227.46</v>
      </c>
      <c r="P83" s="131">
        <v>25</v>
      </c>
      <c r="Q83" s="125">
        <v>1000</v>
      </c>
      <c r="R83" s="134"/>
      <c r="S83" s="134"/>
      <c r="T83" s="124">
        <v>200</v>
      </c>
      <c r="U83" s="124">
        <v>0</v>
      </c>
      <c r="V83" s="124"/>
      <c r="W83" s="124">
        <f t="shared" si="25"/>
        <v>1225</v>
      </c>
      <c r="X83" s="124">
        <f t="shared" si="26"/>
        <v>3252.06</v>
      </c>
      <c r="Y83" s="124">
        <f t="shared" si="17"/>
        <v>3689.3999999999996</v>
      </c>
      <c r="Z83" s="124">
        <f t="shared" si="27"/>
        <v>21522.940000000002</v>
      </c>
      <c r="AA83" s="156"/>
      <c r="AB83" s="156"/>
      <c r="AC83" s="156"/>
      <c r="AD83" s="156"/>
      <c r="AE83" s="156"/>
      <c r="AF83" s="156"/>
      <c r="AG83" s="156"/>
      <c r="AH83" s="156"/>
      <c r="AI83" s="156"/>
      <c r="AJ83" s="156"/>
      <c r="AK83" s="156"/>
      <c r="AL83" s="156"/>
      <c r="AM83" s="156"/>
      <c r="AN83" s="156"/>
      <c r="AO83" s="156"/>
      <c r="AP83" s="156"/>
      <c r="AQ83" s="156"/>
      <c r="AR83" s="156"/>
      <c r="AS83" s="156"/>
      <c r="AT83" s="156"/>
      <c r="AU83" s="156"/>
      <c r="AV83" s="156"/>
      <c r="AW83" s="156"/>
      <c r="AX83" s="156"/>
      <c r="AY83" s="156"/>
      <c r="AZ83" s="156"/>
      <c r="BA83" s="156"/>
      <c r="BB83" s="156"/>
      <c r="BC83" s="156"/>
      <c r="BD83" s="156"/>
      <c r="BE83" s="156"/>
      <c r="BF83" s="156"/>
      <c r="BG83" s="156"/>
      <c r="BH83" s="156"/>
      <c r="BI83" s="156"/>
      <c r="BJ83" s="156"/>
      <c r="BK83" s="156"/>
      <c r="BL83" s="156"/>
      <c r="BM83" s="156"/>
      <c r="BN83" s="156"/>
      <c r="BO83" s="156"/>
      <c r="BP83" s="156"/>
      <c r="BQ83" s="156"/>
      <c r="BR83" s="156"/>
      <c r="BS83" s="156"/>
      <c r="BT83" s="156"/>
      <c r="BU83" s="156"/>
      <c r="BV83" s="156"/>
      <c r="BW83" s="156"/>
      <c r="BX83" s="156"/>
      <c r="BY83" s="156"/>
      <c r="BZ83" s="156"/>
    </row>
    <row r="84" spans="1:78" s="45" customFormat="1" ht="45.75" x14ac:dyDescent="0.25">
      <c r="A84" s="126">
        <v>76</v>
      </c>
      <c r="B84" s="147" t="s">
        <v>184</v>
      </c>
      <c r="C84" s="147" t="s">
        <v>66</v>
      </c>
      <c r="D84" s="147" t="s">
        <v>56</v>
      </c>
      <c r="E84" s="127" t="s">
        <v>32</v>
      </c>
      <c r="F84" s="147" t="s">
        <v>61</v>
      </c>
      <c r="G84" s="128">
        <v>26000</v>
      </c>
      <c r="H84" s="128">
        <f t="shared" si="29"/>
        <v>24463.4</v>
      </c>
      <c r="I84" s="128">
        <f t="shared" si="21"/>
        <v>746.2</v>
      </c>
      <c r="J84" s="128">
        <f t="shared" si="22"/>
        <v>1845.9999999999998</v>
      </c>
      <c r="K84" s="128">
        <f t="shared" si="28"/>
        <v>286.00000000000006</v>
      </c>
      <c r="L84" s="128">
        <f t="shared" si="19"/>
        <v>790.4</v>
      </c>
      <c r="M84" s="128">
        <f t="shared" si="20"/>
        <v>1843.4</v>
      </c>
      <c r="N84" s="162"/>
      <c r="O84" s="128">
        <f t="shared" si="30"/>
        <v>5512</v>
      </c>
      <c r="P84" s="128">
        <v>25</v>
      </c>
      <c r="Q84" s="124">
        <v>1000</v>
      </c>
      <c r="R84" s="135"/>
      <c r="S84" s="135"/>
      <c r="T84" s="124">
        <v>200</v>
      </c>
      <c r="U84" s="124">
        <v>0</v>
      </c>
      <c r="V84" s="124"/>
      <c r="W84" s="124">
        <f t="shared" si="25"/>
        <v>1225</v>
      </c>
      <c r="X84" s="124">
        <f t="shared" si="26"/>
        <v>1536.6</v>
      </c>
      <c r="Y84" s="124">
        <f t="shared" si="17"/>
        <v>3689.3999999999996</v>
      </c>
      <c r="Z84" s="124">
        <f t="shared" si="27"/>
        <v>23238.400000000001</v>
      </c>
      <c r="AA84" s="156"/>
      <c r="AB84" s="156"/>
      <c r="AC84" s="156"/>
      <c r="AD84" s="156"/>
      <c r="AE84" s="156"/>
      <c r="AF84" s="156"/>
      <c r="AG84" s="156"/>
      <c r="AH84" s="156"/>
      <c r="AI84" s="156"/>
      <c r="AJ84" s="156"/>
      <c r="AK84" s="156"/>
      <c r="AL84" s="156"/>
      <c r="AM84" s="156"/>
      <c r="AN84" s="156"/>
      <c r="AO84" s="156"/>
      <c r="AP84" s="156"/>
      <c r="AQ84" s="156"/>
      <c r="AR84" s="156"/>
      <c r="AS84" s="156"/>
      <c r="AT84" s="156"/>
      <c r="AU84" s="156"/>
      <c r="AV84" s="156"/>
      <c r="AW84" s="156"/>
      <c r="AX84" s="156"/>
      <c r="AY84" s="156"/>
      <c r="AZ84" s="156"/>
      <c r="BA84" s="156"/>
      <c r="BB84" s="156"/>
      <c r="BC84" s="156"/>
      <c r="BD84" s="156"/>
      <c r="BE84" s="156"/>
      <c r="BF84" s="156"/>
      <c r="BG84" s="156"/>
      <c r="BH84" s="156"/>
      <c r="BI84" s="156"/>
      <c r="BJ84" s="156"/>
      <c r="BK84" s="156"/>
      <c r="BL84" s="156"/>
      <c r="BM84" s="156"/>
      <c r="BN84" s="156"/>
      <c r="BO84" s="156"/>
      <c r="BP84" s="156"/>
      <c r="BQ84" s="156"/>
      <c r="BR84" s="156"/>
      <c r="BS84" s="156"/>
      <c r="BT84" s="156"/>
      <c r="BU84" s="156"/>
      <c r="BV84" s="156"/>
      <c r="BW84" s="156"/>
      <c r="BX84" s="156"/>
      <c r="BY84" s="156"/>
      <c r="BZ84" s="156"/>
    </row>
    <row r="85" spans="1:78" s="45" customFormat="1" ht="30.75" x14ac:dyDescent="0.25">
      <c r="A85" s="126">
        <v>77</v>
      </c>
      <c r="B85" s="147" t="s">
        <v>185</v>
      </c>
      <c r="C85" s="147" t="s">
        <v>65</v>
      </c>
      <c r="D85" s="147" t="s">
        <v>186</v>
      </c>
      <c r="E85" s="127" t="s">
        <v>21</v>
      </c>
      <c r="F85" s="147" t="s">
        <v>61</v>
      </c>
      <c r="G85" s="128">
        <v>26000</v>
      </c>
      <c r="H85" s="128">
        <f t="shared" si="29"/>
        <v>24463.4</v>
      </c>
      <c r="I85" s="128">
        <f t="shared" si="21"/>
        <v>746.2</v>
      </c>
      <c r="J85" s="128">
        <f t="shared" si="22"/>
        <v>1845.9999999999998</v>
      </c>
      <c r="K85" s="128">
        <f t="shared" si="28"/>
        <v>286.00000000000006</v>
      </c>
      <c r="L85" s="128">
        <f t="shared" si="19"/>
        <v>790.4</v>
      </c>
      <c r="M85" s="128">
        <f t="shared" si="20"/>
        <v>1843.4</v>
      </c>
      <c r="N85" s="162"/>
      <c r="O85" s="128">
        <f t="shared" si="30"/>
        <v>5512</v>
      </c>
      <c r="P85" s="128">
        <v>25</v>
      </c>
      <c r="Q85" s="124"/>
      <c r="R85" s="135"/>
      <c r="S85" s="135">
        <v>349.4</v>
      </c>
      <c r="T85" s="124">
        <v>200</v>
      </c>
      <c r="U85" s="124">
        <v>0</v>
      </c>
      <c r="V85" s="124"/>
      <c r="W85" s="124">
        <f t="shared" si="25"/>
        <v>574.4</v>
      </c>
      <c r="X85" s="124">
        <f t="shared" si="26"/>
        <v>1536.6</v>
      </c>
      <c r="Y85" s="124">
        <f t="shared" si="17"/>
        <v>3689.3999999999996</v>
      </c>
      <c r="Z85" s="124">
        <f t="shared" si="27"/>
        <v>23889</v>
      </c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/>
      <c r="AL85" s="156"/>
      <c r="AM85" s="156"/>
      <c r="AN85" s="156"/>
      <c r="AO85" s="156"/>
      <c r="AP85" s="156"/>
      <c r="AQ85" s="156"/>
      <c r="AR85" s="156"/>
      <c r="AS85" s="156"/>
      <c r="AT85" s="156"/>
      <c r="AU85" s="156"/>
      <c r="AV85" s="156"/>
      <c r="AW85" s="156"/>
      <c r="AX85" s="156"/>
      <c r="AY85" s="156"/>
      <c r="AZ85" s="156"/>
      <c r="BA85" s="156"/>
      <c r="BB85" s="156"/>
      <c r="BC85" s="156"/>
      <c r="BD85" s="156"/>
      <c r="BE85" s="156"/>
      <c r="BF85" s="156"/>
      <c r="BG85" s="156"/>
      <c r="BH85" s="156"/>
      <c r="BI85" s="156"/>
      <c r="BJ85" s="156"/>
      <c r="BK85" s="156"/>
      <c r="BL85" s="156"/>
      <c r="BM85" s="156"/>
      <c r="BN85" s="156"/>
      <c r="BO85" s="156"/>
      <c r="BP85" s="156"/>
      <c r="BQ85" s="156"/>
      <c r="BR85" s="156"/>
      <c r="BS85" s="156"/>
      <c r="BT85" s="156"/>
      <c r="BU85" s="156"/>
      <c r="BV85" s="156"/>
      <c r="BW85" s="156"/>
      <c r="BX85" s="156"/>
      <c r="BY85" s="156"/>
      <c r="BZ85" s="156"/>
    </row>
    <row r="86" spans="1:78" s="45" customFormat="1" ht="30.75" x14ac:dyDescent="0.25">
      <c r="A86" s="126">
        <v>78</v>
      </c>
      <c r="B86" s="147" t="s">
        <v>187</v>
      </c>
      <c r="C86" s="147" t="s">
        <v>65</v>
      </c>
      <c r="D86" s="147" t="s">
        <v>186</v>
      </c>
      <c r="E86" s="127" t="s">
        <v>21</v>
      </c>
      <c r="F86" s="147" t="s">
        <v>61</v>
      </c>
      <c r="G86" s="128">
        <v>26000</v>
      </c>
      <c r="H86" s="128">
        <f t="shared" ref="H86:H95" si="31">+G86-(I86+L86+N86)</f>
        <v>24463.4</v>
      </c>
      <c r="I86" s="128">
        <f t="shared" si="21"/>
        <v>746.2</v>
      </c>
      <c r="J86" s="128">
        <f t="shared" si="22"/>
        <v>1845.9999999999998</v>
      </c>
      <c r="K86" s="128">
        <f t="shared" si="28"/>
        <v>286.00000000000006</v>
      </c>
      <c r="L86" s="128">
        <f t="shared" si="19"/>
        <v>790.4</v>
      </c>
      <c r="M86" s="128">
        <f t="shared" si="20"/>
        <v>1843.4</v>
      </c>
      <c r="N86" s="162"/>
      <c r="O86" s="128">
        <f t="shared" ref="O86:O95" si="32">+I86+J86+K86+L86+M86+N86</f>
        <v>5512</v>
      </c>
      <c r="P86" s="128">
        <v>25</v>
      </c>
      <c r="Q86" s="124"/>
      <c r="R86" s="135"/>
      <c r="S86" s="135">
        <v>237.5</v>
      </c>
      <c r="T86" s="124">
        <v>200</v>
      </c>
      <c r="U86" s="124">
        <v>0</v>
      </c>
      <c r="V86" s="124"/>
      <c r="W86" s="124">
        <f t="shared" si="25"/>
        <v>462.5</v>
      </c>
      <c r="X86" s="124">
        <f t="shared" si="26"/>
        <v>1536.6</v>
      </c>
      <c r="Y86" s="124">
        <f t="shared" si="17"/>
        <v>3689.3999999999996</v>
      </c>
      <c r="Z86" s="124">
        <f t="shared" si="27"/>
        <v>24000.9</v>
      </c>
      <c r="AA86" s="156"/>
      <c r="AB86" s="156"/>
      <c r="AC86" s="156"/>
      <c r="AD86" s="156"/>
      <c r="AE86" s="156"/>
      <c r="AF86" s="156"/>
      <c r="AG86" s="156"/>
      <c r="AH86" s="156"/>
      <c r="AI86" s="156"/>
      <c r="AJ86" s="156"/>
      <c r="AK86" s="156"/>
      <c r="AL86" s="156"/>
      <c r="AM86" s="156"/>
      <c r="AN86" s="156"/>
      <c r="AO86" s="156"/>
      <c r="AP86" s="156"/>
      <c r="AQ86" s="156"/>
      <c r="AR86" s="156"/>
      <c r="AS86" s="156"/>
      <c r="AT86" s="156"/>
      <c r="AU86" s="156"/>
      <c r="AV86" s="156"/>
      <c r="AW86" s="156"/>
      <c r="AX86" s="156"/>
      <c r="AY86" s="156"/>
      <c r="AZ86" s="156"/>
      <c r="BA86" s="156"/>
      <c r="BB86" s="156"/>
      <c r="BC86" s="156"/>
      <c r="BD86" s="156"/>
      <c r="BE86" s="156"/>
      <c r="BF86" s="156"/>
      <c r="BG86" s="156"/>
      <c r="BH86" s="156"/>
      <c r="BI86" s="156"/>
      <c r="BJ86" s="156"/>
      <c r="BK86" s="156"/>
      <c r="BL86" s="156"/>
      <c r="BM86" s="156"/>
      <c r="BN86" s="156"/>
      <c r="BO86" s="156"/>
      <c r="BP86" s="156"/>
      <c r="BQ86" s="156"/>
      <c r="BR86" s="156"/>
      <c r="BS86" s="156"/>
      <c r="BT86" s="156"/>
      <c r="BU86" s="156"/>
      <c r="BV86" s="156"/>
      <c r="BW86" s="156"/>
      <c r="BX86" s="156"/>
      <c r="BY86" s="156"/>
      <c r="BZ86" s="156"/>
    </row>
    <row r="87" spans="1:78" s="45" customFormat="1" ht="45.75" x14ac:dyDescent="0.25">
      <c r="A87" s="126">
        <v>79</v>
      </c>
      <c r="B87" s="147" t="s">
        <v>244</v>
      </c>
      <c r="C87" s="147" t="s">
        <v>66</v>
      </c>
      <c r="D87" s="147" t="s">
        <v>56</v>
      </c>
      <c r="E87" s="127" t="s">
        <v>20</v>
      </c>
      <c r="F87" s="147" t="s">
        <v>61</v>
      </c>
      <c r="G87" s="128">
        <v>30000</v>
      </c>
      <c r="H87" s="128">
        <f t="shared" si="31"/>
        <v>28227</v>
      </c>
      <c r="I87" s="128">
        <f t="shared" si="21"/>
        <v>861</v>
      </c>
      <c r="J87" s="128">
        <f t="shared" si="22"/>
        <v>2130</v>
      </c>
      <c r="K87" s="128">
        <f t="shared" si="28"/>
        <v>330.00000000000006</v>
      </c>
      <c r="L87" s="128">
        <f t="shared" si="19"/>
        <v>912</v>
      </c>
      <c r="M87" s="128">
        <f t="shared" si="20"/>
        <v>2127</v>
      </c>
      <c r="N87" s="162"/>
      <c r="O87" s="128">
        <f t="shared" si="32"/>
        <v>6360</v>
      </c>
      <c r="P87" s="128">
        <v>25</v>
      </c>
      <c r="Q87" s="124"/>
      <c r="R87" s="135"/>
      <c r="S87" s="135">
        <v>0</v>
      </c>
      <c r="T87" s="124">
        <v>200</v>
      </c>
      <c r="U87" s="124">
        <v>0</v>
      </c>
      <c r="V87" s="124"/>
      <c r="W87" s="124">
        <f t="shared" si="25"/>
        <v>225</v>
      </c>
      <c r="X87" s="124">
        <f t="shared" si="26"/>
        <v>1773</v>
      </c>
      <c r="Y87" s="124">
        <f t="shared" si="17"/>
        <v>4257</v>
      </c>
      <c r="Z87" s="124">
        <f t="shared" si="27"/>
        <v>28002</v>
      </c>
      <c r="AA87" s="156"/>
      <c r="AB87" s="156"/>
      <c r="AC87" s="156"/>
      <c r="AD87" s="156"/>
      <c r="AE87" s="156"/>
      <c r="AF87" s="156"/>
      <c r="AG87" s="156"/>
      <c r="AH87" s="156"/>
      <c r="AI87" s="156"/>
      <c r="AJ87" s="156"/>
      <c r="AK87" s="156"/>
      <c r="AL87" s="156"/>
      <c r="AM87" s="156"/>
      <c r="AN87" s="156"/>
      <c r="AO87" s="156"/>
      <c r="AP87" s="156"/>
      <c r="AQ87" s="156"/>
      <c r="AR87" s="156"/>
      <c r="AS87" s="156"/>
      <c r="AT87" s="156"/>
      <c r="AU87" s="156"/>
      <c r="AV87" s="156"/>
      <c r="AW87" s="156"/>
      <c r="AX87" s="156"/>
      <c r="AY87" s="156"/>
      <c r="AZ87" s="156"/>
      <c r="BA87" s="156"/>
      <c r="BB87" s="156"/>
      <c r="BC87" s="156"/>
      <c r="BD87" s="156"/>
      <c r="BE87" s="156"/>
      <c r="BF87" s="156"/>
      <c r="BG87" s="156"/>
      <c r="BH87" s="156"/>
      <c r="BI87" s="156"/>
      <c r="BJ87" s="156"/>
      <c r="BK87" s="156"/>
      <c r="BL87" s="156"/>
      <c r="BM87" s="156"/>
      <c r="BN87" s="156"/>
      <c r="BO87" s="156"/>
      <c r="BP87" s="156"/>
      <c r="BQ87" s="156"/>
      <c r="BR87" s="156"/>
      <c r="BS87" s="156"/>
      <c r="BT87" s="156"/>
      <c r="BU87" s="156"/>
      <c r="BV87" s="156"/>
      <c r="BW87" s="156"/>
      <c r="BX87" s="156"/>
      <c r="BY87" s="156"/>
      <c r="BZ87" s="156"/>
    </row>
    <row r="88" spans="1:78" s="45" customFormat="1" ht="30.75" x14ac:dyDescent="0.25">
      <c r="A88" s="126">
        <v>80</v>
      </c>
      <c r="B88" s="147" t="s">
        <v>189</v>
      </c>
      <c r="C88" s="147" t="s">
        <v>65</v>
      </c>
      <c r="D88" s="147" t="s">
        <v>177</v>
      </c>
      <c r="E88" s="127" t="s">
        <v>190</v>
      </c>
      <c r="F88" s="147" t="s">
        <v>61</v>
      </c>
      <c r="G88" s="128">
        <v>36000</v>
      </c>
      <c r="H88" s="128">
        <f t="shared" si="31"/>
        <v>33872.400000000001</v>
      </c>
      <c r="I88" s="128">
        <f t="shared" si="21"/>
        <v>1033.2</v>
      </c>
      <c r="J88" s="128">
        <f t="shared" si="22"/>
        <v>2555.9999999999995</v>
      </c>
      <c r="K88" s="128">
        <f t="shared" si="28"/>
        <v>396.00000000000006</v>
      </c>
      <c r="L88" s="128">
        <f t="shared" si="19"/>
        <v>1094.4000000000001</v>
      </c>
      <c r="M88" s="128">
        <f t="shared" si="20"/>
        <v>2552.4</v>
      </c>
      <c r="N88" s="162"/>
      <c r="O88" s="128">
        <f t="shared" si="32"/>
        <v>7632</v>
      </c>
      <c r="P88" s="128">
        <v>25</v>
      </c>
      <c r="Q88" s="124"/>
      <c r="R88" s="135"/>
      <c r="S88" s="135">
        <v>843.35</v>
      </c>
      <c r="T88" s="124">
        <v>200</v>
      </c>
      <c r="U88" s="124">
        <v>0</v>
      </c>
      <c r="V88" s="124"/>
      <c r="W88" s="124">
        <f t="shared" si="25"/>
        <v>1068.3499999999999</v>
      </c>
      <c r="X88" s="124">
        <f t="shared" si="26"/>
        <v>2127.6000000000004</v>
      </c>
      <c r="Y88" s="124">
        <f t="shared" si="17"/>
        <v>5108.3999999999996</v>
      </c>
      <c r="Z88" s="124">
        <f t="shared" si="27"/>
        <v>32804.050000000003</v>
      </c>
      <c r="AA88" s="156"/>
      <c r="AB88" s="156"/>
      <c r="AC88" s="156"/>
      <c r="AD88" s="156"/>
      <c r="AE88" s="156"/>
      <c r="AF88" s="156"/>
      <c r="AG88" s="156"/>
      <c r="AH88" s="156"/>
      <c r="AI88" s="156"/>
      <c r="AJ88" s="156"/>
      <c r="AK88" s="156"/>
      <c r="AL88" s="156"/>
      <c r="AM88" s="156"/>
      <c r="AN88" s="156"/>
      <c r="AO88" s="156"/>
      <c r="AP88" s="156"/>
      <c r="AQ88" s="156"/>
      <c r="AR88" s="156"/>
      <c r="AS88" s="156"/>
      <c r="AT88" s="156"/>
      <c r="AU88" s="156"/>
      <c r="AV88" s="156"/>
      <c r="AW88" s="156"/>
      <c r="AX88" s="156"/>
      <c r="AY88" s="156"/>
      <c r="AZ88" s="156"/>
      <c r="BA88" s="156"/>
      <c r="BB88" s="156"/>
      <c r="BC88" s="156"/>
      <c r="BD88" s="156"/>
      <c r="BE88" s="156"/>
      <c r="BF88" s="156"/>
      <c r="BG88" s="156"/>
      <c r="BH88" s="156"/>
      <c r="BI88" s="156"/>
      <c r="BJ88" s="156"/>
      <c r="BK88" s="156"/>
      <c r="BL88" s="156"/>
      <c r="BM88" s="156"/>
      <c r="BN88" s="156"/>
      <c r="BO88" s="156"/>
      <c r="BP88" s="156"/>
      <c r="BQ88" s="156"/>
      <c r="BR88" s="156"/>
      <c r="BS88" s="156"/>
      <c r="BT88" s="156"/>
      <c r="BU88" s="156"/>
      <c r="BV88" s="156"/>
      <c r="BW88" s="156"/>
      <c r="BX88" s="156"/>
      <c r="BY88" s="156"/>
      <c r="BZ88" s="156"/>
    </row>
    <row r="89" spans="1:78" s="45" customFormat="1" ht="45.75" x14ac:dyDescent="0.25">
      <c r="A89" s="126">
        <v>81</v>
      </c>
      <c r="B89" s="147" t="s">
        <v>191</v>
      </c>
      <c r="C89" s="147" t="s">
        <v>66</v>
      </c>
      <c r="D89" s="147" t="s">
        <v>56</v>
      </c>
      <c r="E89" s="127" t="s">
        <v>32</v>
      </c>
      <c r="F89" s="147" t="s">
        <v>61</v>
      </c>
      <c r="G89" s="128">
        <v>30000</v>
      </c>
      <c r="H89" s="128">
        <f t="shared" si="31"/>
        <v>28227</v>
      </c>
      <c r="I89" s="128">
        <f t="shared" si="21"/>
        <v>861</v>
      </c>
      <c r="J89" s="128">
        <f t="shared" si="22"/>
        <v>2130</v>
      </c>
      <c r="K89" s="128">
        <f t="shared" si="28"/>
        <v>330.00000000000006</v>
      </c>
      <c r="L89" s="128">
        <f t="shared" si="19"/>
        <v>912</v>
      </c>
      <c r="M89" s="128">
        <f t="shared" si="20"/>
        <v>2127</v>
      </c>
      <c r="N89" s="162"/>
      <c r="O89" s="128">
        <f t="shared" si="32"/>
        <v>6360</v>
      </c>
      <c r="P89" s="128">
        <v>25</v>
      </c>
      <c r="Q89" s="124"/>
      <c r="R89" s="135"/>
      <c r="S89" s="135"/>
      <c r="T89" s="124">
        <v>200</v>
      </c>
      <c r="U89" s="124">
        <v>0</v>
      </c>
      <c r="V89" s="124"/>
      <c r="W89" s="124">
        <f t="shared" si="25"/>
        <v>225</v>
      </c>
      <c r="X89" s="124">
        <f t="shared" si="26"/>
        <v>1773</v>
      </c>
      <c r="Y89" s="124">
        <f t="shared" si="17"/>
        <v>4257</v>
      </c>
      <c r="Z89" s="124">
        <f t="shared" si="27"/>
        <v>28002</v>
      </c>
      <c r="AA89" s="156"/>
      <c r="AB89" s="156"/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156"/>
      <c r="AX89" s="156"/>
      <c r="AY89" s="156"/>
      <c r="AZ89" s="156"/>
      <c r="BA89" s="156"/>
      <c r="BB89" s="156"/>
      <c r="BC89" s="156"/>
      <c r="BD89" s="156"/>
      <c r="BE89" s="156"/>
      <c r="BF89" s="156"/>
      <c r="BG89" s="156"/>
      <c r="BH89" s="156"/>
      <c r="BI89" s="156"/>
      <c r="BJ89" s="156"/>
      <c r="BK89" s="156"/>
      <c r="BL89" s="156"/>
      <c r="BM89" s="156"/>
      <c r="BN89" s="156"/>
      <c r="BO89" s="156"/>
      <c r="BP89" s="156"/>
      <c r="BQ89" s="156"/>
      <c r="BR89" s="156"/>
      <c r="BS89" s="156"/>
      <c r="BT89" s="156"/>
      <c r="BU89" s="156"/>
      <c r="BV89" s="156"/>
      <c r="BW89" s="156"/>
      <c r="BX89" s="156"/>
      <c r="BY89" s="156"/>
      <c r="BZ89" s="156"/>
    </row>
    <row r="90" spans="1:78" s="45" customFormat="1" ht="45.75" x14ac:dyDescent="0.25">
      <c r="A90" s="126">
        <v>82</v>
      </c>
      <c r="B90" s="147" t="s">
        <v>194</v>
      </c>
      <c r="C90" s="147" t="s">
        <v>66</v>
      </c>
      <c r="D90" s="147" t="s">
        <v>56</v>
      </c>
      <c r="E90" s="127" t="s">
        <v>32</v>
      </c>
      <c r="F90" s="147" t="s">
        <v>61</v>
      </c>
      <c r="G90" s="128">
        <v>46000</v>
      </c>
      <c r="H90" s="128">
        <f t="shared" si="31"/>
        <v>43281.4</v>
      </c>
      <c r="I90" s="128">
        <f t="shared" si="21"/>
        <v>1320.2</v>
      </c>
      <c r="J90" s="128">
        <f t="shared" si="22"/>
        <v>3265.9999999999995</v>
      </c>
      <c r="K90" s="128">
        <f t="shared" si="28"/>
        <v>506.00000000000006</v>
      </c>
      <c r="L90" s="128">
        <f t="shared" si="19"/>
        <v>1398.4</v>
      </c>
      <c r="M90" s="128">
        <f t="shared" si="20"/>
        <v>3261.4</v>
      </c>
      <c r="N90" s="162"/>
      <c r="O90" s="128">
        <f t="shared" si="32"/>
        <v>9752</v>
      </c>
      <c r="P90" s="128">
        <v>25</v>
      </c>
      <c r="Q90" s="124"/>
      <c r="R90" s="135"/>
      <c r="S90" s="135"/>
      <c r="T90" s="124">
        <v>200</v>
      </c>
      <c r="U90" s="124">
        <f>IF((H90*12)&gt;867123.01,(79776+(((H90*12)-867123.01)*0.25))/12,IF((H90*12)&gt;624329.01,(31216+(((H90*12)-624329.01)*0.2))/12,IF((H90*12)&gt;416220.01,(((H90*12)-416220.01)*0.15)/12,0)))</f>
        <v>1289.4598750000005</v>
      </c>
      <c r="V90" s="124"/>
      <c r="W90" s="124">
        <f t="shared" si="25"/>
        <v>1514.4598750000005</v>
      </c>
      <c r="X90" s="124">
        <f t="shared" si="26"/>
        <v>2718.6000000000004</v>
      </c>
      <c r="Y90" s="124">
        <f t="shared" ref="Y90:Y117" si="33">+J90+M90</f>
        <v>6527.4</v>
      </c>
      <c r="Z90" s="124">
        <f t="shared" si="27"/>
        <v>41766.940125000001</v>
      </c>
      <c r="AA90" s="156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56"/>
      <c r="AS90" s="156"/>
      <c r="AT90" s="156"/>
      <c r="AU90" s="156"/>
      <c r="AV90" s="156"/>
      <c r="AW90" s="156"/>
      <c r="AX90" s="156"/>
      <c r="AY90" s="156"/>
      <c r="AZ90" s="156"/>
      <c r="BA90" s="156"/>
      <c r="BB90" s="156"/>
      <c r="BC90" s="156"/>
      <c r="BD90" s="156"/>
      <c r="BE90" s="156"/>
      <c r="BF90" s="156"/>
      <c r="BG90" s="156"/>
      <c r="BH90" s="156"/>
      <c r="BI90" s="156"/>
      <c r="BJ90" s="156"/>
      <c r="BK90" s="156"/>
      <c r="BL90" s="156"/>
      <c r="BM90" s="156"/>
      <c r="BN90" s="156"/>
      <c r="BO90" s="156"/>
      <c r="BP90" s="156"/>
      <c r="BQ90" s="156"/>
      <c r="BR90" s="156"/>
      <c r="BS90" s="156"/>
      <c r="BT90" s="156"/>
      <c r="BU90" s="156"/>
      <c r="BV90" s="156"/>
      <c r="BW90" s="156"/>
      <c r="BX90" s="156"/>
      <c r="BY90" s="156"/>
      <c r="BZ90" s="156"/>
    </row>
    <row r="91" spans="1:78" s="132" customFormat="1" ht="45" x14ac:dyDescent="0.2">
      <c r="A91" s="126">
        <v>83</v>
      </c>
      <c r="B91" s="130" t="s">
        <v>195</v>
      </c>
      <c r="C91" s="130" t="s">
        <v>65</v>
      </c>
      <c r="D91" s="147" t="s">
        <v>56</v>
      </c>
      <c r="E91" s="127" t="s">
        <v>17</v>
      </c>
      <c r="F91" s="130" t="s">
        <v>61</v>
      </c>
      <c r="G91" s="131">
        <v>46000</v>
      </c>
      <c r="H91" s="131">
        <f t="shared" si="31"/>
        <v>43281.4</v>
      </c>
      <c r="I91" s="128">
        <f t="shared" si="21"/>
        <v>1320.2</v>
      </c>
      <c r="J91" s="128">
        <f t="shared" si="22"/>
        <v>3265.9999999999995</v>
      </c>
      <c r="K91" s="128">
        <f t="shared" si="28"/>
        <v>506.00000000000006</v>
      </c>
      <c r="L91" s="128">
        <f t="shared" si="19"/>
        <v>1398.4</v>
      </c>
      <c r="M91" s="128">
        <f t="shared" si="20"/>
        <v>3261.4</v>
      </c>
      <c r="N91" s="131"/>
      <c r="O91" s="131">
        <f t="shared" si="32"/>
        <v>9752</v>
      </c>
      <c r="P91" s="131">
        <v>25</v>
      </c>
      <c r="Q91" s="124"/>
      <c r="R91" s="125"/>
      <c r="S91" s="125">
        <v>1649.06</v>
      </c>
      <c r="T91" s="124">
        <v>200</v>
      </c>
      <c r="U91" s="125">
        <f>1289.46-V91</f>
        <v>0</v>
      </c>
      <c r="V91" s="124">
        <v>1289.46</v>
      </c>
      <c r="W91" s="124">
        <f t="shared" si="25"/>
        <v>1874.06</v>
      </c>
      <c r="X91" s="124">
        <f t="shared" si="26"/>
        <v>2718.6000000000004</v>
      </c>
      <c r="Y91" s="125">
        <f t="shared" si="33"/>
        <v>6527.4</v>
      </c>
      <c r="Z91" s="124">
        <f t="shared" si="27"/>
        <v>41407.339999999997</v>
      </c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  <c r="AZ91" s="155"/>
      <c r="BA91" s="155"/>
      <c r="BB91" s="155"/>
      <c r="BC91" s="155"/>
      <c r="BD91" s="155"/>
      <c r="BE91" s="155"/>
      <c r="BF91" s="155"/>
      <c r="BG91" s="155"/>
      <c r="BH91" s="155"/>
      <c r="BI91" s="155"/>
      <c r="BJ91" s="155"/>
      <c r="BK91" s="155"/>
      <c r="BL91" s="155"/>
      <c r="BM91" s="155"/>
      <c r="BN91" s="155"/>
      <c r="BO91" s="155"/>
      <c r="BP91" s="155"/>
      <c r="BQ91" s="155"/>
      <c r="BR91" s="155"/>
      <c r="BS91" s="155"/>
      <c r="BT91" s="155"/>
      <c r="BU91" s="155"/>
      <c r="BV91" s="155"/>
      <c r="BW91" s="155"/>
      <c r="BX91" s="155"/>
      <c r="BY91" s="155"/>
      <c r="BZ91" s="155"/>
    </row>
    <row r="92" spans="1:78" s="155" customFormat="1" ht="30" x14ac:dyDescent="0.2">
      <c r="A92" s="126">
        <v>84</v>
      </c>
      <c r="B92" s="127" t="s">
        <v>198</v>
      </c>
      <c r="C92" s="130" t="s">
        <v>66</v>
      </c>
      <c r="D92" s="147" t="s">
        <v>56</v>
      </c>
      <c r="E92" s="163" t="s">
        <v>199</v>
      </c>
      <c r="F92" s="130" t="s">
        <v>61</v>
      </c>
      <c r="G92" s="131">
        <v>46000</v>
      </c>
      <c r="H92" s="131">
        <f t="shared" si="31"/>
        <v>43281.4</v>
      </c>
      <c r="I92" s="128">
        <f t="shared" si="21"/>
        <v>1320.2</v>
      </c>
      <c r="J92" s="128">
        <f t="shared" si="22"/>
        <v>3265.9999999999995</v>
      </c>
      <c r="K92" s="128">
        <f t="shared" si="28"/>
        <v>506.00000000000006</v>
      </c>
      <c r="L92" s="128">
        <f t="shared" si="19"/>
        <v>1398.4</v>
      </c>
      <c r="M92" s="128">
        <f t="shared" si="20"/>
        <v>3261.4</v>
      </c>
      <c r="N92" s="131"/>
      <c r="O92" s="131">
        <f t="shared" si="32"/>
        <v>9752</v>
      </c>
      <c r="P92" s="131">
        <v>25</v>
      </c>
      <c r="Q92" s="124"/>
      <c r="R92" s="125"/>
      <c r="S92" s="125">
        <v>2119.69</v>
      </c>
      <c r="T92" s="124">
        <v>200</v>
      </c>
      <c r="U92" s="125">
        <f>1289.46-V92</f>
        <v>0</v>
      </c>
      <c r="V92" s="124">
        <v>1289.46</v>
      </c>
      <c r="W92" s="124">
        <f t="shared" si="25"/>
        <v>2344.69</v>
      </c>
      <c r="X92" s="124">
        <f t="shared" si="26"/>
        <v>2718.6000000000004</v>
      </c>
      <c r="Y92" s="125">
        <f t="shared" si="33"/>
        <v>6527.4</v>
      </c>
      <c r="Z92" s="124">
        <f t="shared" si="27"/>
        <v>40936.71</v>
      </c>
    </row>
    <row r="93" spans="1:78" s="155" customFormat="1" ht="45" x14ac:dyDescent="0.2">
      <c r="A93" s="126">
        <v>85</v>
      </c>
      <c r="B93" s="127" t="s">
        <v>200</v>
      </c>
      <c r="C93" s="130" t="s">
        <v>66</v>
      </c>
      <c r="D93" s="147" t="s">
        <v>56</v>
      </c>
      <c r="E93" s="127" t="s">
        <v>32</v>
      </c>
      <c r="F93" s="130" t="s">
        <v>61</v>
      </c>
      <c r="G93" s="131">
        <v>36000</v>
      </c>
      <c r="H93" s="131">
        <f t="shared" si="31"/>
        <v>33872.400000000001</v>
      </c>
      <c r="I93" s="128">
        <f t="shared" si="21"/>
        <v>1033.2</v>
      </c>
      <c r="J93" s="128">
        <f t="shared" si="22"/>
        <v>2555.9999999999995</v>
      </c>
      <c r="K93" s="128">
        <f t="shared" si="28"/>
        <v>396.00000000000006</v>
      </c>
      <c r="L93" s="128">
        <f t="shared" si="19"/>
        <v>1094.4000000000001</v>
      </c>
      <c r="M93" s="128">
        <f t="shared" si="20"/>
        <v>2552.4</v>
      </c>
      <c r="N93" s="131"/>
      <c r="O93" s="131">
        <f t="shared" si="32"/>
        <v>7632</v>
      </c>
      <c r="P93" s="131">
        <v>25</v>
      </c>
      <c r="Q93" s="124"/>
      <c r="R93" s="125"/>
      <c r="S93" s="125">
        <v>1622.48</v>
      </c>
      <c r="T93" s="124">
        <v>200</v>
      </c>
      <c r="U93" s="125">
        <f>IF((H93*12)&gt;867123.01,(79776+(((H93*12)-867123.01)*0.25))/12,IF((H93*12)&gt;624329.01,(31216+(((H93*12)-624329.01)*0.2))/12,IF((H93*12)&gt;416220.01,(((H93*12)-416220.01)*0.15)/12,0)))</f>
        <v>0</v>
      </c>
      <c r="V93" s="124"/>
      <c r="W93" s="124">
        <f t="shared" si="25"/>
        <v>1847.48</v>
      </c>
      <c r="X93" s="124">
        <f t="shared" si="26"/>
        <v>2127.6000000000004</v>
      </c>
      <c r="Y93" s="125">
        <f t="shared" si="33"/>
        <v>5108.3999999999996</v>
      </c>
      <c r="Z93" s="124">
        <f t="shared" si="27"/>
        <v>32024.92</v>
      </c>
    </row>
    <row r="94" spans="1:78" s="155" customFormat="1" ht="45" x14ac:dyDescent="0.2">
      <c r="A94" s="126">
        <v>86</v>
      </c>
      <c r="B94" s="127" t="s">
        <v>202</v>
      </c>
      <c r="C94" s="130" t="s">
        <v>65</v>
      </c>
      <c r="D94" s="130" t="s">
        <v>7</v>
      </c>
      <c r="E94" s="127" t="s">
        <v>17</v>
      </c>
      <c r="F94" s="130" t="s">
        <v>61</v>
      </c>
      <c r="G94" s="131">
        <v>36000</v>
      </c>
      <c r="H94" s="131">
        <f t="shared" si="31"/>
        <v>33872.400000000001</v>
      </c>
      <c r="I94" s="128">
        <f t="shared" si="21"/>
        <v>1033.2</v>
      </c>
      <c r="J94" s="128">
        <f t="shared" si="22"/>
        <v>2555.9999999999995</v>
      </c>
      <c r="K94" s="128">
        <f t="shared" si="28"/>
        <v>396.00000000000006</v>
      </c>
      <c r="L94" s="128">
        <f t="shared" si="19"/>
        <v>1094.4000000000001</v>
      </c>
      <c r="M94" s="128">
        <f t="shared" si="20"/>
        <v>2552.4</v>
      </c>
      <c r="N94" s="131"/>
      <c r="O94" s="131">
        <f t="shared" si="32"/>
        <v>7632</v>
      </c>
      <c r="P94" s="131">
        <v>25</v>
      </c>
      <c r="Q94" s="124"/>
      <c r="R94" s="125"/>
      <c r="S94" s="125"/>
      <c r="T94" s="124">
        <v>200</v>
      </c>
      <c r="U94" s="125">
        <f>IF((H94*12)&gt;867123.01,(79776+(((H94*12)-867123.01)*0.25))/12,IF((H94*12)&gt;624329.01,(31216+(((H94*12)-624329.01)*0.2))/12,IF((H94*12)&gt;416220.01,(((H94*12)-416220.01)*0.15)/12,0)))</f>
        <v>0</v>
      </c>
      <c r="V94" s="124"/>
      <c r="W94" s="124">
        <f t="shared" si="25"/>
        <v>225</v>
      </c>
      <c r="X94" s="124">
        <f t="shared" si="26"/>
        <v>2127.6000000000004</v>
      </c>
      <c r="Y94" s="125">
        <f t="shared" si="33"/>
        <v>5108.3999999999996</v>
      </c>
      <c r="Z94" s="124">
        <f t="shared" si="27"/>
        <v>33647.4</v>
      </c>
    </row>
    <row r="95" spans="1:78" s="155" customFormat="1" ht="45" x14ac:dyDescent="0.2">
      <c r="A95" s="126">
        <v>87</v>
      </c>
      <c r="B95" s="130" t="s">
        <v>203</v>
      </c>
      <c r="C95" s="130" t="s">
        <v>66</v>
      </c>
      <c r="D95" s="130" t="s">
        <v>204</v>
      </c>
      <c r="E95" s="127" t="s">
        <v>205</v>
      </c>
      <c r="F95" s="130" t="s">
        <v>61</v>
      </c>
      <c r="G95" s="131">
        <v>30000</v>
      </c>
      <c r="H95" s="131">
        <f t="shared" si="31"/>
        <v>28227</v>
      </c>
      <c r="I95" s="128">
        <f t="shared" si="21"/>
        <v>861</v>
      </c>
      <c r="J95" s="128">
        <f t="shared" si="22"/>
        <v>2130</v>
      </c>
      <c r="K95" s="128">
        <f t="shared" si="28"/>
        <v>330.00000000000006</v>
      </c>
      <c r="L95" s="128">
        <f t="shared" si="19"/>
        <v>912</v>
      </c>
      <c r="M95" s="128">
        <f t="shared" si="20"/>
        <v>2127</v>
      </c>
      <c r="N95" s="131"/>
      <c r="O95" s="131">
        <f t="shared" si="32"/>
        <v>6360</v>
      </c>
      <c r="P95" s="131">
        <v>25</v>
      </c>
      <c r="Q95" s="124">
        <v>500</v>
      </c>
      <c r="R95" s="125"/>
      <c r="S95" s="125">
        <v>183.37</v>
      </c>
      <c r="T95" s="124">
        <v>200</v>
      </c>
      <c r="U95" s="125">
        <v>0</v>
      </c>
      <c r="V95" s="124"/>
      <c r="W95" s="124">
        <f t="shared" si="25"/>
        <v>908.37</v>
      </c>
      <c r="X95" s="124">
        <f t="shared" si="26"/>
        <v>1773</v>
      </c>
      <c r="Y95" s="125">
        <f t="shared" si="33"/>
        <v>4257</v>
      </c>
      <c r="Z95" s="124">
        <f t="shared" si="27"/>
        <v>27318.63</v>
      </c>
    </row>
    <row r="96" spans="1:78" s="133" customFormat="1" ht="30" x14ac:dyDescent="0.2">
      <c r="A96" s="126">
        <v>88</v>
      </c>
      <c r="B96" s="127" t="s">
        <v>120</v>
      </c>
      <c r="C96" s="127" t="s">
        <v>65</v>
      </c>
      <c r="D96" s="127" t="s">
        <v>15</v>
      </c>
      <c r="E96" s="127" t="s">
        <v>23</v>
      </c>
      <c r="F96" s="127" t="s">
        <v>61</v>
      </c>
      <c r="G96" s="128">
        <v>25000</v>
      </c>
      <c r="H96" s="128">
        <f t="shared" ref="H96:H117" si="34">+G96-(I96+L96+N96)</f>
        <v>23522.5</v>
      </c>
      <c r="I96" s="128">
        <f t="shared" si="21"/>
        <v>717.5</v>
      </c>
      <c r="J96" s="128">
        <f t="shared" si="22"/>
        <v>1774.9999999999998</v>
      </c>
      <c r="K96" s="128">
        <f t="shared" si="28"/>
        <v>275</v>
      </c>
      <c r="L96" s="128">
        <f t="shared" si="19"/>
        <v>760</v>
      </c>
      <c r="M96" s="128">
        <f t="shared" si="20"/>
        <v>1772.5000000000002</v>
      </c>
      <c r="N96" s="128"/>
      <c r="O96" s="128">
        <f t="shared" ref="O96:O105" si="35">+I96+J96+K96+L96+M96+N96</f>
        <v>5300</v>
      </c>
      <c r="P96" s="128">
        <v>25</v>
      </c>
      <c r="Q96" s="124">
        <v>1000</v>
      </c>
      <c r="R96" s="124"/>
      <c r="S96" s="124"/>
      <c r="T96" s="124">
        <v>200</v>
      </c>
      <c r="U96" s="125">
        <f t="shared" ref="U96:U109" si="36">IF((H96*12)&gt;867123.01,(79776+(((H96*12)-867123.01)*0.25))/12,IF((H96*12)&gt;624329.01,(31216+(((H96*12)-624329.01)*0.2))/12,IF((H96*12)&gt;416220.01,(((H96*12)-416220.01)*0.15)/12,0)))</f>
        <v>0</v>
      </c>
      <c r="V96" s="124"/>
      <c r="W96" s="124">
        <f t="shared" si="25"/>
        <v>1225</v>
      </c>
      <c r="X96" s="124">
        <f t="shared" si="26"/>
        <v>1477.5</v>
      </c>
      <c r="Y96" s="124">
        <f t="shared" si="33"/>
        <v>3547.5</v>
      </c>
      <c r="Z96" s="124">
        <f t="shared" si="27"/>
        <v>22297.5</v>
      </c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  <c r="BT96" s="129"/>
      <c r="BU96" s="129"/>
      <c r="BV96" s="129"/>
      <c r="BW96" s="129"/>
      <c r="BX96" s="129"/>
      <c r="BY96" s="129"/>
      <c r="BZ96" s="129"/>
    </row>
    <row r="97" spans="1:78" s="133" customFormat="1" ht="30" x14ac:dyDescent="0.2">
      <c r="A97" s="126">
        <v>89</v>
      </c>
      <c r="B97" s="127" t="s">
        <v>121</v>
      </c>
      <c r="C97" s="127" t="s">
        <v>65</v>
      </c>
      <c r="D97" s="127" t="s">
        <v>7</v>
      </c>
      <c r="E97" s="127" t="s">
        <v>23</v>
      </c>
      <c r="F97" s="127" t="s">
        <v>61</v>
      </c>
      <c r="G97" s="128">
        <v>15000</v>
      </c>
      <c r="H97" s="128">
        <f t="shared" si="34"/>
        <v>14113.5</v>
      </c>
      <c r="I97" s="128">
        <f t="shared" si="21"/>
        <v>430.5</v>
      </c>
      <c r="J97" s="128">
        <f t="shared" si="22"/>
        <v>1065</v>
      </c>
      <c r="K97" s="128">
        <f t="shared" si="28"/>
        <v>165.00000000000003</v>
      </c>
      <c r="L97" s="128">
        <f t="shared" si="19"/>
        <v>456</v>
      </c>
      <c r="M97" s="128">
        <f t="shared" si="20"/>
        <v>1063.5</v>
      </c>
      <c r="N97" s="128"/>
      <c r="O97" s="128">
        <f t="shared" si="35"/>
        <v>3180</v>
      </c>
      <c r="P97" s="128">
        <v>25</v>
      </c>
      <c r="Q97" s="124"/>
      <c r="R97" s="124"/>
      <c r="S97" s="124"/>
      <c r="T97" s="124">
        <v>200</v>
      </c>
      <c r="U97" s="125">
        <f t="shared" si="36"/>
        <v>0</v>
      </c>
      <c r="V97" s="124"/>
      <c r="W97" s="124">
        <f t="shared" si="25"/>
        <v>225</v>
      </c>
      <c r="X97" s="124">
        <f t="shared" si="26"/>
        <v>886.5</v>
      </c>
      <c r="Y97" s="124">
        <f t="shared" si="33"/>
        <v>2128.5</v>
      </c>
      <c r="Z97" s="124">
        <f t="shared" si="27"/>
        <v>13888.5</v>
      </c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29"/>
      <c r="BT97" s="129"/>
      <c r="BU97" s="129"/>
      <c r="BV97" s="129"/>
      <c r="BW97" s="129"/>
      <c r="BX97" s="129"/>
      <c r="BY97" s="129"/>
      <c r="BZ97" s="129"/>
    </row>
    <row r="98" spans="1:78" s="133" customFormat="1" ht="30" x14ac:dyDescent="0.2">
      <c r="A98" s="126">
        <v>90</v>
      </c>
      <c r="B98" s="127" t="s">
        <v>122</v>
      </c>
      <c r="C98" s="127" t="s">
        <v>65</v>
      </c>
      <c r="D98" s="127" t="s">
        <v>7</v>
      </c>
      <c r="E98" s="127" t="s">
        <v>23</v>
      </c>
      <c r="F98" s="127" t="s">
        <v>61</v>
      </c>
      <c r="G98" s="128">
        <v>15000</v>
      </c>
      <c r="H98" s="128">
        <f t="shared" si="34"/>
        <v>14113.5</v>
      </c>
      <c r="I98" s="128">
        <f t="shared" si="21"/>
        <v>430.5</v>
      </c>
      <c r="J98" s="128">
        <f t="shared" si="22"/>
        <v>1065</v>
      </c>
      <c r="K98" s="128">
        <f t="shared" si="28"/>
        <v>165.00000000000003</v>
      </c>
      <c r="L98" s="128">
        <f t="shared" si="19"/>
        <v>456</v>
      </c>
      <c r="M98" s="128">
        <f t="shared" si="20"/>
        <v>1063.5</v>
      </c>
      <c r="N98" s="128"/>
      <c r="O98" s="128">
        <f t="shared" si="35"/>
        <v>3180</v>
      </c>
      <c r="P98" s="128">
        <v>25</v>
      </c>
      <c r="Q98" s="124"/>
      <c r="R98" s="124"/>
      <c r="S98" s="124"/>
      <c r="T98" s="124">
        <v>200</v>
      </c>
      <c r="U98" s="125">
        <f t="shared" si="36"/>
        <v>0</v>
      </c>
      <c r="V98" s="124"/>
      <c r="W98" s="124">
        <f t="shared" si="25"/>
        <v>225</v>
      </c>
      <c r="X98" s="124">
        <f t="shared" si="26"/>
        <v>886.5</v>
      </c>
      <c r="Y98" s="124">
        <f t="shared" si="33"/>
        <v>2128.5</v>
      </c>
      <c r="Z98" s="124">
        <f t="shared" si="27"/>
        <v>13888.5</v>
      </c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29"/>
      <c r="BK98" s="129"/>
      <c r="BL98" s="129"/>
      <c r="BM98" s="129"/>
      <c r="BN98" s="129"/>
      <c r="BO98" s="129"/>
      <c r="BP98" s="129"/>
      <c r="BQ98" s="129"/>
      <c r="BR98" s="129"/>
      <c r="BS98" s="129"/>
      <c r="BT98" s="129"/>
      <c r="BU98" s="129"/>
      <c r="BV98" s="129"/>
      <c r="BW98" s="129"/>
      <c r="BX98" s="129"/>
      <c r="BY98" s="129"/>
      <c r="BZ98" s="129"/>
    </row>
    <row r="99" spans="1:78" s="133" customFormat="1" ht="30" x14ac:dyDescent="0.2">
      <c r="A99" s="126">
        <v>91</v>
      </c>
      <c r="B99" s="127" t="s">
        <v>123</v>
      </c>
      <c r="C99" s="127" t="s">
        <v>65</v>
      </c>
      <c r="D99" s="127" t="s">
        <v>7</v>
      </c>
      <c r="E99" s="127" t="s">
        <v>23</v>
      </c>
      <c r="F99" s="127" t="s">
        <v>61</v>
      </c>
      <c r="G99" s="128">
        <v>25000</v>
      </c>
      <c r="H99" s="128">
        <f t="shared" si="34"/>
        <v>23522.5</v>
      </c>
      <c r="I99" s="128">
        <f t="shared" si="21"/>
        <v>717.5</v>
      </c>
      <c r="J99" s="128">
        <f t="shared" si="22"/>
        <v>1774.9999999999998</v>
      </c>
      <c r="K99" s="128">
        <f t="shared" si="28"/>
        <v>275</v>
      </c>
      <c r="L99" s="128">
        <f t="shared" si="19"/>
        <v>760</v>
      </c>
      <c r="M99" s="128">
        <f t="shared" si="20"/>
        <v>1772.5000000000002</v>
      </c>
      <c r="N99" s="128"/>
      <c r="O99" s="128">
        <f t="shared" si="35"/>
        <v>5300</v>
      </c>
      <c r="P99" s="128">
        <v>25</v>
      </c>
      <c r="Q99" s="124"/>
      <c r="R99" s="124"/>
      <c r="S99" s="124"/>
      <c r="T99" s="124">
        <v>200</v>
      </c>
      <c r="U99" s="125">
        <f t="shared" si="36"/>
        <v>0</v>
      </c>
      <c r="V99" s="124"/>
      <c r="W99" s="124">
        <f t="shared" si="25"/>
        <v>225</v>
      </c>
      <c r="X99" s="124">
        <f t="shared" si="26"/>
        <v>1477.5</v>
      </c>
      <c r="Y99" s="124">
        <f t="shared" si="33"/>
        <v>3547.5</v>
      </c>
      <c r="Z99" s="124">
        <f t="shared" si="27"/>
        <v>23297.5</v>
      </c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/>
      <c r="AY99" s="129"/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  <c r="BK99" s="129"/>
      <c r="BL99" s="129"/>
      <c r="BM99" s="129"/>
      <c r="BN99" s="129"/>
      <c r="BO99" s="129"/>
      <c r="BP99" s="129"/>
      <c r="BQ99" s="129"/>
      <c r="BR99" s="129"/>
      <c r="BS99" s="129"/>
      <c r="BT99" s="129"/>
      <c r="BU99" s="129"/>
      <c r="BV99" s="129"/>
      <c r="BW99" s="129"/>
      <c r="BX99" s="129"/>
      <c r="BY99" s="129"/>
      <c r="BZ99" s="129"/>
    </row>
    <row r="100" spans="1:78" s="129" customFormat="1" ht="30" x14ac:dyDescent="0.2">
      <c r="A100" s="126">
        <v>92</v>
      </c>
      <c r="B100" s="147" t="s">
        <v>144</v>
      </c>
      <c r="C100" s="147" t="s">
        <v>65</v>
      </c>
      <c r="D100" s="147" t="s">
        <v>56</v>
      </c>
      <c r="E100" s="127" t="s">
        <v>23</v>
      </c>
      <c r="F100" s="127" t="s">
        <v>61</v>
      </c>
      <c r="G100" s="128">
        <v>25000</v>
      </c>
      <c r="H100" s="128">
        <f t="shared" si="34"/>
        <v>23522.5</v>
      </c>
      <c r="I100" s="128">
        <f t="shared" si="21"/>
        <v>717.5</v>
      </c>
      <c r="J100" s="128">
        <f t="shared" si="22"/>
        <v>1774.9999999999998</v>
      </c>
      <c r="K100" s="128">
        <f t="shared" si="28"/>
        <v>275</v>
      </c>
      <c r="L100" s="128">
        <f t="shared" si="19"/>
        <v>760</v>
      </c>
      <c r="M100" s="128">
        <f t="shared" si="20"/>
        <v>1772.5000000000002</v>
      </c>
      <c r="N100" s="128"/>
      <c r="O100" s="128">
        <f t="shared" si="35"/>
        <v>5300</v>
      </c>
      <c r="P100" s="128">
        <v>25</v>
      </c>
      <c r="Q100" s="124">
        <v>1000</v>
      </c>
      <c r="R100" s="124"/>
      <c r="S100" s="124"/>
      <c r="T100" s="124">
        <v>200</v>
      </c>
      <c r="U100" s="125">
        <f t="shared" si="36"/>
        <v>0</v>
      </c>
      <c r="V100" s="124"/>
      <c r="W100" s="124">
        <f t="shared" si="25"/>
        <v>1225</v>
      </c>
      <c r="X100" s="124">
        <f t="shared" si="26"/>
        <v>1477.5</v>
      </c>
      <c r="Y100" s="124">
        <f t="shared" si="33"/>
        <v>3547.5</v>
      </c>
      <c r="Z100" s="124">
        <f t="shared" si="27"/>
        <v>22297.5</v>
      </c>
    </row>
    <row r="101" spans="1:78" s="133" customFormat="1" ht="30" x14ac:dyDescent="0.2">
      <c r="A101" s="126">
        <v>93</v>
      </c>
      <c r="B101" s="127" t="s">
        <v>116</v>
      </c>
      <c r="C101" s="127" t="s">
        <v>66</v>
      </c>
      <c r="D101" s="127" t="s">
        <v>15</v>
      </c>
      <c r="E101" s="127" t="s">
        <v>34</v>
      </c>
      <c r="F101" s="127" t="s">
        <v>61</v>
      </c>
      <c r="G101" s="128">
        <v>30000</v>
      </c>
      <c r="H101" s="128">
        <f t="shared" si="34"/>
        <v>26511.54</v>
      </c>
      <c r="I101" s="128">
        <f t="shared" si="21"/>
        <v>861</v>
      </c>
      <c r="J101" s="128">
        <f t="shared" si="22"/>
        <v>2130</v>
      </c>
      <c r="K101" s="128">
        <f t="shared" si="28"/>
        <v>330.00000000000006</v>
      </c>
      <c r="L101" s="128">
        <f t="shared" si="19"/>
        <v>912</v>
      </c>
      <c r="M101" s="128">
        <f t="shared" si="20"/>
        <v>2127</v>
      </c>
      <c r="N101" s="128">
        <v>1715.46</v>
      </c>
      <c r="O101" s="128">
        <f t="shared" si="35"/>
        <v>8075.46</v>
      </c>
      <c r="P101" s="128">
        <v>25</v>
      </c>
      <c r="Q101" s="124">
        <v>500</v>
      </c>
      <c r="R101" s="124"/>
      <c r="S101" s="124"/>
      <c r="T101" s="124">
        <v>200</v>
      </c>
      <c r="U101" s="125">
        <f t="shared" si="36"/>
        <v>0</v>
      </c>
      <c r="V101" s="124"/>
      <c r="W101" s="124">
        <f t="shared" si="25"/>
        <v>725</v>
      </c>
      <c r="X101" s="124">
        <f t="shared" si="26"/>
        <v>3488.46</v>
      </c>
      <c r="Y101" s="124">
        <f t="shared" si="33"/>
        <v>4257</v>
      </c>
      <c r="Z101" s="124">
        <f t="shared" si="27"/>
        <v>25786.54</v>
      </c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29"/>
      <c r="BQ101" s="129"/>
      <c r="BR101" s="129"/>
      <c r="BS101" s="129"/>
      <c r="BT101" s="129"/>
      <c r="BU101" s="129"/>
      <c r="BV101" s="129"/>
      <c r="BW101" s="129"/>
      <c r="BX101" s="129"/>
      <c r="BY101" s="129"/>
      <c r="BZ101" s="129"/>
    </row>
    <row r="102" spans="1:78" s="133" customFormat="1" ht="30" x14ac:dyDescent="0.2">
      <c r="A102" s="126">
        <v>94</v>
      </c>
      <c r="B102" s="127" t="s">
        <v>117</v>
      </c>
      <c r="C102" s="127" t="s">
        <v>66</v>
      </c>
      <c r="D102" s="127" t="s">
        <v>56</v>
      </c>
      <c r="E102" s="127" t="s">
        <v>34</v>
      </c>
      <c r="F102" s="127" t="s">
        <v>61</v>
      </c>
      <c r="G102" s="128">
        <v>30000</v>
      </c>
      <c r="H102" s="128">
        <f t="shared" si="34"/>
        <v>28227</v>
      </c>
      <c r="I102" s="128">
        <f t="shared" si="21"/>
        <v>861</v>
      </c>
      <c r="J102" s="128">
        <f t="shared" si="22"/>
        <v>2130</v>
      </c>
      <c r="K102" s="128">
        <f t="shared" si="28"/>
        <v>330.00000000000006</v>
      </c>
      <c r="L102" s="128">
        <f t="shared" si="19"/>
        <v>912</v>
      </c>
      <c r="M102" s="128">
        <f t="shared" si="20"/>
        <v>2127</v>
      </c>
      <c r="N102" s="128"/>
      <c r="O102" s="128">
        <f t="shared" si="35"/>
        <v>6360</v>
      </c>
      <c r="P102" s="128">
        <v>25</v>
      </c>
      <c r="Q102" s="124"/>
      <c r="R102" s="124"/>
      <c r="S102" s="124"/>
      <c r="T102" s="124">
        <v>200</v>
      </c>
      <c r="U102" s="125">
        <f t="shared" si="36"/>
        <v>0</v>
      </c>
      <c r="V102" s="124"/>
      <c r="W102" s="124">
        <f t="shared" si="25"/>
        <v>225</v>
      </c>
      <c r="X102" s="124">
        <f t="shared" si="26"/>
        <v>1773</v>
      </c>
      <c r="Y102" s="124">
        <f t="shared" si="33"/>
        <v>4257</v>
      </c>
      <c r="Z102" s="124">
        <f t="shared" si="27"/>
        <v>28002</v>
      </c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  <c r="BK102" s="129"/>
      <c r="BL102" s="129"/>
      <c r="BM102" s="129"/>
      <c r="BN102" s="129"/>
      <c r="BO102" s="129"/>
      <c r="BP102" s="129"/>
      <c r="BQ102" s="129"/>
      <c r="BR102" s="129"/>
      <c r="BS102" s="129"/>
      <c r="BT102" s="129"/>
      <c r="BU102" s="129"/>
      <c r="BV102" s="129"/>
      <c r="BW102" s="129"/>
      <c r="BX102" s="129"/>
      <c r="BY102" s="129"/>
      <c r="BZ102" s="129"/>
    </row>
    <row r="103" spans="1:78" s="133" customFormat="1" ht="30" x14ac:dyDescent="0.2">
      <c r="A103" s="126">
        <v>95</v>
      </c>
      <c r="B103" s="127" t="s">
        <v>232</v>
      </c>
      <c r="C103" s="127" t="s">
        <v>66</v>
      </c>
      <c r="D103" s="127" t="s">
        <v>15</v>
      </c>
      <c r="E103" s="127" t="s">
        <v>34</v>
      </c>
      <c r="F103" s="127" t="s">
        <v>61</v>
      </c>
      <c r="G103" s="128">
        <v>30000</v>
      </c>
      <c r="H103" s="128">
        <f t="shared" si="34"/>
        <v>28227</v>
      </c>
      <c r="I103" s="128">
        <f t="shared" si="21"/>
        <v>861</v>
      </c>
      <c r="J103" s="128">
        <f t="shared" si="22"/>
        <v>2130</v>
      </c>
      <c r="K103" s="128">
        <f t="shared" si="28"/>
        <v>330.00000000000006</v>
      </c>
      <c r="L103" s="128">
        <f t="shared" si="19"/>
        <v>912</v>
      </c>
      <c r="M103" s="128">
        <f t="shared" si="20"/>
        <v>2127</v>
      </c>
      <c r="N103" s="128"/>
      <c r="O103" s="128">
        <f t="shared" si="35"/>
        <v>6360</v>
      </c>
      <c r="P103" s="128">
        <v>25</v>
      </c>
      <c r="Q103" s="124">
        <v>3397.87</v>
      </c>
      <c r="R103" s="124"/>
      <c r="S103" s="124"/>
      <c r="T103" s="124">
        <v>200</v>
      </c>
      <c r="U103" s="125">
        <f t="shared" si="36"/>
        <v>0</v>
      </c>
      <c r="V103" s="124"/>
      <c r="W103" s="124">
        <f t="shared" si="25"/>
        <v>3622.87</v>
      </c>
      <c r="X103" s="124">
        <f t="shared" si="26"/>
        <v>1773</v>
      </c>
      <c r="Y103" s="124">
        <f t="shared" si="33"/>
        <v>4257</v>
      </c>
      <c r="Z103" s="124">
        <f t="shared" si="27"/>
        <v>24604.13</v>
      </c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129"/>
      <c r="BM103" s="129"/>
      <c r="BN103" s="129"/>
      <c r="BO103" s="129"/>
      <c r="BP103" s="129"/>
      <c r="BQ103" s="129"/>
      <c r="BR103" s="129"/>
      <c r="BS103" s="129"/>
      <c r="BT103" s="129"/>
      <c r="BU103" s="129"/>
      <c r="BV103" s="129"/>
      <c r="BW103" s="129"/>
      <c r="BX103" s="129"/>
      <c r="BY103" s="129"/>
      <c r="BZ103" s="129"/>
    </row>
    <row r="104" spans="1:78" s="133" customFormat="1" ht="30" x14ac:dyDescent="0.2">
      <c r="A104" s="126">
        <v>96</v>
      </c>
      <c r="B104" s="127" t="s">
        <v>118</v>
      </c>
      <c r="C104" s="127" t="s">
        <v>66</v>
      </c>
      <c r="D104" s="127" t="s">
        <v>13</v>
      </c>
      <c r="E104" s="127" t="s">
        <v>36</v>
      </c>
      <c r="F104" s="127" t="s">
        <v>61</v>
      </c>
      <c r="G104" s="128">
        <v>35000</v>
      </c>
      <c r="H104" s="128">
        <f t="shared" si="34"/>
        <v>32931.5</v>
      </c>
      <c r="I104" s="128">
        <f t="shared" si="21"/>
        <v>1004.5</v>
      </c>
      <c r="J104" s="128">
        <f t="shared" si="22"/>
        <v>2485</v>
      </c>
      <c r="K104" s="128">
        <f t="shared" si="28"/>
        <v>385.00000000000006</v>
      </c>
      <c r="L104" s="128">
        <f t="shared" si="19"/>
        <v>1064</v>
      </c>
      <c r="M104" s="128">
        <f t="shared" si="20"/>
        <v>2481.5</v>
      </c>
      <c r="N104" s="128"/>
      <c r="O104" s="128">
        <f t="shared" si="35"/>
        <v>7420</v>
      </c>
      <c r="P104" s="128">
        <v>25</v>
      </c>
      <c r="Q104" s="124">
        <v>17474.189999999999</v>
      </c>
      <c r="R104" s="124"/>
      <c r="S104" s="124">
        <v>1685.24</v>
      </c>
      <c r="T104" s="124">
        <v>200</v>
      </c>
      <c r="U104" s="125">
        <f t="shared" si="36"/>
        <v>0</v>
      </c>
      <c r="V104" s="124"/>
      <c r="W104" s="124">
        <f t="shared" si="25"/>
        <v>19384.43</v>
      </c>
      <c r="X104" s="124">
        <f t="shared" si="26"/>
        <v>2068.5</v>
      </c>
      <c r="Y104" s="124">
        <f t="shared" si="33"/>
        <v>4966.5</v>
      </c>
      <c r="Z104" s="124">
        <f t="shared" si="27"/>
        <v>13547.07</v>
      </c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29"/>
      <c r="AZ104" s="129"/>
      <c r="BA104" s="129"/>
      <c r="BB104" s="129"/>
      <c r="BC104" s="129"/>
      <c r="BD104" s="129"/>
      <c r="BE104" s="129"/>
      <c r="BF104" s="129"/>
      <c r="BG104" s="129"/>
      <c r="BH104" s="129"/>
      <c r="BI104" s="129"/>
      <c r="BJ104" s="129"/>
      <c r="BK104" s="129"/>
      <c r="BL104" s="129"/>
      <c r="BM104" s="129"/>
      <c r="BN104" s="129"/>
      <c r="BO104" s="129"/>
      <c r="BP104" s="129"/>
      <c r="BQ104" s="129"/>
      <c r="BR104" s="129"/>
      <c r="BS104" s="129"/>
      <c r="BT104" s="129"/>
      <c r="BU104" s="129"/>
      <c r="BV104" s="129"/>
      <c r="BW104" s="129"/>
      <c r="BX104" s="129"/>
      <c r="BY104" s="129"/>
      <c r="BZ104" s="129"/>
    </row>
    <row r="105" spans="1:78" s="129" customFormat="1" ht="30" x14ac:dyDescent="0.2">
      <c r="A105" s="126">
        <v>97</v>
      </c>
      <c r="B105" s="127" t="s">
        <v>247</v>
      </c>
      <c r="C105" s="127"/>
      <c r="D105" s="159" t="s">
        <v>8</v>
      </c>
      <c r="E105" s="127" t="s">
        <v>34</v>
      </c>
      <c r="F105" s="127" t="s">
        <v>61</v>
      </c>
      <c r="G105" s="128">
        <v>25000</v>
      </c>
      <c r="H105" s="128">
        <f t="shared" si="34"/>
        <v>23522.5</v>
      </c>
      <c r="I105" s="128">
        <f t="shared" si="21"/>
        <v>717.5</v>
      </c>
      <c r="J105" s="128">
        <f t="shared" si="22"/>
        <v>1774.9999999999998</v>
      </c>
      <c r="K105" s="128">
        <f t="shared" si="28"/>
        <v>275</v>
      </c>
      <c r="L105" s="128">
        <f t="shared" si="19"/>
        <v>760</v>
      </c>
      <c r="M105" s="128">
        <f t="shared" si="20"/>
        <v>1772.5000000000002</v>
      </c>
      <c r="N105" s="128"/>
      <c r="O105" s="128">
        <f t="shared" si="35"/>
        <v>5300</v>
      </c>
      <c r="P105" s="128">
        <v>25</v>
      </c>
      <c r="Q105" s="124"/>
      <c r="R105" s="124"/>
      <c r="S105" s="124">
        <v>169.98</v>
      </c>
      <c r="T105" s="124">
        <v>200</v>
      </c>
      <c r="U105" s="125">
        <f t="shared" si="36"/>
        <v>0</v>
      </c>
      <c r="V105" s="124"/>
      <c r="W105" s="124">
        <f t="shared" ref="W105:W117" si="37">P105+Q105+R105+S105+T105+U105</f>
        <v>394.98</v>
      </c>
      <c r="X105" s="124">
        <f t="shared" ref="X105:X117" si="38">+I105+L105+N105</f>
        <v>1477.5</v>
      </c>
      <c r="Y105" s="124">
        <f t="shared" si="33"/>
        <v>3547.5</v>
      </c>
      <c r="Z105" s="124">
        <f t="shared" ref="Z105:Z117" si="39">+G105-(W105+X105)</f>
        <v>23127.52</v>
      </c>
    </row>
    <row r="106" spans="1:78" s="129" customFormat="1" ht="30" x14ac:dyDescent="0.2">
      <c r="A106" s="126">
        <v>98</v>
      </c>
      <c r="B106" s="127" t="s">
        <v>226</v>
      </c>
      <c r="C106" s="127" t="s">
        <v>66</v>
      </c>
      <c r="D106" s="127" t="s">
        <v>15</v>
      </c>
      <c r="E106" s="127" t="s">
        <v>216</v>
      </c>
      <c r="F106" s="127" t="s">
        <v>47</v>
      </c>
      <c r="G106" s="128">
        <v>26000</v>
      </c>
      <c r="H106" s="128">
        <f t="shared" si="34"/>
        <v>24463.4</v>
      </c>
      <c r="I106" s="128">
        <f t="shared" ref="I106:I117" si="40">IF(G106&lt;=374040,G106*2.87%,9334.68)</f>
        <v>746.2</v>
      </c>
      <c r="J106" s="128">
        <f t="shared" ref="J106:J117" si="41">IF(G106&lt;=374040,G106*7.1%,23092.75)</f>
        <v>1845.9999999999998</v>
      </c>
      <c r="K106" s="128">
        <f t="shared" si="28"/>
        <v>286.00000000000006</v>
      </c>
      <c r="L106" s="128">
        <f t="shared" ref="L106:L117" si="42">IF(G106&lt;=187020,G106*3.04%,4943.8)</f>
        <v>790.4</v>
      </c>
      <c r="M106" s="128">
        <f t="shared" ref="M106:M117" si="43">IF(G106&lt;=187020,G106*7.09%,11530.11)</f>
        <v>1843.4</v>
      </c>
      <c r="N106" s="128"/>
      <c r="O106" s="128">
        <f t="shared" ref="O106:O117" si="44">+I106+J106+K106+L106+M106+N106</f>
        <v>5512</v>
      </c>
      <c r="P106" s="128">
        <v>25</v>
      </c>
      <c r="Q106" s="124"/>
      <c r="R106" s="124"/>
      <c r="S106" s="124"/>
      <c r="T106" s="124">
        <v>200</v>
      </c>
      <c r="U106" s="125">
        <f t="shared" si="36"/>
        <v>0</v>
      </c>
      <c r="V106" s="124"/>
      <c r="W106" s="124">
        <f t="shared" si="37"/>
        <v>225</v>
      </c>
      <c r="X106" s="124">
        <f t="shared" si="38"/>
        <v>1536.6</v>
      </c>
      <c r="Y106" s="124">
        <f t="shared" si="33"/>
        <v>3689.3999999999996</v>
      </c>
      <c r="Z106" s="124">
        <f t="shared" si="39"/>
        <v>24238.400000000001</v>
      </c>
    </row>
    <row r="107" spans="1:78" s="129" customFormat="1" ht="30" x14ac:dyDescent="0.2">
      <c r="A107" s="126">
        <v>99</v>
      </c>
      <c r="B107" s="127" t="s">
        <v>217</v>
      </c>
      <c r="C107" s="127" t="s">
        <v>66</v>
      </c>
      <c r="D107" s="127" t="s">
        <v>15</v>
      </c>
      <c r="E107" s="127" t="s">
        <v>34</v>
      </c>
      <c r="F107" s="127" t="s">
        <v>47</v>
      </c>
      <c r="G107" s="128">
        <v>25000</v>
      </c>
      <c r="H107" s="128">
        <f t="shared" si="34"/>
        <v>23522.5</v>
      </c>
      <c r="I107" s="128">
        <f t="shared" si="40"/>
        <v>717.5</v>
      </c>
      <c r="J107" s="128">
        <f t="shared" si="41"/>
        <v>1774.9999999999998</v>
      </c>
      <c r="K107" s="128">
        <f t="shared" si="28"/>
        <v>275</v>
      </c>
      <c r="L107" s="128">
        <f t="shared" si="42"/>
        <v>760</v>
      </c>
      <c r="M107" s="128">
        <f t="shared" si="43"/>
        <v>1772.5000000000002</v>
      </c>
      <c r="N107" s="128"/>
      <c r="O107" s="128">
        <f t="shared" si="44"/>
        <v>5300</v>
      </c>
      <c r="P107" s="128">
        <v>25</v>
      </c>
      <c r="Q107" s="124"/>
      <c r="R107" s="124"/>
      <c r="S107" s="124">
        <v>31.4</v>
      </c>
      <c r="T107" s="124">
        <v>200</v>
      </c>
      <c r="U107" s="125">
        <f t="shared" si="36"/>
        <v>0</v>
      </c>
      <c r="V107" s="124"/>
      <c r="W107" s="124">
        <f t="shared" si="37"/>
        <v>256.39999999999998</v>
      </c>
      <c r="X107" s="124">
        <f t="shared" si="38"/>
        <v>1477.5</v>
      </c>
      <c r="Y107" s="124">
        <f t="shared" si="33"/>
        <v>3547.5</v>
      </c>
      <c r="Z107" s="124">
        <f t="shared" si="39"/>
        <v>23266.1</v>
      </c>
    </row>
    <row r="108" spans="1:78" s="129" customFormat="1" ht="30" x14ac:dyDescent="0.2">
      <c r="A108" s="126">
        <v>100</v>
      </c>
      <c r="B108" s="127" t="s">
        <v>246</v>
      </c>
      <c r="C108" s="127" t="s">
        <v>66</v>
      </c>
      <c r="D108" s="127" t="s">
        <v>15</v>
      </c>
      <c r="E108" s="127" t="s">
        <v>218</v>
      </c>
      <c r="F108" s="127" t="s">
        <v>47</v>
      </c>
      <c r="G108" s="128">
        <v>20000</v>
      </c>
      <c r="H108" s="128">
        <f t="shared" si="34"/>
        <v>18818</v>
      </c>
      <c r="I108" s="128">
        <f t="shared" si="40"/>
        <v>574</v>
      </c>
      <c r="J108" s="128">
        <f t="shared" si="41"/>
        <v>1419.9999999999998</v>
      </c>
      <c r="K108" s="128">
        <f t="shared" si="28"/>
        <v>220.00000000000003</v>
      </c>
      <c r="L108" s="128">
        <f t="shared" si="42"/>
        <v>608</v>
      </c>
      <c r="M108" s="128">
        <f t="shared" si="43"/>
        <v>1418</v>
      </c>
      <c r="N108" s="128"/>
      <c r="O108" s="128">
        <f t="shared" si="44"/>
        <v>4240</v>
      </c>
      <c r="P108" s="128">
        <v>25</v>
      </c>
      <c r="Q108" s="124"/>
      <c r="R108" s="124"/>
      <c r="S108" s="124">
        <v>40</v>
      </c>
      <c r="T108" s="124">
        <v>200</v>
      </c>
      <c r="U108" s="125">
        <f t="shared" si="36"/>
        <v>0</v>
      </c>
      <c r="V108" s="124"/>
      <c r="W108" s="124">
        <f t="shared" si="37"/>
        <v>265</v>
      </c>
      <c r="X108" s="124">
        <f t="shared" si="38"/>
        <v>1182</v>
      </c>
      <c r="Y108" s="124">
        <f t="shared" si="33"/>
        <v>2838</v>
      </c>
      <c r="Z108" s="124">
        <f t="shared" si="39"/>
        <v>18553</v>
      </c>
    </row>
    <row r="109" spans="1:78" s="129" customFormat="1" ht="45" x14ac:dyDescent="0.2">
      <c r="A109" s="126">
        <v>101</v>
      </c>
      <c r="B109" s="127" t="s">
        <v>243</v>
      </c>
      <c r="C109" s="127" t="s">
        <v>65</v>
      </c>
      <c r="D109" s="127" t="s">
        <v>12</v>
      </c>
      <c r="E109" s="127" t="s">
        <v>20</v>
      </c>
      <c r="F109" s="127" t="s">
        <v>47</v>
      </c>
      <c r="G109" s="128">
        <v>36000</v>
      </c>
      <c r="H109" s="128">
        <f t="shared" si="34"/>
        <v>33872.400000000001</v>
      </c>
      <c r="I109" s="128">
        <f t="shared" si="40"/>
        <v>1033.2</v>
      </c>
      <c r="J109" s="128">
        <f t="shared" si="41"/>
        <v>2555.9999999999995</v>
      </c>
      <c r="K109" s="128">
        <f t="shared" si="28"/>
        <v>396.00000000000006</v>
      </c>
      <c r="L109" s="128">
        <f t="shared" si="42"/>
        <v>1094.4000000000001</v>
      </c>
      <c r="M109" s="128">
        <f t="shared" si="43"/>
        <v>2552.4</v>
      </c>
      <c r="N109" s="128"/>
      <c r="O109" s="128">
        <f t="shared" si="44"/>
        <v>7632</v>
      </c>
      <c r="P109" s="128">
        <v>25</v>
      </c>
      <c r="Q109" s="124"/>
      <c r="R109" s="124"/>
      <c r="S109" s="124"/>
      <c r="T109" s="124">
        <v>200</v>
      </c>
      <c r="U109" s="125">
        <f t="shared" si="36"/>
        <v>0</v>
      </c>
      <c r="V109" s="124"/>
      <c r="W109" s="124">
        <f t="shared" si="37"/>
        <v>225</v>
      </c>
      <c r="X109" s="124">
        <f t="shared" si="38"/>
        <v>2127.6000000000004</v>
      </c>
      <c r="Y109" s="124">
        <f t="shared" si="33"/>
        <v>5108.3999999999996</v>
      </c>
      <c r="Z109" s="124">
        <f t="shared" si="39"/>
        <v>33647.4</v>
      </c>
    </row>
    <row r="110" spans="1:78" s="129" customFormat="1" x14ac:dyDescent="0.2">
      <c r="A110" s="126">
        <v>102</v>
      </c>
      <c r="B110" s="127" t="s">
        <v>219</v>
      </c>
      <c r="C110" s="127" t="s">
        <v>65</v>
      </c>
      <c r="D110" s="127" t="s">
        <v>225</v>
      </c>
      <c r="E110" s="127" t="s">
        <v>20</v>
      </c>
      <c r="F110" s="127" t="s">
        <v>47</v>
      </c>
      <c r="G110" s="128">
        <v>46000</v>
      </c>
      <c r="H110" s="128">
        <f t="shared" si="34"/>
        <v>43281.4</v>
      </c>
      <c r="I110" s="128">
        <f t="shared" si="40"/>
        <v>1320.2</v>
      </c>
      <c r="J110" s="128">
        <f t="shared" si="41"/>
        <v>3265.9999999999995</v>
      </c>
      <c r="K110" s="128">
        <f t="shared" si="28"/>
        <v>506.00000000000006</v>
      </c>
      <c r="L110" s="128">
        <f t="shared" si="42"/>
        <v>1398.4</v>
      </c>
      <c r="M110" s="128">
        <f t="shared" si="43"/>
        <v>3261.4</v>
      </c>
      <c r="N110" s="128"/>
      <c r="O110" s="128">
        <f t="shared" si="44"/>
        <v>9752</v>
      </c>
      <c r="P110" s="128">
        <v>25</v>
      </c>
      <c r="Q110" s="124"/>
      <c r="R110" s="124"/>
      <c r="S110" s="171"/>
      <c r="T110" s="124">
        <v>200</v>
      </c>
      <c r="U110" s="125">
        <f>1289.46-V110</f>
        <v>0</v>
      </c>
      <c r="V110" s="124">
        <v>1289.46</v>
      </c>
      <c r="W110" s="124">
        <f t="shared" si="37"/>
        <v>225</v>
      </c>
      <c r="X110" s="124">
        <f t="shared" si="38"/>
        <v>2718.6000000000004</v>
      </c>
      <c r="Y110" s="124">
        <f t="shared" si="33"/>
        <v>6527.4</v>
      </c>
      <c r="Z110" s="124">
        <f t="shared" si="39"/>
        <v>43056.4</v>
      </c>
    </row>
    <row r="111" spans="1:78" s="129" customFormat="1" ht="30" x14ac:dyDescent="0.2">
      <c r="A111" s="126">
        <v>103</v>
      </c>
      <c r="B111" s="127" t="s">
        <v>220</v>
      </c>
      <c r="C111" s="127" t="s">
        <v>66</v>
      </c>
      <c r="D111" s="127" t="s">
        <v>15</v>
      </c>
      <c r="E111" s="127" t="s">
        <v>221</v>
      </c>
      <c r="F111" s="127" t="s">
        <v>47</v>
      </c>
      <c r="G111" s="128">
        <v>130000</v>
      </c>
      <c r="H111" s="128">
        <f t="shared" si="34"/>
        <v>122317</v>
      </c>
      <c r="I111" s="128">
        <f t="shared" si="40"/>
        <v>3731</v>
      </c>
      <c r="J111" s="128">
        <f t="shared" si="41"/>
        <v>9230</v>
      </c>
      <c r="K111" s="128">
        <f t="shared" si="28"/>
        <v>851.51</v>
      </c>
      <c r="L111" s="128">
        <f t="shared" si="42"/>
        <v>3952</v>
      </c>
      <c r="M111" s="128">
        <f t="shared" si="43"/>
        <v>9217</v>
      </c>
      <c r="N111" s="128"/>
      <c r="O111" s="128">
        <f t="shared" si="44"/>
        <v>26981.510000000002</v>
      </c>
      <c r="P111" s="128">
        <v>25</v>
      </c>
      <c r="Q111" s="124"/>
      <c r="R111" s="124"/>
      <c r="S111" s="124">
        <v>76.599999999999994</v>
      </c>
      <c r="T111" s="124">
        <v>200</v>
      </c>
      <c r="U111" s="125">
        <f t="shared" ref="U111:U117" si="45">IF((H111*12)&gt;867123.01,(79776+(((H111*12)-867123.01)*0.25))/12,IF((H111*12)&gt;624329.01,(31216+(((H111*12)-624329.01)*0.2))/12,IF((H111*12)&gt;416220.01,(((H111*12)-416220.01)*0.15)/12,0)))</f>
        <v>19162.187291666665</v>
      </c>
      <c r="V111" s="124"/>
      <c r="W111" s="124">
        <f t="shared" si="37"/>
        <v>19463.787291666664</v>
      </c>
      <c r="X111" s="124">
        <f t="shared" si="38"/>
        <v>7683</v>
      </c>
      <c r="Y111" s="124">
        <f t="shared" si="33"/>
        <v>18447</v>
      </c>
      <c r="Z111" s="124">
        <f t="shared" si="39"/>
        <v>102853.21270833333</v>
      </c>
    </row>
    <row r="112" spans="1:78" s="45" customFormat="1" ht="30.75" customHeight="1" x14ac:dyDescent="0.25">
      <c r="A112" s="126">
        <v>104</v>
      </c>
      <c r="B112" s="127" t="s">
        <v>233</v>
      </c>
      <c r="C112" s="127" t="s">
        <v>66</v>
      </c>
      <c r="D112" s="127" t="s">
        <v>15</v>
      </c>
      <c r="E112" s="127" t="s">
        <v>34</v>
      </c>
      <c r="F112" s="127" t="s">
        <v>47</v>
      </c>
      <c r="G112" s="128">
        <v>25000</v>
      </c>
      <c r="H112" s="128">
        <f t="shared" si="34"/>
        <v>23522.5</v>
      </c>
      <c r="I112" s="128">
        <f t="shared" si="40"/>
        <v>717.5</v>
      </c>
      <c r="J112" s="128">
        <f t="shared" si="41"/>
        <v>1774.9999999999998</v>
      </c>
      <c r="K112" s="128">
        <f t="shared" si="28"/>
        <v>275</v>
      </c>
      <c r="L112" s="128">
        <f t="shared" si="42"/>
        <v>760</v>
      </c>
      <c r="M112" s="128">
        <f t="shared" si="43"/>
        <v>1772.5000000000002</v>
      </c>
      <c r="N112" s="128"/>
      <c r="O112" s="128">
        <f t="shared" si="44"/>
        <v>5300</v>
      </c>
      <c r="P112" s="128">
        <v>25</v>
      </c>
      <c r="Q112" s="164"/>
      <c r="R112" s="165"/>
      <c r="S112" s="124">
        <v>1652.7</v>
      </c>
      <c r="T112" s="124">
        <v>200</v>
      </c>
      <c r="U112" s="125">
        <f t="shared" si="45"/>
        <v>0</v>
      </c>
      <c r="V112" s="124"/>
      <c r="W112" s="124">
        <f t="shared" si="37"/>
        <v>1877.7</v>
      </c>
      <c r="X112" s="124">
        <f t="shared" si="38"/>
        <v>1477.5</v>
      </c>
      <c r="Y112" s="124">
        <f t="shared" si="33"/>
        <v>3547.5</v>
      </c>
      <c r="Z112" s="124">
        <f t="shared" si="39"/>
        <v>21644.799999999999</v>
      </c>
      <c r="AA112" s="156"/>
      <c r="AB112" s="156"/>
      <c r="AC112" s="156"/>
      <c r="AD112" s="156"/>
      <c r="AE112" s="156"/>
      <c r="AF112" s="156"/>
      <c r="AG112" s="156"/>
      <c r="AH112" s="156"/>
      <c r="AI112" s="156"/>
      <c r="AJ112" s="156"/>
      <c r="AK112" s="156"/>
      <c r="AL112" s="156"/>
      <c r="AM112" s="156"/>
      <c r="AN112" s="156"/>
      <c r="AO112" s="156"/>
      <c r="AP112" s="156"/>
      <c r="AQ112" s="156"/>
      <c r="AR112" s="156"/>
      <c r="AS112" s="156"/>
      <c r="AT112" s="156"/>
      <c r="AU112" s="156"/>
      <c r="AV112" s="156"/>
      <c r="AW112" s="156"/>
      <c r="AX112" s="156"/>
      <c r="AY112" s="156"/>
      <c r="AZ112" s="156"/>
      <c r="BA112" s="156"/>
      <c r="BB112" s="156"/>
      <c r="BC112" s="156"/>
      <c r="BD112" s="156"/>
      <c r="BE112" s="156"/>
      <c r="BF112" s="156"/>
      <c r="BG112" s="156"/>
      <c r="BH112" s="156"/>
      <c r="BI112" s="156"/>
      <c r="BJ112" s="156"/>
      <c r="BK112" s="156"/>
      <c r="BL112" s="156"/>
      <c r="BM112" s="156"/>
      <c r="BN112" s="156"/>
      <c r="BO112" s="156"/>
      <c r="BP112" s="156"/>
      <c r="BQ112" s="156"/>
      <c r="BR112" s="156"/>
      <c r="BS112" s="156"/>
      <c r="BT112" s="156"/>
      <c r="BU112" s="156"/>
      <c r="BV112" s="156"/>
      <c r="BW112" s="156"/>
      <c r="BX112" s="156"/>
      <c r="BY112" s="156"/>
      <c r="BZ112" s="156"/>
    </row>
    <row r="113" spans="1:79" s="45" customFormat="1" ht="30.75" x14ac:dyDescent="0.25">
      <c r="A113" s="126">
        <v>105</v>
      </c>
      <c r="B113" s="127" t="s">
        <v>234</v>
      </c>
      <c r="C113" s="127" t="s">
        <v>65</v>
      </c>
      <c r="D113" s="127" t="s">
        <v>15</v>
      </c>
      <c r="E113" s="127" t="s">
        <v>23</v>
      </c>
      <c r="F113" s="127" t="s">
        <v>47</v>
      </c>
      <c r="G113" s="128">
        <v>25000</v>
      </c>
      <c r="H113" s="128">
        <f t="shared" si="34"/>
        <v>23522.5</v>
      </c>
      <c r="I113" s="128">
        <f t="shared" si="40"/>
        <v>717.5</v>
      </c>
      <c r="J113" s="128">
        <f t="shared" si="41"/>
        <v>1774.9999999999998</v>
      </c>
      <c r="K113" s="128">
        <f t="shared" si="28"/>
        <v>275</v>
      </c>
      <c r="L113" s="128">
        <f t="shared" si="42"/>
        <v>760</v>
      </c>
      <c r="M113" s="128">
        <f t="shared" si="43"/>
        <v>1772.5000000000002</v>
      </c>
      <c r="N113" s="128"/>
      <c r="O113" s="128">
        <f t="shared" si="44"/>
        <v>5300</v>
      </c>
      <c r="P113" s="128">
        <v>25</v>
      </c>
      <c r="Q113" s="124">
        <v>5000</v>
      </c>
      <c r="R113" s="165"/>
      <c r="S113" s="124">
        <v>5</v>
      </c>
      <c r="T113" s="124">
        <v>200</v>
      </c>
      <c r="U113" s="125">
        <f t="shared" si="45"/>
        <v>0</v>
      </c>
      <c r="V113" s="124"/>
      <c r="W113" s="124">
        <f t="shared" si="37"/>
        <v>5230</v>
      </c>
      <c r="X113" s="124">
        <f t="shared" si="38"/>
        <v>1477.5</v>
      </c>
      <c r="Y113" s="124">
        <f t="shared" si="33"/>
        <v>3547.5</v>
      </c>
      <c r="Z113" s="124">
        <f t="shared" si="39"/>
        <v>18292.5</v>
      </c>
      <c r="AA113" s="156"/>
      <c r="AB113" s="156"/>
      <c r="AC113" s="156"/>
      <c r="AD113" s="156"/>
      <c r="AE113" s="156"/>
      <c r="AF113" s="156"/>
      <c r="AG113" s="156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156"/>
      <c r="AX113" s="156"/>
      <c r="AY113" s="156"/>
      <c r="AZ113" s="156"/>
      <c r="BA113" s="156"/>
      <c r="BB113" s="156"/>
      <c r="BC113" s="156"/>
      <c r="BD113" s="156"/>
      <c r="BE113" s="156"/>
      <c r="BF113" s="156"/>
      <c r="BG113" s="156"/>
      <c r="BH113" s="156"/>
      <c r="BI113" s="156"/>
      <c r="BJ113" s="156"/>
      <c r="BK113" s="156"/>
      <c r="BL113" s="156"/>
      <c r="BM113" s="156"/>
      <c r="BN113" s="156"/>
      <c r="BO113" s="156"/>
      <c r="BP113" s="156"/>
      <c r="BQ113" s="156"/>
      <c r="BR113" s="156"/>
      <c r="BS113" s="156"/>
      <c r="BT113" s="156"/>
      <c r="BU113" s="156"/>
      <c r="BV113" s="156"/>
      <c r="BW113" s="156"/>
      <c r="BX113" s="156"/>
      <c r="BY113" s="156"/>
      <c r="BZ113" s="156"/>
    </row>
    <row r="114" spans="1:79" s="45" customFormat="1" ht="30.75" x14ac:dyDescent="0.25">
      <c r="A114" s="126">
        <v>106</v>
      </c>
      <c r="B114" s="127" t="s">
        <v>235</v>
      </c>
      <c r="C114" s="127" t="s">
        <v>65</v>
      </c>
      <c r="D114" s="127" t="s">
        <v>15</v>
      </c>
      <c r="E114" s="127" t="s">
        <v>23</v>
      </c>
      <c r="F114" s="127" t="s">
        <v>47</v>
      </c>
      <c r="G114" s="128">
        <v>25000</v>
      </c>
      <c r="H114" s="128">
        <f t="shared" si="34"/>
        <v>23522.5</v>
      </c>
      <c r="I114" s="128">
        <f t="shared" si="40"/>
        <v>717.5</v>
      </c>
      <c r="J114" s="128">
        <f t="shared" si="41"/>
        <v>1774.9999999999998</v>
      </c>
      <c r="K114" s="128">
        <f t="shared" si="28"/>
        <v>275</v>
      </c>
      <c r="L114" s="128">
        <f t="shared" si="42"/>
        <v>760</v>
      </c>
      <c r="M114" s="128">
        <f t="shared" si="43"/>
        <v>1772.5000000000002</v>
      </c>
      <c r="N114" s="128"/>
      <c r="O114" s="128">
        <f t="shared" si="44"/>
        <v>5300</v>
      </c>
      <c r="P114" s="128">
        <v>25</v>
      </c>
      <c r="Q114" s="124">
        <v>1500</v>
      </c>
      <c r="R114" s="165"/>
      <c r="S114" s="124">
        <v>0</v>
      </c>
      <c r="T114" s="124">
        <v>200</v>
      </c>
      <c r="U114" s="125">
        <f t="shared" si="45"/>
        <v>0</v>
      </c>
      <c r="V114" s="124"/>
      <c r="W114" s="124">
        <f t="shared" si="37"/>
        <v>1725</v>
      </c>
      <c r="X114" s="124">
        <f t="shared" si="38"/>
        <v>1477.5</v>
      </c>
      <c r="Y114" s="124">
        <f t="shared" si="33"/>
        <v>3547.5</v>
      </c>
      <c r="Z114" s="124">
        <f t="shared" si="39"/>
        <v>21797.5</v>
      </c>
      <c r="AA114" s="156"/>
      <c r="AB114" s="156"/>
      <c r="AC114" s="156"/>
      <c r="AD114" s="156"/>
      <c r="AE114" s="156"/>
      <c r="AF114" s="156"/>
      <c r="AG114" s="156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6"/>
      <c r="AS114" s="156"/>
      <c r="AT114" s="156"/>
      <c r="AU114" s="156"/>
      <c r="AV114" s="156"/>
      <c r="AW114" s="156"/>
      <c r="AX114" s="156"/>
      <c r="AY114" s="156"/>
      <c r="AZ114" s="156"/>
      <c r="BA114" s="156"/>
      <c r="BB114" s="156"/>
      <c r="BC114" s="156"/>
      <c r="BD114" s="156"/>
      <c r="BE114" s="156"/>
      <c r="BF114" s="156"/>
      <c r="BG114" s="156"/>
      <c r="BH114" s="156"/>
      <c r="BI114" s="156"/>
      <c r="BJ114" s="156"/>
      <c r="BK114" s="156"/>
      <c r="BL114" s="156"/>
      <c r="BM114" s="156"/>
      <c r="BN114" s="156"/>
      <c r="BO114" s="156"/>
      <c r="BP114" s="156"/>
      <c r="BQ114" s="156"/>
      <c r="BR114" s="156"/>
      <c r="BS114" s="156"/>
      <c r="BT114" s="156"/>
      <c r="BU114" s="156"/>
      <c r="BV114" s="156"/>
      <c r="BW114" s="156"/>
      <c r="BX114" s="156"/>
      <c r="BY114" s="156"/>
      <c r="BZ114" s="156"/>
    </row>
    <row r="115" spans="1:79" s="45" customFormat="1" ht="30.75" customHeight="1" x14ac:dyDescent="0.25">
      <c r="A115" s="126">
        <v>107</v>
      </c>
      <c r="B115" s="127" t="s">
        <v>236</v>
      </c>
      <c r="C115" s="127" t="s">
        <v>65</v>
      </c>
      <c r="D115" s="127" t="s">
        <v>142</v>
      </c>
      <c r="E115" s="127" t="s">
        <v>21</v>
      </c>
      <c r="F115" s="127" t="s">
        <v>47</v>
      </c>
      <c r="G115" s="128">
        <v>30000</v>
      </c>
      <c r="H115" s="128">
        <f t="shared" si="34"/>
        <v>28227</v>
      </c>
      <c r="I115" s="128">
        <f t="shared" si="40"/>
        <v>861</v>
      </c>
      <c r="J115" s="128">
        <f t="shared" si="41"/>
        <v>2130</v>
      </c>
      <c r="K115" s="128">
        <f t="shared" si="28"/>
        <v>330.00000000000006</v>
      </c>
      <c r="L115" s="128">
        <f t="shared" si="42"/>
        <v>912</v>
      </c>
      <c r="M115" s="128">
        <f t="shared" si="43"/>
        <v>2127</v>
      </c>
      <c r="N115" s="128"/>
      <c r="O115" s="128">
        <f t="shared" si="44"/>
        <v>6360</v>
      </c>
      <c r="P115" s="128">
        <v>25</v>
      </c>
      <c r="Q115" s="124">
        <v>2500</v>
      </c>
      <c r="R115" s="165"/>
      <c r="S115" s="124">
        <v>524.83000000000004</v>
      </c>
      <c r="T115" s="124">
        <v>200</v>
      </c>
      <c r="U115" s="125">
        <f t="shared" si="45"/>
        <v>0</v>
      </c>
      <c r="V115" s="124"/>
      <c r="W115" s="124">
        <f t="shared" si="37"/>
        <v>3249.83</v>
      </c>
      <c r="X115" s="124">
        <f t="shared" si="38"/>
        <v>1773</v>
      </c>
      <c r="Y115" s="124">
        <f t="shared" si="33"/>
        <v>4257</v>
      </c>
      <c r="Z115" s="124">
        <f t="shared" si="39"/>
        <v>24977.17</v>
      </c>
      <c r="AA115" s="156"/>
      <c r="AB115" s="156"/>
      <c r="AC115" s="156"/>
      <c r="AD115" s="156"/>
      <c r="AE115" s="156"/>
      <c r="AF115" s="156"/>
      <c r="AG115" s="156"/>
      <c r="AH115" s="156"/>
      <c r="AI115" s="156"/>
      <c r="AJ115" s="156"/>
      <c r="AK115" s="156"/>
      <c r="AL115" s="156"/>
      <c r="AM115" s="156"/>
      <c r="AN115" s="156"/>
      <c r="AO115" s="156"/>
      <c r="AP115" s="156"/>
      <c r="AQ115" s="156"/>
      <c r="AR115" s="156"/>
      <c r="AS115" s="156"/>
      <c r="AT115" s="156"/>
      <c r="AU115" s="156"/>
      <c r="AV115" s="156"/>
      <c r="AW115" s="156"/>
      <c r="AX115" s="156"/>
      <c r="AY115" s="156"/>
      <c r="AZ115" s="156"/>
      <c r="BA115" s="156"/>
      <c r="BB115" s="156"/>
      <c r="BC115" s="156"/>
      <c r="BD115" s="156"/>
      <c r="BE115" s="156"/>
      <c r="BF115" s="156"/>
      <c r="BG115" s="156"/>
      <c r="BH115" s="156"/>
      <c r="BI115" s="156"/>
      <c r="BJ115" s="156"/>
      <c r="BK115" s="156"/>
      <c r="BL115" s="156"/>
      <c r="BM115" s="156"/>
      <c r="BN115" s="156"/>
      <c r="BO115" s="156"/>
      <c r="BP115" s="156"/>
      <c r="BQ115" s="156"/>
      <c r="BR115" s="156"/>
      <c r="BS115" s="156"/>
      <c r="BT115" s="156"/>
      <c r="BU115" s="156"/>
      <c r="BV115" s="156"/>
      <c r="BW115" s="156"/>
      <c r="BX115" s="156"/>
      <c r="BY115" s="156"/>
      <c r="BZ115" s="156"/>
    </row>
    <row r="116" spans="1:79" s="45" customFormat="1" ht="30.75" x14ac:dyDescent="0.25">
      <c r="A116" s="126">
        <v>108</v>
      </c>
      <c r="B116" s="127" t="s">
        <v>237</v>
      </c>
      <c r="C116" s="127" t="s">
        <v>65</v>
      </c>
      <c r="D116" s="127" t="s">
        <v>15</v>
      </c>
      <c r="E116" s="127" t="s">
        <v>23</v>
      </c>
      <c r="F116" s="127" t="s">
        <v>47</v>
      </c>
      <c r="G116" s="128">
        <v>25000</v>
      </c>
      <c r="H116" s="128">
        <f t="shared" si="34"/>
        <v>23522.5</v>
      </c>
      <c r="I116" s="128">
        <f t="shared" si="40"/>
        <v>717.5</v>
      </c>
      <c r="J116" s="128">
        <f t="shared" si="41"/>
        <v>1774.9999999999998</v>
      </c>
      <c r="K116" s="128">
        <f t="shared" si="28"/>
        <v>275</v>
      </c>
      <c r="L116" s="128">
        <f t="shared" si="42"/>
        <v>760</v>
      </c>
      <c r="M116" s="128">
        <f t="shared" si="43"/>
        <v>1772.5000000000002</v>
      </c>
      <c r="N116" s="128"/>
      <c r="O116" s="128">
        <f t="shared" si="44"/>
        <v>5300</v>
      </c>
      <c r="P116" s="128">
        <v>25</v>
      </c>
      <c r="Q116" s="164"/>
      <c r="R116" s="165"/>
      <c r="S116" s="124"/>
      <c r="T116" s="124">
        <v>200</v>
      </c>
      <c r="U116" s="125">
        <f t="shared" si="45"/>
        <v>0</v>
      </c>
      <c r="V116" s="124"/>
      <c r="W116" s="124">
        <f t="shared" si="37"/>
        <v>225</v>
      </c>
      <c r="X116" s="124">
        <f t="shared" si="38"/>
        <v>1477.5</v>
      </c>
      <c r="Y116" s="124">
        <f t="shared" si="33"/>
        <v>3547.5</v>
      </c>
      <c r="Z116" s="124">
        <f t="shared" si="39"/>
        <v>23297.5</v>
      </c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6"/>
      <c r="AL116" s="156"/>
      <c r="AM116" s="156"/>
      <c r="AN116" s="156"/>
      <c r="AO116" s="156"/>
      <c r="AP116" s="156"/>
      <c r="AQ116" s="156"/>
      <c r="AR116" s="156"/>
      <c r="AS116" s="156"/>
      <c r="AT116" s="156"/>
      <c r="AU116" s="156"/>
      <c r="AV116" s="156"/>
      <c r="AW116" s="156"/>
      <c r="AX116" s="156"/>
      <c r="AY116" s="156"/>
      <c r="AZ116" s="156"/>
      <c r="BA116" s="156"/>
      <c r="BB116" s="156"/>
      <c r="BC116" s="156"/>
      <c r="BD116" s="156"/>
      <c r="BE116" s="156"/>
      <c r="BF116" s="156"/>
      <c r="BG116" s="156"/>
      <c r="BH116" s="156"/>
      <c r="BI116" s="156"/>
      <c r="BJ116" s="156"/>
      <c r="BK116" s="156"/>
      <c r="BL116" s="156"/>
      <c r="BM116" s="156"/>
      <c r="BN116" s="156"/>
      <c r="BO116" s="156"/>
      <c r="BP116" s="156"/>
      <c r="BQ116" s="156"/>
      <c r="BR116" s="156"/>
      <c r="BS116" s="156"/>
      <c r="BT116" s="156"/>
      <c r="BU116" s="156"/>
      <c r="BV116" s="156"/>
      <c r="BW116" s="156"/>
      <c r="BX116" s="156"/>
      <c r="BY116" s="156"/>
      <c r="BZ116" s="156"/>
    </row>
    <row r="117" spans="1:79" s="25" customFormat="1" ht="15.75" customHeight="1" x14ac:dyDescent="0.2">
      <c r="A117" s="126">
        <v>109</v>
      </c>
      <c r="B117" s="168" t="s">
        <v>242</v>
      </c>
      <c r="C117" s="127" t="s">
        <v>65</v>
      </c>
      <c r="D117" s="127" t="s">
        <v>15</v>
      </c>
      <c r="E117" s="127" t="s">
        <v>23</v>
      </c>
      <c r="F117" s="127" t="s">
        <v>47</v>
      </c>
      <c r="G117" s="128">
        <v>25000</v>
      </c>
      <c r="H117" s="128">
        <f t="shared" si="34"/>
        <v>23522.5</v>
      </c>
      <c r="I117" s="128">
        <f t="shared" si="40"/>
        <v>717.5</v>
      </c>
      <c r="J117" s="128">
        <f t="shared" si="41"/>
        <v>1774.9999999999998</v>
      </c>
      <c r="K117" s="128">
        <f t="shared" si="28"/>
        <v>275</v>
      </c>
      <c r="L117" s="128">
        <f t="shared" si="42"/>
        <v>760</v>
      </c>
      <c r="M117" s="128">
        <f t="shared" si="43"/>
        <v>1772.5000000000002</v>
      </c>
      <c r="N117" s="128"/>
      <c r="O117" s="128">
        <f t="shared" si="44"/>
        <v>5300</v>
      </c>
      <c r="P117" s="128">
        <v>25</v>
      </c>
      <c r="Q117" s="128"/>
      <c r="R117" s="128"/>
      <c r="S117" s="172">
        <v>5</v>
      </c>
      <c r="T117" s="124">
        <v>200</v>
      </c>
      <c r="U117" s="125">
        <f t="shared" si="45"/>
        <v>0</v>
      </c>
      <c r="V117" s="124"/>
      <c r="W117" s="124">
        <f t="shared" si="37"/>
        <v>230</v>
      </c>
      <c r="X117" s="124">
        <f t="shared" si="38"/>
        <v>1477.5</v>
      </c>
      <c r="Y117" s="124">
        <f t="shared" si="33"/>
        <v>3547.5</v>
      </c>
      <c r="Z117" s="124">
        <f t="shared" si="39"/>
        <v>23292.5</v>
      </c>
      <c r="AA117" s="160"/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60"/>
      <c r="AL117" s="160"/>
      <c r="AM117" s="160"/>
      <c r="AN117" s="160"/>
      <c r="AO117" s="160"/>
      <c r="AP117" s="160"/>
      <c r="AQ117" s="160"/>
      <c r="AR117" s="160"/>
      <c r="AS117" s="160"/>
      <c r="AT117" s="160"/>
      <c r="AU117" s="160"/>
      <c r="AV117" s="160"/>
      <c r="AW117" s="160"/>
      <c r="AX117" s="160"/>
      <c r="AY117" s="160"/>
      <c r="AZ117" s="160"/>
      <c r="BA117" s="160"/>
      <c r="BB117" s="160"/>
      <c r="BC117" s="160"/>
      <c r="BD117" s="160"/>
      <c r="BE117" s="160"/>
      <c r="BF117" s="160"/>
      <c r="BG117" s="160"/>
      <c r="BH117" s="160"/>
      <c r="BI117" s="160"/>
      <c r="BJ117" s="160"/>
      <c r="BK117" s="160"/>
      <c r="BL117" s="160"/>
      <c r="BM117" s="160"/>
      <c r="BN117" s="160"/>
      <c r="BO117" s="160"/>
      <c r="BP117" s="160"/>
      <c r="BQ117" s="160"/>
      <c r="BR117" s="160"/>
      <c r="BS117" s="160"/>
      <c r="BT117" s="160"/>
      <c r="BU117" s="160"/>
      <c r="BV117" s="160"/>
      <c r="BW117" s="160"/>
      <c r="BX117" s="160"/>
      <c r="BY117" s="160"/>
      <c r="BZ117" s="160"/>
    </row>
    <row r="118" spans="1:79" s="7" customFormat="1" ht="54.75" customHeight="1" x14ac:dyDescent="0.2">
      <c r="A118" s="57"/>
      <c r="B118" s="57"/>
      <c r="C118" s="121"/>
      <c r="D118" s="121"/>
      <c r="E118" s="121"/>
      <c r="F118" s="121"/>
      <c r="G118" s="81"/>
      <c r="H118" s="82"/>
      <c r="I118" s="81"/>
      <c r="J118" s="81"/>
      <c r="K118" s="81"/>
      <c r="L118" s="81"/>
      <c r="M118" s="81"/>
      <c r="N118" s="81"/>
      <c r="O118" s="81"/>
      <c r="P118" s="81"/>
      <c r="Q118" s="73"/>
      <c r="R118" s="73"/>
      <c r="S118" s="73"/>
      <c r="T118" s="73"/>
      <c r="U118" s="65"/>
      <c r="V118" s="65"/>
      <c r="W118" s="66"/>
      <c r="X118" s="66"/>
      <c r="Y118" s="66"/>
      <c r="Z118" s="66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50"/>
    </row>
    <row r="119" spans="1:79" s="22" customFormat="1" ht="15.75" x14ac:dyDescent="0.25">
      <c r="A119" s="150"/>
      <c r="B119" s="151" t="s">
        <v>173</v>
      </c>
      <c r="C119" s="152"/>
      <c r="D119" s="152"/>
      <c r="E119" s="153"/>
      <c r="F119" s="152"/>
      <c r="G119" s="71">
        <f t="shared" ref="G119:P119" si="46">SUM(G9:G117)</f>
        <v>7229000</v>
      </c>
      <c r="H119" s="71">
        <f t="shared" si="46"/>
        <v>6741251.3000000156</v>
      </c>
      <c r="I119" s="71">
        <f t="shared" si="46"/>
        <v>207472.30000000045</v>
      </c>
      <c r="J119" s="71">
        <f t="shared" si="46"/>
        <v>513258.99999999994</v>
      </c>
      <c r="K119" s="83">
        <f t="shared" si="46"/>
        <v>59566.319999999992</v>
      </c>
      <c r="L119" s="83">
        <f t="shared" si="46"/>
        <v>208227.07999999978</v>
      </c>
      <c r="M119" s="83">
        <f t="shared" si="46"/>
        <v>485634.86000000092</v>
      </c>
      <c r="N119" s="71">
        <f t="shared" si="46"/>
        <v>72049.319999999992</v>
      </c>
      <c r="O119" s="71">
        <f t="shared" si="46"/>
        <v>1546208.8799999997</v>
      </c>
      <c r="P119" s="71">
        <f t="shared" si="46"/>
        <v>2725</v>
      </c>
      <c r="Q119" s="169">
        <f>SUM(Q12:Q117)</f>
        <v>279666.86999999994</v>
      </c>
      <c r="R119" s="72"/>
      <c r="S119" s="33">
        <f t="shared" ref="S119:Z119" si="47">SUM(S9:S117)</f>
        <v>82180.02</v>
      </c>
      <c r="T119" s="72">
        <f t="shared" si="47"/>
        <v>21200</v>
      </c>
      <c r="U119" s="33">
        <f t="shared" si="47"/>
        <v>688790.41616666596</v>
      </c>
      <c r="V119" s="72">
        <f t="shared" si="47"/>
        <v>10086.959999999999</v>
      </c>
      <c r="W119" s="72">
        <f t="shared" si="47"/>
        <v>1074562.306166667</v>
      </c>
      <c r="X119" s="72">
        <f t="shared" si="47"/>
        <v>487748.69999999943</v>
      </c>
      <c r="Y119" s="72">
        <f t="shared" si="47"/>
        <v>999745.37000000081</v>
      </c>
      <c r="Z119" s="72">
        <f t="shared" si="47"/>
        <v>5666688.9938333342</v>
      </c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</row>
    <row r="120" spans="1:79" s="22" customFormat="1" ht="15.75" x14ac:dyDescent="0.25">
      <c r="A120" s="58"/>
      <c r="B120" s="59"/>
      <c r="C120" s="60"/>
      <c r="D120" s="60"/>
      <c r="E120" s="61"/>
      <c r="F120" s="60"/>
      <c r="G120" s="71"/>
      <c r="H120" s="71"/>
      <c r="I120" s="71"/>
      <c r="J120" s="71"/>
      <c r="K120" s="83"/>
      <c r="L120" s="83"/>
      <c r="M120" s="83"/>
      <c r="N120" s="71"/>
      <c r="O120" s="71"/>
      <c r="P120" s="71"/>
      <c r="Q120" s="72"/>
      <c r="R120" s="72"/>
      <c r="S120" s="72"/>
      <c r="T120" s="72"/>
      <c r="U120" s="33"/>
      <c r="V120" s="72"/>
      <c r="W120" s="72"/>
      <c r="X120" s="72"/>
      <c r="Y120" s="72"/>
      <c r="Z120" s="72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</row>
    <row r="121" spans="1:79" s="24" customFormat="1" ht="17.25" x14ac:dyDescent="0.3">
      <c r="B121" s="38"/>
      <c r="C121" s="39"/>
      <c r="D121" s="36"/>
      <c r="E121" s="167" t="s">
        <v>174</v>
      </c>
      <c r="F121" s="36"/>
      <c r="G121" s="34"/>
      <c r="I121" s="42"/>
      <c r="J121" s="35"/>
      <c r="K121" s="35"/>
      <c r="L121" s="70"/>
      <c r="M121" s="70"/>
      <c r="N121" s="35"/>
      <c r="O121" s="35"/>
      <c r="P121" s="35"/>
      <c r="Q121" s="76"/>
      <c r="R121" s="41"/>
      <c r="S121" s="74"/>
      <c r="T121" s="35"/>
      <c r="U121" s="35"/>
      <c r="V121" s="35"/>
      <c r="W121" s="35"/>
      <c r="X121" s="35"/>
      <c r="Y121" s="35"/>
      <c r="Z121" s="37"/>
      <c r="AA121" s="148"/>
      <c r="AB121" s="148"/>
      <c r="AC121" s="148"/>
      <c r="AD121" s="148"/>
      <c r="AE121" s="148"/>
      <c r="AF121" s="148"/>
      <c r="AG121" s="148"/>
      <c r="AH121" s="148"/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  <c r="BI121" s="148"/>
      <c r="BJ121" s="148"/>
      <c r="BK121" s="148"/>
      <c r="BL121" s="148"/>
      <c r="BM121" s="148"/>
      <c r="BN121" s="148"/>
      <c r="BO121" s="148"/>
      <c r="BP121" s="148"/>
      <c r="BQ121" s="148"/>
      <c r="BR121" s="148"/>
      <c r="BS121" s="148"/>
      <c r="BT121" s="148"/>
      <c r="BU121" s="148"/>
      <c r="BV121" s="148"/>
      <c r="BW121" s="148"/>
      <c r="BX121" s="148"/>
      <c r="BY121" s="148"/>
      <c r="BZ121" s="148"/>
      <c r="CA121" s="149"/>
    </row>
    <row r="122" spans="1:79" s="24" customFormat="1" ht="17.25" x14ac:dyDescent="0.3">
      <c r="B122" s="38"/>
      <c r="C122" s="39"/>
      <c r="D122" s="38"/>
      <c r="E122" s="40"/>
      <c r="F122" s="38"/>
      <c r="G122" s="34"/>
      <c r="I122" s="35"/>
      <c r="J122" s="35"/>
      <c r="K122" s="35"/>
      <c r="L122" s="35"/>
      <c r="M122" s="35"/>
      <c r="N122" s="35"/>
      <c r="O122" s="35"/>
      <c r="P122" s="35"/>
      <c r="Q122" s="77"/>
      <c r="R122" s="41"/>
      <c r="S122" s="74"/>
      <c r="T122" s="35"/>
      <c r="U122" s="35"/>
      <c r="V122" s="35"/>
      <c r="W122" s="35"/>
      <c r="X122" s="35"/>
      <c r="Y122" s="35"/>
      <c r="Z122" s="37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  <c r="BI122" s="148"/>
      <c r="BJ122" s="148"/>
      <c r="BK122" s="149"/>
      <c r="BL122" s="149"/>
      <c r="BM122" s="149"/>
      <c r="BN122" s="149"/>
      <c r="BO122" s="149"/>
      <c r="BP122" s="149"/>
      <c r="BQ122" s="149"/>
      <c r="BR122" s="149"/>
      <c r="BS122" s="149"/>
      <c r="BT122" s="149"/>
      <c r="BU122" s="149"/>
      <c r="BV122" s="149"/>
      <c r="BW122" s="149"/>
      <c r="BX122" s="149"/>
      <c r="BY122" s="149"/>
      <c r="BZ122" s="149"/>
      <c r="CA122" s="149"/>
    </row>
    <row r="123" spans="1:79" s="24" customFormat="1" ht="17.25" x14ac:dyDescent="0.3">
      <c r="C123" s="39"/>
      <c r="D123" s="38"/>
      <c r="E123" s="40"/>
      <c r="G123" s="34"/>
      <c r="H123" s="42"/>
      <c r="I123" s="35"/>
      <c r="J123" s="35"/>
      <c r="K123" s="35"/>
      <c r="L123" s="35"/>
      <c r="M123" s="35"/>
      <c r="N123" s="35"/>
      <c r="O123" s="35"/>
      <c r="P123" s="35"/>
      <c r="Q123" s="77"/>
      <c r="R123" s="41"/>
      <c r="S123" s="74"/>
      <c r="T123" s="35"/>
      <c r="U123" s="35"/>
      <c r="V123" s="35"/>
      <c r="W123" s="35"/>
      <c r="X123" s="35"/>
      <c r="Y123" s="35"/>
      <c r="Z123" s="37"/>
      <c r="AA123" s="148"/>
      <c r="AB123" s="148"/>
      <c r="AC123" s="148"/>
      <c r="AD123" s="148"/>
      <c r="AE123" s="148"/>
      <c r="AF123" s="148"/>
      <c r="AG123" s="148"/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  <c r="BI123" s="148"/>
      <c r="BJ123" s="148"/>
      <c r="BK123" s="149"/>
      <c r="BL123" s="149"/>
      <c r="BM123" s="149"/>
      <c r="BN123" s="149"/>
      <c r="BO123" s="149"/>
      <c r="BP123" s="149"/>
      <c r="BQ123" s="149"/>
      <c r="BR123" s="149"/>
      <c r="BS123" s="149"/>
      <c r="BT123" s="149"/>
      <c r="BU123" s="149"/>
      <c r="BV123" s="149"/>
      <c r="BW123" s="149"/>
      <c r="BX123" s="149"/>
      <c r="BY123" s="149"/>
      <c r="BZ123" s="149"/>
      <c r="CA123" s="149"/>
    </row>
    <row r="124" spans="1:79" s="24" customFormat="1" ht="17.25" x14ac:dyDescent="0.3">
      <c r="C124" s="39"/>
      <c r="D124" s="43"/>
      <c r="E124" s="40"/>
      <c r="G124" s="34"/>
      <c r="H124" s="42"/>
      <c r="I124" s="35"/>
      <c r="J124" s="35"/>
      <c r="K124" s="35"/>
      <c r="L124" s="35"/>
      <c r="M124" s="35"/>
      <c r="N124" s="35"/>
      <c r="O124" s="35"/>
      <c r="P124" s="35"/>
      <c r="Q124" s="77"/>
      <c r="R124" s="41"/>
      <c r="S124" s="74"/>
      <c r="T124" s="35"/>
      <c r="U124" s="35"/>
      <c r="V124" s="35"/>
      <c r="W124" s="35"/>
      <c r="X124" s="35"/>
      <c r="Y124" s="35"/>
      <c r="Z124" s="37"/>
      <c r="AA124" s="148"/>
      <c r="AB124" s="148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  <c r="BI124" s="148"/>
      <c r="BJ124" s="148"/>
      <c r="BK124" s="149"/>
      <c r="BL124" s="149"/>
      <c r="BM124" s="149"/>
      <c r="BN124" s="149"/>
      <c r="BO124" s="149"/>
      <c r="BP124" s="149"/>
      <c r="BQ124" s="149"/>
      <c r="BR124" s="149"/>
      <c r="BS124" s="149"/>
      <c r="BT124" s="149"/>
      <c r="BU124" s="149"/>
      <c r="BV124" s="149"/>
      <c r="BW124" s="149"/>
      <c r="BX124" s="149"/>
      <c r="BY124" s="149"/>
      <c r="BZ124" s="149"/>
      <c r="CA124" s="149"/>
    </row>
    <row r="125" spans="1:79" s="24" customFormat="1" ht="17.25" x14ac:dyDescent="0.3">
      <c r="C125" s="39"/>
      <c r="D125" s="38"/>
      <c r="E125" s="40"/>
      <c r="F125" s="38"/>
      <c r="G125" s="34"/>
      <c r="H125" s="42"/>
      <c r="I125" s="35"/>
      <c r="J125" s="35"/>
      <c r="K125" s="35"/>
      <c r="L125" s="35"/>
      <c r="M125" s="35"/>
      <c r="N125" s="35"/>
      <c r="O125" s="35"/>
      <c r="P125" s="35"/>
      <c r="Q125" s="77"/>
      <c r="R125" s="41"/>
      <c r="S125" s="74"/>
      <c r="T125" s="35"/>
      <c r="U125" s="74"/>
      <c r="V125" s="35"/>
      <c r="W125" s="35"/>
      <c r="X125" s="35"/>
      <c r="Y125" s="35"/>
      <c r="Z125" s="37"/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  <c r="BI125" s="148"/>
      <c r="BJ125" s="148"/>
      <c r="BK125" s="149"/>
      <c r="BL125" s="149"/>
      <c r="BM125" s="149"/>
      <c r="BN125" s="149"/>
      <c r="BO125" s="149"/>
      <c r="BP125" s="149"/>
      <c r="BQ125" s="149"/>
      <c r="BR125" s="149"/>
      <c r="BS125" s="149"/>
      <c r="BT125" s="149"/>
      <c r="BU125" s="149"/>
      <c r="BV125" s="149"/>
      <c r="BW125" s="149"/>
      <c r="BX125" s="149"/>
      <c r="BY125" s="149"/>
      <c r="BZ125" s="149"/>
      <c r="CA125" s="149"/>
    </row>
    <row r="126" spans="1:79" s="24" customFormat="1" ht="17.25" x14ac:dyDescent="0.3">
      <c r="B126" s="38" t="s">
        <v>129</v>
      </c>
      <c r="C126" s="39"/>
      <c r="D126" s="38"/>
      <c r="E126" s="40"/>
      <c r="F126" s="38" t="s">
        <v>182</v>
      </c>
      <c r="G126" s="33"/>
      <c r="H126" s="42"/>
      <c r="I126" s="35"/>
      <c r="J126" s="68"/>
      <c r="K126" s="35"/>
      <c r="L126" s="35"/>
      <c r="M126" s="35"/>
      <c r="N126" s="35"/>
      <c r="O126" s="35"/>
      <c r="P126" s="35"/>
      <c r="Q126" s="77"/>
      <c r="R126" s="41"/>
      <c r="S126" s="74"/>
      <c r="T126" s="35"/>
      <c r="U126" s="74"/>
      <c r="V126" s="35"/>
      <c r="W126" s="35"/>
      <c r="X126" s="35"/>
      <c r="Y126" s="35"/>
      <c r="Z126" s="37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  <c r="BI126" s="148"/>
      <c r="BJ126" s="148"/>
      <c r="BK126" s="149"/>
      <c r="BL126" s="149"/>
      <c r="BM126" s="149"/>
      <c r="BN126" s="149"/>
      <c r="BO126" s="149"/>
      <c r="BP126" s="149"/>
      <c r="BQ126" s="149"/>
      <c r="BR126" s="149"/>
      <c r="BS126" s="149"/>
      <c r="BT126" s="149"/>
      <c r="BU126" s="149"/>
      <c r="BV126" s="149"/>
      <c r="BW126" s="149"/>
      <c r="BX126" s="149"/>
      <c r="BY126" s="149"/>
      <c r="BZ126" s="149"/>
      <c r="CA126" s="149"/>
    </row>
    <row r="127" spans="1:79" s="24" customFormat="1" ht="17.25" x14ac:dyDescent="0.3">
      <c r="B127" s="44" t="s">
        <v>130</v>
      </c>
      <c r="C127" s="39"/>
      <c r="D127" s="38"/>
      <c r="E127" s="40"/>
      <c r="F127" s="44" t="s">
        <v>133</v>
      </c>
      <c r="G127" s="34"/>
      <c r="H127" s="42"/>
      <c r="I127" s="35"/>
      <c r="J127" s="35"/>
      <c r="K127" s="35"/>
      <c r="L127" s="35"/>
      <c r="M127" s="35"/>
      <c r="N127" s="35"/>
      <c r="O127" s="35"/>
      <c r="P127" s="35"/>
      <c r="Q127" s="77"/>
      <c r="R127" s="41"/>
      <c r="S127" s="74"/>
      <c r="T127" s="35"/>
      <c r="U127" s="74"/>
      <c r="V127" s="35"/>
      <c r="W127" s="35"/>
      <c r="X127" s="35"/>
      <c r="Y127" s="35"/>
      <c r="Z127" s="37"/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  <c r="BI127" s="148"/>
      <c r="BJ127" s="148"/>
      <c r="BK127" s="149"/>
      <c r="BL127" s="149"/>
      <c r="BM127" s="149"/>
      <c r="BN127" s="149"/>
      <c r="BO127" s="149"/>
      <c r="BP127" s="149"/>
      <c r="BQ127" s="149"/>
      <c r="BR127" s="149"/>
      <c r="BS127" s="149"/>
      <c r="BT127" s="149"/>
      <c r="BU127" s="149"/>
      <c r="BV127" s="149"/>
      <c r="BW127" s="149"/>
      <c r="BX127" s="149"/>
      <c r="BY127" s="149"/>
      <c r="BZ127" s="149"/>
      <c r="CA127" s="149"/>
    </row>
    <row r="128" spans="1:79" s="24" customFormat="1" ht="17.25" x14ac:dyDescent="0.3">
      <c r="B128" s="38"/>
      <c r="C128" s="39"/>
      <c r="D128" s="38"/>
      <c r="E128" s="40"/>
      <c r="F128" s="38"/>
      <c r="G128" s="34"/>
      <c r="H128" s="42"/>
      <c r="I128" s="35"/>
      <c r="J128" s="35"/>
      <c r="K128" s="35"/>
      <c r="L128" s="35"/>
      <c r="M128" s="35"/>
      <c r="N128" s="35"/>
      <c r="O128" s="35"/>
      <c r="P128" s="35"/>
      <c r="Q128" s="77"/>
      <c r="R128" s="41"/>
      <c r="S128" s="74"/>
      <c r="T128" s="35"/>
      <c r="U128" s="74"/>
      <c r="V128" s="35"/>
      <c r="W128" s="35"/>
      <c r="X128" s="35"/>
      <c r="Y128" s="35"/>
      <c r="Z128" s="37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  <c r="BI128" s="148"/>
      <c r="BJ128" s="148"/>
      <c r="BK128" s="149"/>
      <c r="BL128" s="149"/>
      <c r="BM128" s="149"/>
      <c r="BN128" s="149"/>
      <c r="BO128" s="149"/>
      <c r="BP128" s="149"/>
      <c r="BQ128" s="149"/>
      <c r="BR128" s="149"/>
      <c r="BS128" s="149"/>
      <c r="BT128" s="149"/>
      <c r="BU128" s="149"/>
      <c r="BV128" s="149"/>
      <c r="BW128" s="149"/>
      <c r="BX128" s="149"/>
      <c r="BY128" s="149"/>
      <c r="BZ128" s="149"/>
      <c r="CA128" s="149"/>
    </row>
    <row r="129" spans="2:79" s="24" customFormat="1" ht="17.25" x14ac:dyDescent="0.3">
      <c r="B129" s="38"/>
      <c r="C129" s="39"/>
      <c r="D129" s="38"/>
      <c r="E129" s="40"/>
      <c r="F129" s="38"/>
      <c r="G129" s="34"/>
      <c r="H129" s="42"/>
      <c r="I129" s="35"/>
      <c r="J129" s="35"/>
      <c r="K129" s="35"/>
      <c r="L129" s="35"/>
      <c r="M129" s="35"/>
      <c r="N129" s="35"/>
      <c r="O129" s="35"/>
      <c r="P129" s="35"/>
      <c r="Q129" s="77"/>
      <c r="R129" s="41"/>
      <c r="S129" s="74"/>
      <c r="T129" s="35"/>
      <c r="U129" s="74"/>
      <c r="V129" s="35"/>
      <c r="W129" s="35"/>
      <c r="X129" s="35"/>
      <c r="Y129" s="35"/>
      <c r="Z129" s="37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  <c r="BI129" s="148"/>
      <c r="BJ129" s="148"/>
      <c r="BK129" s="149"/>
      <c r="BL129" s="149"/>
      <c r="BM129" s="149"/>
      <c r="BN129" s="149"/>
      <c r="BO129" s="149"/>
      <c r="BP129" s="149"/>
      <c r="BQ129" s="149"/>
      <c r="BR129" s="149"/>
      <c r="BS129" s="149"/>
      <c r="BT129" s="149"/>
      <c r="BU129" s="149"/>
      <c r="BV129" s="149"/>
      <c r="BW129" s="149"/>
      <c r="BX129" s="149"/>
      <c r="BY129" s="149"/>
      <c r="BZ129" s="149"/>
      <c r="CA129" s="149"/>
    </row>
    <row r="130" spans="2:79" s="24" customFormat="1" ht="13.5" customHeight="1" x14ac:dyDescent="0.3">
      <c r="B130" s="38"/>
      <c r="C130" s="39"/>
      <c r="E130" s="32"/>
      <c r="G130" s="34"/>
      <c r="H130" s="34"/>
      <c r="I130" s="35"/>
      <c r="J130" s="35"/>
      <c r="K130" s="35"/>
      <c r="L130" s="35"/>
      <c r="M130" s="35"/>
      <c r="N130" s="35"/>
      <c r="O130" s="35"/>
      <c r="P130" s="35"/>
      <c r="Q130" s="76"/>
      <c r="R130" s="41"/>
      <c r="S130" s="74"/>
      <c r="T130" s="35"/>
      <c r="U130" s="74"/>
      <c r="V130" s="35"/>
      <c r="W130" s="35"/>
      <c r="X130" s="35"/>
      <c r="Y130" s="35"/>
      <c r="Z130" s="37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  <c r="BI130" s="148"/>
      <c r="BJ130" s="148"/>
      <c r="BK130" s="149"/>
      <c r="BL130" s="149"/>
      <c r="BM130" s="149"/>
      <c r="BN130" s="149"/>
      <c r="BO130" s="149"/>
      <c r="BP130" s="149"/>
      <c r="BQ130" s="149"/>
      <c r="BR130" s="149"/>
      <c r="BS130" s="149"/>
      <c r="BT130" s="149"/>
      <c r="BU130" s="149"/>
      <c r="BV130" s="149"/>
      <c r="BW130" s="149"/>
      <c r="BX130" s="149"/>
      <c r="BY130" s="149"/>
      <c r="BZ130" s="149"/>
      <c r="CA130" s="149"/>
    </row>
    <row r="131" spans="2:79" s="7" customFormat="1" x14ac:dyDescent="0.25">
      <c r="B131" s="8"/>
      <c r="C131" s="9"/>
      <c r="D131" s="8"/>
      <c r="E131" s="16"/>
      <c r="F131" s="8"/>
      <c r="G131" s="26"/>
      <c r="H131" s="4"/>
      <c r="I131" s="3"/>
      <c r="J131" s="5"/>
      <c r="K131" s="5"/>
      <c r="L131" s="5"/>
      <c r="M131" s="5"/>
      <c r="N131" s="5"/>
      <c r="O131" s="5"/>
      <c r="P131" s="5"/>
      <c r="Q131" s="78"/>
      <c r="R131" s="19"/>
      <c r="S131" s="19"/>
      <c r="T131" s="5"/>
      <c r="U131" s="80"/>
      <c r="V131" s="15"/>
      <c r="W131" s="5"/>
      <c r="X131" s="5"/>
      <c r="Y131" s="5"/>
      <c r="Z131" s="15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  <c r="BR131" s="49"/>
      <c r="BS131" s="49"/>
      <c r="BT131" s="49"/>
      <c r="BU131" s="49"/>
      <c r="BV131" s="49"/>
      <c r="BW131" s="49"/>
      <c r="BX131" s="49"/>
      <c r="BY131" s="49"/>
      <c r="BZ131" s="49"/>
      <c r="CA131" s="50"/>
    </row>
    <row r="132" spans="2:79" x14ac:dyDescent="0.25">
      <c r="G132" s="10"/>
      <c r="H132" s="8"/>
      <c r="I132" s="11"/>
      <c r="J132" s="11"/>
      <c r="K132" s="11"/>
      <c r="L132" s="11"/>
      <c r="M132" s="11"/>
      <c r="N132" s="11"/>
      <c r="O132" s="12"/>
      <c r="P132" s="12"/>
      <c r="Q132" s="79"/>
      <c r="R132" s="11"/>
      <c r="S132" s="11"/>
      <c r="T132" s="12"/>
      <c r="U132" s="11"/>
      <c r="V132" s="12"/>
      <c r="W132" s="12"/>
      <c r="X132" s="13"/>
      <c r="Y132" s="12"/>
      <c r="Z132" s="12"/>
    </row>
    <row r="133" spans="2:79" x14ac:dyDescent="0.25">
      <c r="G133" s="10"/>
      <c r="H133" s="8"/>
      <c r="I133" s="11"/>
      <c r="J133" s="11"/>
      <c r="K133" s="11"/>
      <c r="L133" s="11"/>
      <c r="M133" s="11"/>
      <c r="N133" s="11"/>
      <c r="O133" s="12"/>
      <c r="P133" s="12"/>
      <c r="Q133" s="79"/>
      <c r="R133" s="11"/>
      <c r="S133" s="11"/>
      <c r="T133" s="12"/>
      <c r="U133" s="11"/>
      <c r="V133" s="12"/>
      <c r="W133" s="12"/>
      <c r="X133" s="13"/>
      <c r="Y133" s="12"/>
      <c r="Z133" s="12"/>
    </row>
    <row r="134" spans="2:79" x14ac:dyDescent="0.25">
      <c r="G134" s="2"/>
      <c r="H134" s="1"/>
    </row>
    <row r="135" spans="2:79" x14ac:dyDescent="0.25">
      <c r="G135" s="2"/>
      <c r="H135" s="1"/>
    </row>
    <row r="136" spans="2:79" x14ac:dyDescent="0.25">
      <c r="G136" s="2"/>
      <c r="H136" s="1"/>
    </row>
    <row r="137" spans="2:79" x14ac:dyDescent="0.25">
      <c r="F137" s="21"/>
      <c r="G137" s="2"/>
      <c r="H137" s="1"/>
    </row>
    <row r="138" spans="2:79" x14ac:dyDescent="0.25">
      <c r="F138" s="21"/>
      <c r="G138" s="2"/>
      <c r="H138" s="1"/>
    </row>
    <row r="139" spans="2:79" x14ac:dyDescent="0.25">
      <c r="G139" s="2"/>
      <c r="H139" s="1"/>
    </row>
    <row r="140" spans="2:79" x14ac:dyDescent="0.25">
      <c r="G140" s="2"/>
      <c r="H140" s="1"/>
    </row>
    <row r="141" spans="2:79" x14ac:dyDescent="0.25">
      <c r="G141" s="2"/>
      <c r="H141" s="1"/>
    </row>
    <row r="142" spans="2:79" x14ac:dyDescent="0.25">
      <c r="G142" s="2"/>
      <c r="H142" s="1"/>
    </row>
    <row r="143" spans="2:79" x14ac:dyDescent="0.25">
      <c r="G143" s="2"/>
      <c r="H143" s="1"/>
    </row>
    <row r="144" spans="2:79" x14ac:dyDescent="0.25">
      <c r="G144" s="2"/>
      <c r="H144" s="1"/>
    </row>
    <row r="145" spans="7:8" x14ac:dyDescent="0.25">
      <c r="G145" s="2"/>
      <c r="H145" s="1"/>
    </row>
    <row r="146" spans="7:8" x14ac:dyDescent="0.25">
      <c r="G146" s="2"/>
      <c r="H146" s="1"/>
    </row>
    <row r="147" spans="7:8" x14ac:dyDescent="0.25">
      <c r="G147" s="2"/>
      <c r="H147" s="1"/>
    </row>
    <row r="148" spans="7:8" x14ac:dyDescent="0.25">
      <c r="G148" s="2"/>
      <c r="H148" s="1"/>
    </row>
    <row r="149" spans="7:8" x14ac:dyDescent="0.25">
      <c r="G149" s="2"/>
      <c r="H149" s="1"/>
    </row>
    <row r="150" spans="7:8" x14ac:dyDescent="0.25">
      <c r="G150" s="2"/>
      <c r="H150" s="1"/>
    </row>
    <row r="151" spans="7:8" x14ac:dyDescent="0.25">
      <c r="G151" s="2"/>
      <c r="H151" s="1"/>
    </row>
    <row r="152" spans="7:8" x14ac:dyDescent="0.25">
      <c r="G152" s="2"/>
      <c r="H152" s="1"/>
    </row>
    <row r="153" spans="7:8" x14ac:dyDescent="0.25">
      <c r="G153" s="2"/>
      <c r="H153" s="1"/>
    </row>
    <row r="154" spans="7:8" x14ac:dyDescent="0.25">
      <c r="G154" s="2"/>
      <c r="H154" s="1"/>
    </row>
    <row r="155" spans="7:8" x14ac:dyDescent="0.25">
      <c r="G155" s="2"/>
      <c r="H155" s="1"/>
    </row>
    <row r="156" spans="7:8" x14ac:dyDescent="0.25">
      <c r="G156" s="2"/>
      <c r="H156" s="1"/>
    </row>
    <row r="157" spans="7:8" x14ac:dyDescent="0.25">
      <c r="G157" s="2"/>
      <c r="H157" s="1"/>
    </row>
    <row r="158" spans="7:8" x14ac:dyDescent="0.25">
      <c r="G158" s="2"/>
      <c r="H158" s="1"/>
    </row>
    <row r="159" spans="7:8" x14ac:dyDescent="0.25">
      <c r="G159" s="2"/>
      <c r="H159" s="1"/>
    </row>
    <row r="160" spans="7:8" x14ac:dyDescent="0.25">
      <c r="G160" s="2"/>
      <c r="H160" s="1"/>
    </row>
    <row r="161" spans="7:8" x14ac:dyDescent="0.25">
      <c r="G161" s="2"/>
      <c r="H161" s="1"/>
    </row>
    <row r="162" spans="7:8" x14ac:dyDescent="0.25">
      <c r="G162" s="2"/>
      <c r="H162" s="1"/>
    </row>
    <row r="163" spans="7:8" x14ac:dyDescent="0.25">
      <c r="G163" s="2"/>
      <c r="H163" s="1"/>
    </row>
    <row r="164" spans="7:8" x14ac:dyDescent="0.25">
      <c r="G164" s="2"/>
      <c r="H164" s="1"/>
    </row>
    <row r="165" spans="7:8" x14ac:dyDescent="0.25">
      <c r="G165" s="2"/>
      <c r="H165" s="1"/>
    </row>
    <row r="166" spans="7:8" x14ac:dyDescent="0.25">
      <c r="G166" s="2"/>
      <c r="H166" s="1"/>
    </row>
    <row r="167" spans="7:8" x14ac:dyDescent="0.25">
      <c r="G167" s="2"/>
      <c r="H167" s="1"/>
    </row>
    <row r="168" spans="7:8" x14ac:dyDescent="0.25">
      <c r="G168" s="2"/>
      <c r="H168" s="1"/>
    </row>
    <row r="169" spans="7:8" x14ac:dyDescent="0.25">
      <c r="G169" s="2"/>
      <c r="H169" s="1"/>
    </row>
    <row r="170" spans="7:8" x14ac:dyDescent="0.25">
      <c r="G170" s="2"/>
      <c r="H170" s="1"/>
    </row>
    <row r="171" spans="7:8" x14ac:dyDescent="0.25">
      <c r="G171" s="2"/>
      <c r="H171" s="1"/>
    </row>
    <row r="172" spans="7:8" x14ac:dyDescent="0.25">
      <c r="G172" s="2"/>
      <c r="H172" s="1"/>
    </row>
    <row r="173" spans="7:8" x14ac:dyDescent="0.25">
      <c r="G173" s="2"/>
      <c r="H173" s="1"/>
    </row>
    <row r="174" spans="7:8" x14ac:dyDescent="0.25">
      <c r="G174" s="2"/>
      <c r="H174" s="1"/>
    </row>
    <row r="175" spans="7:8" x14ac:dyDescent="0.25">
      <c r="G175" s="2"/>
      <c r="H175" s="1"/>
    </row>
    <row r="176" spans="7:8" x14ac:dyDescent="0.25">
      <c r="G176" s="2"/>
      <c r="H176" s="1"/>
    </row>
    <row r="177" spans="7:8" x14ac:dyDescent="0.25">
      <c r="G177" s="2"/>
      <c r="H177" s="1"/>
    </row>
    <row r="178" spans="7:8" x14ac:dyDescent="0.25">
      <c r="G178" s="2"/>
      <c r="H178" s="1"/>
    </row>
    <row r="179" spans="7:8" x14ac:dyDescent="0.25">
      <c r="G179" s="2"/>
      <c r="H179" s="1"/>
    </row>
    <row r="180" spans="7:8" x14ac:dyDescent="0.25">
      <c r="G180" s="2"/>
      <c r="H180" s="1"/>
    </row>
    <row r="181" spans="7:8" x14ac:dyDescent="0.25">
      <c r="G181" s="2"/>
      <c r="H181" s="1"/>
    </row>
    <row r="182" spans="7:8" x14ac:dyDescent="0.25">
      <c r="G182" s="2"/>
      <c r="H182" s="1"/>
    </row>
    <row r="183" spans="7:8" x14ac:dyDescent="0.25">
      <c r="G183" s="2"/>
      <c r="H183" s="1"/>
    </row>
    <row r="184" spans="7:8" x14ac:dyDescent="0.25">
      <c r="G184" s="2"/>
      <c r="H184" s="1"/>
    </row>
    <row r="185" spans="7:8" x14ac:dyDescent="0.25">
      <c r="G185" s="2"/>
      <c r="H185" s="1"/>
    </row>
    <row r="186" spans="7:8" x14ac:dyDescent="0.25">
      <c r="G186" s="2"/>
      <c r="H186" s="1"/>
    </row>
    <row r="187" spans="7:8" x14ac:dyDescent="0.25">
      <c r="G187" s="2"/>
      <c r="H187" s="1"/>
    </row>
    <row r="188" spans="7:8" x14ac:dyDescent="0.25">
      <c r="G188" s="2"/>
      <c r="H188" s="1"/>
    </row>
    <row r="189" spans="7:8" x14ac:dyDescent="0.25">
      <c r="G189" s="2"/>
      <c r="H189" s="1"/>
    </row>
    <row r="190" spans="7:8" x14ac:dyDescent="0.25">
      <c r="G190" s="2"/>
      <c r="H190" s="1"/>
    </row>
    <row r="191" spans="7:8" x14ac:dyDescent="0.25">
      <c r="G191" s="2"/>
      <c r="H191" s="1"/>
    </row>
    <row r="192" spans="7:8" x14ac:dyDescent="0.25">
      <c r="G192" s="2"/>
      <c r="H192" s="1"/>
    </row>
    <row r="193" spans="7:8" x14ac:dyDescent="0.25">
      <c r="G193" s="2"/>
      <c r="H193" s="1"/>
    </row>
    <row r="194" spans="7:8" x14ac:dyDescent="0.25">
      <c r="G194" s="2"/>
      <c r="H194" s="1"/>
    </row>
    <row r="195" spans="7:8" x14ac:dyDescent="0.25">
      <c r="G195" s="2"/>
      <c r="H195" s="1"/>
    </row>
    <row r="196" spans="7:8" x14ac:dyDescent="0.25">
      <c r="G196" s="2"/>
      <c r="H196" s="1"/>
    </row>
    <row r="197" spans="7:8" x14ac:dyDescent="0.25">
      <c r="G197" s="2"/>
      <c r="H197" s="1"/>
    </row>
    <row r="198" spans="7:8" x14ac:dyDescent="0.25">
      <c r="G198" s="2"/>
      <c r="H198" s="1"/>
    </row>
    <row r="199" spans="7:8" x14ac:dyDescent="0.25">
      <c r="G199" s="2"/>
      <c r="H199" s="1"/>
    </row>
    <row r="200" spans="7:8" x14ac:dyDescent="0.25">
      <c r="G200" s="2"/>
      <c r="H200" s="1"/>
    </row>
    <row r="201" spans="7:8" x14ac:dyDescent="0.25">
      <c r="G201" s="2"/>
      <c r="H201" s="1"/>
    </row>
    <row r="202" spans="7:8" x14ac:dyDescent="0.25">
      <c r="G202" s="2"/>
      <c r="H202" s="1"/>
    </row>
    <row r="203" spans="7:8" x14ac:dyDescent="0.25">
      <c r="G203" s="2"/>
      <c r="H203" s="1"/>
    </row>
    <row r="204" spans="7:8" x14ac:dyDescent="0.25">
      <c r="G204" s="2"/>
      <c r="H204" s="1"/>
    </row>
    <row r="205" spans="7:8" x14ac:dyDescent="0.25">
      <c r="G205" s="2"/>
      <c r="H205" s="1"/>
    </row>
    <row r="206" spans="7:8" x14ac:dyDescent="0.25">
      <c r="G206" s="2"/>
      <c r="H206" s="1"/>
    </row>
    <row r="207" spans="7:8" x14ac:dyDescent="0.25">
      <c r="G207" s="2"/>
      <c r="H207" s="1"/>
    </row>
    <row r="208" spans="7:8" x14ac:dyDescent="0.25">
      <c r="G208" s="2"/>
      <c r="H208" s="1"/>
    </row>
    <row r="209" spans="7:8" x14ac:dyDescent="0.25">
      <c r="G209" s="2"/>
      <c r="H209" s="1"/>
    </row>
    <row r="210" spans="7:8" x14ac:dyDescent="0.25">
      <c r="G210" s="2"/>
      <c r="H210" s="1"/>
    </row>
    <row r="211" spans="7:8" x14ac:dyDescent="0.25">
      <c r="G211" s="2"/>
      <c r="H211" s="1"/>
    </row>
    <row r="212" spans="7:8" x14ac:dyDescent="0.25">
      <c r="G212" s="2"/>
      <c r="H212" s="1"/>
    </row>
    <row r="213" spans="7:8" x14ac:dyDescent="0.25">
      <c r="G213" s="2"/>
      <c r="H213" s="1"/>
    </row>
    <row r="214" spans="7:8" x14ac:dyDescent="0.25">
      <c r="G214" s="2"/>
      <c r="H214" s="1"/>
    </row>
    <row r="215" spans="7:8" x14ac:dyDescent="0.25">
      <c r="G215" s="2"/>
      <c r="H215" s="1"/>
    </row>
    <row r="216" spans="7:8" x14ac:dyDescent="0.25">
      <c r="G216" s="2"/>
      <c r="H216" s="1"/>
    </row>
    <row r="217" spans="7:8" x14ac:dyDescent="0.25">
      <c r="G217" s="2"/>
      <c r="H217" s="1"/>
    </row>
    <row r="218" spans="7:8" x14ac:dyDescent="0.25">
      <c r="G218" s="2"/>
      <c r="H218" s="1"/>
    </row>
    <row r="219" spans="7:8" x14ac:dyDescent="0.25">
      <c r="G219" s="2"/>
      <c r="H219" s="1"/>
    </row>
    <row r="220" spans="7:8" x14ac:dyDescent="0.25">
      <c r="G220" s="2"/>
      <c r="H220" s="1"/>
    </row>
    <row r="221" spans="7:8" x14ac:dyDescent="0.25">
      <c r="G221" s="2"/>
      <c r="H221" s="1"/>
    </row>
    <row r="222" spans="7:8" x14ac:dyDescent="0.25">
      <c r="G222" s="2"/>
      <c r="H222" s="1"/>
    </row>
    <row r="223" spans="7:8" x14ac:dyDescent="0.25">
      <c r="G223" s="2"/>
      <c r="H223" s="1"/>
    </row>
    <row r="224" spans="7:8" x14ac:dyDescent="0.25">
      <c r="G224" s="2"/>
      <c r="H224" s="1"/>
    </row>
    <row r="225" spans="7:8" x14ac:dyDescent="0.25">
      <c r="G225" s="2"/>
      <c r="H225" s="1"/>
    </row>
    <row r="226" spans="7:8" x14ac:dyDescent="0.25">
      <c r="G226" s="2"/>
      <c r="H226" s="1"/>
    </row>
    <row r="227" spans="7:8" x14ac:dyDescent="0.25">
      <c r="G227" s="2"/>
      <c r="H227" s="1"/>
    </row>
    <row r="228" spans="7:8" x14ac:dyDescent="0.25">
      <c r="G228" s="2"/>
      <c r="H228" s="1"/>
    </row>
    <row r="229" spans="7:8" x14ac:dyDescent="0.25">
      <c r="G229" s="2"/>
      <c r="H229" s="1"/>
    </row>
    <row r="230" spans="7:8" x14ac:dyDescent="0.25">
      <c r="G230" s="2"/>
      <c r="H230" s="1"/>
    </row>
    <row r="231" spans="7:8" x14ac:dyDescent="0.25">
      <c r="G231" s="2"/>
      <c r="H231" s="1"/>
    </row>
    <row r="232" spans="7:8" x14ac:dyDescent="0.25">
      <c r="G232" s="2"/>
      <c r="H232" s="1"/>
    </row>
    <row r="233" spans="7:8" x14ac:dyDescent="0.25">
      <c r="G233" s="2"/>
      <c r="H233" s="1"/>
    </row>
    <row r="234" spans="7:8" x14ac:dyDescent="0.25">
      <c r="G234" s="2"/>
      <c r="H234" s="1"/>
    </row>
    <row r="235" spans="7:8" x14ac:dyDescent="0.25">
      <c r="G235" s="2"/>
      <c r="H235" s="1"/>
    </row>
    <row r="236" spans="7:8" x14ac:dyDescent="0.25">
      <c r="G236" s="2"/>
      <c r="H236" s="1"/>
    </row>
    <row r="237" spans="7:8" x14ac:dyDescent="0.25">
      <c r="G237" s="2"/>
      <c r="H237" s="1"/>
    </row>
    <row r="238" spans="7:8" x14ac:dyDescent="0.25">
      <c r="G238" s="2"/>
      <c r="H238" s="1"/>
    </row>
    <row r="239" spans="7:8" x14ac:dyDescent="0.25">
      <c r="G239" s="2"/>
      <c r="H239" s="1"/>
    </row>
    <row r="240" spans="7:8" x14ac:dyDescent="0.25">
      <c r="G240" s="2"/>
      <c r="H240" s="1"/>
    </row>
    <row r="241" spans="7:8" x14ac:dyDescent="0.25">
      <c r="G241" s="2"/>
      <c r="H241" s="1"/>
    </row>
    <row r="242" spans="7:8" x14ac:dyDescent="0.25">
      <c r="G242" s="2"/>
      <c r="H242" s="1"/>
    </row>
    <row r="243" spans="7:8" x14ac:dyDescent="0.25">
      <c r="G243" s="2"/>
      <c r="H243" s="1"/>
    </row>
    <row r="244" spans="7:8" x14ac:dyDescent="0.25">
      <c r="G244" s="2"/>
      <c r="H244" s="1"/>
    </row>
    <row r="245" spans="7:8" x14ac:dyDescent="0.25">
      <c r="G245" s="2"/>
      <c r="H245" s="1"/>
    </row>
    <row r="246" spans="7:8" x14ac:dyDescent="0.25">
      <c r="G246" s="2"/>
      <c r="H246" s="1"/>
    </row>
    <row r="247" spans="7:8" x14ac:dyDescent="0.25">
      <c r="G247" s="2"/>
      <c r="H247" s="1"/>
    </row>
    <row r="248" spans="7:8" x14ac:dyDescent="0.25">
      <c r="G248" s="2"/>
      <c r="H248" s="1"/>
    </row>
    <row r="249" spans="7:8" x14ac:dyDescent="0.25">
      <c r="G249" s="2"/>
      <c r="H249" s="1"/>
    </row>
    <row r="250" spans="7:8" x14ac:dyDescent="0.25">
      <c r="G250" s="2"/>
      <c r="H250" s="1"/>
    </row>
    <row r="251" spans="7:8" x14ac:dyDescent="0.25">
      <c r="G251" s="2"/>
      <c r="H251" s="1"/>
    </row>
    <row r="252" spans="7:8" x14ac:dyDescent="0.25">
      <c r="G252" s="2"/>
      <c r="H252" s="1"/>
    </row>
    <row r="253" spans="7:8" x14ac:dyDescent="0.25">
      <c r="G253" s="2"/>
      <c r="H253" s="1"/>
    </row>
    <row r="254" spans="7:8" x14ac:dyDescent="0.25">
      <c r="G254" s="2"/>
      <c r="H254" s="1"/>
    </row>
    <row r="255" spans="7:8" x14ac:dyDescent="0.25">
      <c r="G255" s="2"/>
      <c r="H255" s="1"/>
    </row>
    <row r="256" spans="7:8" x14ac:dyDescent="0.25">
      <c r="G256" s="2"/>
      <c r="H256" s="1"/>
    </row>
    <row r="257" spans="7:8" x14ac:dyDescent="0.25">
      <c r="G257" s="2"/>
      <c r="H257" s="1"/>
    </row>
    <row r="258" spans="7:8" x14ac:dyDescent="0.25">
      <c r="G258" s="2"/>
      <c r="H258" s="1"/>
    </row>
    <row r="259" spans="7:8" x14ac:dyDescent="0.25">
      <c r="G259" s="2"/>
      <c r="H259" s="1"/>
    </row>
    <row r="260" spans="7:8" x14ac:dyDescent="0.25">
      <c r="G260" s="2"/>
      <c r="H260" s="1"/>
    </row>
    <row r="261" spans="7:8" x14ac:dyDescent="0.25">
      <c r="G261" s="2"/>
      <c r="H261" s="1"/>
    </row>
    <row r="262" spans="7:8" x14ac:dyDescent="0.25">
      <c r="G262" s="2"/>
      <c r="H262" s="1"/>
    </row>
    <row r="263" spans="7:8" x14ac:dyDescent="0.25">
      <c r="G263" s="2"/>
      <c r="H263" s="1"/>
    </row>
    <row r="264" spans="7:8" x14ac:dyDescent="0.25">
      <c r="G264" s="2"/>
      <c r="H264" s="1"/>
    </row>
    <row r="265" spans="7:8" x14ac:dyDescent="0.25">
      <c r="G265" s="2"/>
      <c r="H265" s="1"/>
    </row>
    <row r="266" spans="7:8" x14ac:dyDescent="0.25">
      <c r="G266" s="2"/>
      <c r="H266" s="1"/>
    </row>
    <row r="267" spans="7:8" x14ac:dyDescent="0.25">
      <c r="G267" s="2"/>
      <c r="H267" s="1"/>
    </row>
    <row r="268" spans="7:8" x14ac:dyDescent="0.25">
      <c r="G268" s="2"/>
      <c r="H268" s="1"/>
    </row>
    <row r="269" spans="7:8" x14ac:dyDescent="0.25">
      <c r="G269" s="2"/>
      <c r="H269" s="1"/>
    </row>
    <row r="270" spans="7:8" x14ac:dyDescent="0.25">
      <c r="G270" s="2"/>
      <c r="H270" s="1"/>
    </row>
    <row r="271" spans="7:8" x14ac:dyDescent="0.25">
      <c r="G271" s="2"/>
      <c r="H271" s="1"/>
    </row>
    <row r="272" spans="7:8" x14ac:dyDescent="0.25">
      <c r="G272" s="2"/>
      <c r="H272" s="1"/>
    </row>
    <row r="273" spans="7:8" x14ac:dyDescent="0.25">
      <c r="G273" s="2"/>
      <c r="H273" s="1"/>
    </row>
    <row r="274" spans="7:8" x14ac:dyDescent="0.25">
      <c r="G274" s="2"/>
      <c r="H274" s="1"/>
    </row>
    <row r="275" spans="7:8" x14ac:dyDescent="0.25">
      <c r="G275" s="2"/>
      <c r="H275" s="1"/>
    </row>
    <row r="276" spans="7:8" x14ac:dyDescent="0.25">
      <c r="G276" s="2"/>
      <c r="H276" s="1"/>
    </row>
    <row r="277" spans="7:8" x14ac:dyDescent="0.25">
      <c r="G277" s="2"/>
      <c r="H277" s="1"/>
    </row>
    <row r="278" spans="7:8" x14ac:dyDescent="0.25">
      <c r="G278" s="2"/>
      <c r="H278" s="1"/>
    </row>
    <row r="279" spans="7:8" x14ac:dyDescent="0.25">
      <c r="G279" s="2"/>
      <c r="H279" s="1"/>
    </row>
    <row r="280" spans="7:8" x14ac:dyDescent="0.25">
      <c r="G280" s="2"/>
      <c r="H280" s="1"/>
    </row>
    <row r="281" spans="7:8" x14ac:dyDescent="0.25">
      <c r="G281" s="2"/>
      <c r="H281" s="1"/>
    </row>
    <row r="282" spans="7:8" x14ac:dyDescent="0.25">
      <c r="G282" s="2"/>
      <c r="H282" s="1"/>
    </row>
    <row r="283" spans="7:8" x14ac:dyDescent="0.25">
      <c r="G283" s="2"/>
      <c r="H283" s="1"/>
    </row>
    <row r="284" spans="7:8" x14ac:dyDescent="0.25">
      <c r="G284" s="2"/>
      <c r="H284" s="1"/>
    </row>
    <row r="285" spans="7:8" x14ac:dyDescent="0.25">
      <c r="G285" s="2"/>
      <c r="H285" s="1"/>
    </row>
    <row r="286" spans="7:8" x14ac:dyDescent="0.25">
      <c r="G286" s="2"/>
      <c r="H286" s="1"/>
    </row>
    <row r="287" spans="7:8" x14ac:dyDescent="0.25">
      <c r="G287" s="2"/>
      <c r="H287" s="1"/>
    </row>
    <row r="288" spans="7:8" x14ac:dyDescent="0.25">
      <c r="G288" s="2"/>
      <c r="H288" s="1"/>
    </row>
    <row r="289" spans="7:8" x14ac:dyDescent="0.25">
      <c r="G289" s="2"/>
      <c r="H289" s="1"/>
    </row>
    <row r="290" spans="7:8" x14ac:dyDescent="0.25">
      <c r="G290" s="2"/>
      <c r="H290" s="1"/>
    </row>
    <row r="291" spans="7:8" x14ac:dyDescent="0.25">
      <c r="G291" s="2"/>
      <c r="H291" s="1"/>
    </row>
    <row r="292" spans="7:8" x14ac:dyDescent="0.25">
      <c r="G292" s="2"/>
      <c r="H292" s="1"/>
    </row>
    <row r="293" spans="7:8" x14ac:dyDescent="0.25">
      <c r="G293" s="2"/>
      <c r="H293" s="1"/>
    </row>
    <row r="294" spans="7:8" x14ac:dyDescent="0.25">
      <c r="G294" s="2"/>
      <c r="H294" s="1"/>
    </row>
    <row r="295" spans="7:8" x14ac:dyDescent="0.25">
      <c r="G295" s="2"/>
      <c r="H295" s="1"/>
    </row>
    <row r="296" spans="7:8" x14ac:dyDescent="0.25">
      <c r="G296" s="2"/>
      <c r="H296" s="1"/>
    </row>
    <row r="297" spans="7:8" x14ac:dyDescent="0.25">
      <c r="G297" s="2"/>
      <c r="H297" s="1"/>
    </row>
    <row r="298" spans="7:8" x14ac:dyDescent="0.25">
      <c r="G298" s="2"/>
      <c r="H298" s="1"/>
    </row>
    <row r="299" spans="7:8" x14ac:dyDescent="0.25">
      <c r="G299" s="2"/>
      <c r="H299" s="1"/>
    </row>
    <row r="300" spans="7:8" x14ac:dyDescent="0.25">
      <c r="G300" s="2"/>
      <c r="H300" s="1"/>
    </row>
    <row r="301" spans="7:8" x14ac:dyDescent="0.25">
      <c r="G301" s="2"/>
      <c r="H301" s="1"/>
    </row>
    <row r="302" spans="7:8" x14ac:dyDescent="0.25">
      <c r="G302" s="2"/>
      <c r="H302" s="1"/>
    </row>
    <row r="303" spans="7:8" x14ac:dyDescent="0.25">
      <c r="G303" s="2"/>
      <c r="H303" s="1"/>
    </row>
    <row r="304" spans="7:8" x14ac:dyDescent="0.25">
      <c r="G304" s="2"/>
      <c r="H304" s="1"/>
    </row>
    <row r="305" spans="7:8" x14ac:dyDescent="0.25">
      <c r="G305" s="2"/>
      <c r="H305" s="1"/>
    </row>
    <row r="306" spans="7:8" x14ac:dyDescent="0.25">
      <c r="G306" s="2"/>
      <c r="H306" s="1"/>
    </row>
    <row r="307" spans="7:8" x14ac:dyDescent="0.25">
      <c r="G307" s="2"/>
      <c r="H307" s="1"/>
    </row>
    <row r="308" spans="7:8" x14ac:dyDescent="0.25">
      <c r="G308" s="2"/>
      <c r="H308" s="1"/>
    </row>
    <row r="309" spans="7:8" x14ac:dyDescent="0.25">
      <c r="G309" s="2"/>
      <c r="H309" s="1"/>
    </row>
    <row r="310" spans="7:8" x14ac:dyDescent="0.25">
      <c r="G310" s="2"/>
      <c r="H310" s="1"/>
    </row>
    <row r="311" spans="7:8" x14ac:dyDescent="0.25">
      <c r="G311" s="2"/>
      <c r="H311" s="1"/>
    </row>
    <row r="312" spans="7:8" x14ac:dyDescent="0.25">
      <c r="G312" s="2"/>
      <c r="H312" s="1"/>
    </row>
    <row r="313" spans="7:8" x14ac:dyDescent="0.25">
      <c r="G313" s="2"/>
      <c r="H313" s="1"/>
    </row>
    <row r="314" spans="7:8" x14ac:dyDescent="0.25">
      <c r="G314" s="2"/>
      <c r="H314" s="1"/>
    </row>
    <row r="315" spans="7:8" x14ac:dyDescent="0.25">
      <c r="G315" s="2"/>
      <c r="H315" s="1"/>
    </row>
    <row r="316" spans="7:8" x14ac:dyDescent="0.25">
      <c r="G316" s="2"/>
      <c r="H316" s="1"/>
    </row>
    <row r="317" spans="7:8" x14ac:dyDescent="0.25">
      <c r="G317" s="2"/>
      <c r="H317" s="1"/>
    </row>
    <row r="318" spans="7:8" x14ac:dyDescent="0.25">
      <c r="G318" s="2"/>
      <c r="H318" s="1"/>
    </row>
    <row r="319" spans="7:8" x14ac:dyDescent="0.25">
      <c r="G319" s="2"/>
      <c r="H319" s="1"/>
    </row>
    <row r="320" spans="7:8" x14ac:dyDescent="0.25">
      <c r="G320" s="2"/>
      <c r="H320" s="1"/>
    </row>
    <row r="321" spans="7:8" x14ac:dyDescent="0.25">
      <c r="G321" s="2"/>
      <c r="H321" s="1"/>
    </row>
    <row r="322" spans="7:8" x14ac:dyDescent="0.25">
      <c r="G322" s="2"/>
      <c r="H322" s="1"/>
    </row>
    <row r="323" spans="7:8" x14ac:dyDescent="0.25">
      <c r="G323" s="2"/>
      <c r="H323" s="1"/>
    </row>
    <row r="324" spans="7:8" x14ac:dyDescent="0.25">
      <c r="G324" s="2"/>
      <c r="H324" s="1"/>
    </row>
    <row r="325" spans="7:8" x14ac:dyDescent="0.25">
      <c r="G325" s="2"/>
      <c r="H325" s="1"/>
    </row>
    <row r="326" spans="7:8" x14ac:dyDescent="0.25">
      <c r="G326" s="2"/>
      <c r="H326" s="1"/>
    </row>
    <row r="327" spans="7:8" x14ac:dyDescent="0.25">
      <c r="G327" s="2"/>
      <c r="H327" s="1"/>
    </row>
    <row r="328" spans="7:8" x14ac:dyDescent="0.25">
      <c r="G328" s="2"/>
      <c r="H328" s="1"/>
    </row>
    <row r="329" spans="7:8" x14ac:dyDescent="0.25">
      <c r="G329" s="2"/>
      <c r="H329" s="1"/>
    </row>
    <row r="330" spans="7:8" x14ac:dyDescent="0.25">
      <c r="G330" s="2"/>
      <c r="H330" s="1"/>
    </row>
    <row r="331" spans="7:8" x14ac:dyDescent="0.25">
      <c r="G331" s="2"/>
      <c r="H331" s="1"/>
    </row>
    <row r="332" spans="7:8" x14ac:dyDescent="0.25">
      <c r="G332" s="2"/>
      <c r="H332" s="1"/>
    </row>
    <row r="333" spans="7:8" x14ac:dyDescent="0.25">
      <c r="G333" s="2"/>
      <c r="H333" s="1"/>
    </row>
    <row r="334" spans="7:8" x14ac:dyDescent="0.25">
      <c r="G334" s="2"/>
      <c r="H334" s="1"/>
    </row>
    <row r="335" spans="7:8" x14ac:dyDescent="0.25">
      <c r="G335" s="2"/>
      <c r="H335" s="1"/>
    </row>
    <row r="336" spans="7:8" x14ac:dyDescent="0.25">
      <c r="G336" s="2"/>
      <c r="H336" s="1"/>
    </row>
    <row r="337" spans="7:8" x14ac:dyDescent="0.25">
      <c r="G337" s="2"/>
      <c r="H337" s="1"/>
    </row>
    <row r="338" spans="7:8" x14ac:dyDescent="0.25">
      <c r="G338" s="2"/>
      <c r="H338" s="1"/>
    </row>
    <row r="339" spans="7:8" x14ac:dyDescent="0.25">
      <c r="G339" s="2"/>
      <c r="H339" s="1"/>
    </row>
    <row r="340" spans="7:8" x14ac:dyDescent="0.25">
      <c r="G340" s="2"/>
      <c r="H340" s="1"/>
    </row>
    <row r="341" spans="7:8" x14ac:dyDescent="0.25">
      <c r="G341" s="2"/>
      <c r="H341" s="1"/>
    </row>
    <row r="342" spans="7:8" x14ac:dyDescent="0.25">
      <c r="G342" s="2"/>
      <c r="H342" s="1"/>
    </row>
    <row r="343" spans="7:8" x14ac:dyDescent="0.25">
      <c r="G343" s="2"/>
      <c r="H343" s="1"/>
    </row>
    <row r="344" spans="7:8" x14ac:dyDescent="0.25">
      <c r="G344" s="2"/>
      <c r="H344" s="1"/>
    </row>
    <row r="345" spans="7:8" x14ac:dyDescent="0.25">
      <c r="G345" s="2"/>
      <c r="H345" s="1"/>
    </row>
    <row r="346" spans="7:8" x14ac:dyDescent="0.25">
      <c r="G346" s="2"/>
      <c r="H346" s="1"/>
    </row>
    <row r="347" spans="7:8" x14ac:dyDescent="0.25">
      <c r="G347" s="2"/>
      <c r="H347" s="1"/>
    </row>
    <row r="348" spans="7:8" x14ac:dyDescent="0.25">
      <c r="G348" s="2"/>
      <c r="H348" s="1"/>
    </row>
    <row r="349" spans="7:8" x14ac:dyDescent="0.25">
      <c r="G349" s="2"/>
      <c r="H349" s="1"/>
    </row>
    <row r="350" spans="7:8" x14ac:dyDescent="0.25">
      <c r="G350" s="2"/>
      <c r="H350" s="1"/>
    </row>
    <row r="351" spans="7:8" x14ac:dyDescent="0.25">
      <c r="G351" s="2"/>
      <c r="H351" s="1"/>
    </row>
    <row r="352" spans="7:8" x14ac:dyDescent="0.25">
      <c r="G352" s="2"/>
      <c r="H352" s="1"/>
    </row>
    <row r="353" spans="7:8" x14ac:dyDescent="0.25">
      <c r="G353" s="2"/>
      <c r="H353" s="1"/>
    </row>
    <row r="354" spans="7:8" x14ac:dyDescent="0.25">
      <c r="G354" s="2"/>
      <c r="H354" s="1"/>
    </row>
    <row r="355" spans="7:8" x14ac:dyDescent="0.25">
      <c r="G355" s="2"/>
      <c r="H355" s="1"/>
    </row>
    <row r="356" spans="7:8" x14ac:dyDescent="0.25">
      <c r="G356" s="2"/>
      <c r="H356" s="1"/>
    </row>
    <row r="357" spans="7:8" x14ac:dyDescent="0.25">
      <c r="G357" s="2"/>
      <c r="H357" s="1"/>
    </row>
    <row r="358" spans="7:8" x14ac:dyDescent="0.25">
      <c r="G358" s="2"/>
      <c r="H358" s="1"/>
    </row>
    <row r="359" spans="7:8" x14ac:dyDescent="0.25">
      <c r="G359" s="2"/>
      <c r="H359" s="1"/>
    </row>
    <row r="360" spans="7:8" x14ac:dyDescent="0.25">
      <c r="G360" s="2"/>
      <c r="H360" s="1"/>
    </row>
    <row r="361" spans="7:8" x14ac:dyDescent="0.25">
      <c r="G361" s="2"/>
      <c r="H361" s="1"/>
    </row>
    <row r="362" spans="7:8" x14ac:dyDescent="0.25">
      <c r="G362" s="2"/>
      <c r="H362" s="1"/>
    </row>
    <row r="363" spans="7:8" x14ac:dyDescent="0.25">
      <c r="G363" s="2"/>
      <c r="H363" s="1"/>
    </row>
    <row r="364" spans="7:8" x14ac:dyDescent="0.25">
      <c r="G364" s="2"/>
      <c r="H364" s="1"/>
    </row>
    <row r="365" spans="7:8" x14ac:dyDescent="0.25">
      <c r="G365" s="2"/>
      <c r="H365" s="1"/>
    </row>
    <row r="366" spans="7:8" x14ac:dyDescent="0.25">
      <c r="G366" s="2"/>
      <c r="H366" s="1"/>
    </row>
    <row r="367" spans="7:8" x14ac:dyDescent="0.25">
      <c r="G367" s="2"/>
      <c r="H367" s="1"/>
    </row>
    <row r="368" spans="7:8" x14ac:dyDescent="0.25">
      <c r="G368" s="2"/>
      <c r="H368" s="1"/>
    </row>
    <row r="369" spans="7:8" x14ac:dyDescent="0.25">
      <c r="G369" s="2"/>
      <c r="H369" s="1"/>
    </row>
    <row r="370" spans="7:8" x14ac:dyDescent="0.25">
      <c r="G370" s="2"/>
      <c r="H370" s="1"/>
    </row>
    <row r="371" spans="7:8" x14ac:dyDescent="0.25">
      <c r="G371" s="2"/>
      <c r="H371" s="1"/>
    </row>
    <row r="372" spans="7:8" x14ac:dyDescent="0.25">
      <c r="G372" s="2"/>
      <c r="H372" s="1"/>
    </row>
    <row r="373" spans="7:8" x14ac:dyDescent="0.25">
      <c r="G373" s="2"/>
      <c r="H373" s="1"/>
    </row>
    <row r="374" spans="7:8" x14ac:dyDescent="0.25">
      <c r="G374" s="2"/>
      <c r="H374" s="1"/>
    </row>
    <row r="375" spans="7:8" x14ac:dyDescent="0.25">
      <c r="G375" s="2"/>
      <c r="H375" s="1"/>
    </row>
    <row r="376" spans="7:8" x14ac:dyDescent="0.25">
      <c r="G376" s="2"/>
      <c r="H376" s="1"/>
    </row>
    <row r="377" spans="7:8" x14ac:dyDescent="0.25">
      <c r="G377" s="2"/>
      <c r="H377" s="1"/>
    </row>
    <row r="378" spans="7:8" x14ac:dyDescent="0.25">
      <c r="G378" s="2"/>
      <c r="H378" s="1"/>
    </row>
    <row r="379" spans="7:8" x14ac:dyDescent="0.25">
      <c r="G379" s="2"/>
      <c r="H379" s="1"/>
    </row>
    <row r="380" spans="7:8" x14ac:dyDescent="0.25">
      <c r="G380" s="2"/>
      <c r="H380" s="1"/>
    </row>
    <row r="381" spans="7:8" x14ac:dyDescent="0.25">
      <c r="G381" s="2"/>
      <c r="H381" s="1"/>
    </row>
    <row r="382" spans="7:8" x14ac:dyDescent="0.25">
      <c r="G382" s="2"/>
      <c r="H382" s="1"/>
    </row>
    <row r="383" spans="7:8" x14ac:dyDescent="0.25">
      <c r="G383" s="2"/>
      <c r="H383" s="1"/>
    </row>
    <row r="384" spans="7:8" x14ac:dyDescent="0.25">
      <c r="G384" s="2"/>
      <c r="H384" s="1"/>
    </row>
    <row r="385" spans="7:8" x14ac:dyDescent="0.25">
      <c r="G385" s="2"/>
      <c r="H385" s="1"/>
    </row>
    <row r="386" spans="7:8" x14ac:dyDescent="0.25">
      <c r="G386" s="2"/>
      <c r="H386" s="1"/>
    </row>
    <row r="387" spans="7:8" x14ac:dyDescent="0.25">
      <c r="G387" s="2"/>
      <c r="H387" s="1"/>
    </row>
    <row r="388" spans="7:8" x14ac:dyDescent="0.25">
      <c r="G388" s="2"/>
      <c r="H388" s="1"/>
    </row>
    <row r="389" spans="7:8" x14ac:dyDescent="0.25">
      <c r="G389" s="2"/>
      <c r="H389" s="1"/>
    </row>
    <row r="390" spans="7:8" x14ac:dyDescent="0.25">
      <c r="G390" s="2"/>
      <c r="H390" s="1"/>
    </row>
    <row r="391" spans="7:8" x14ac:dyDescent="0.25">
      <c r="G391" s="2"/>
      <c r="H391" s="1"/>
    </row>
    <row r="392" spans="7:8" x14ac:dyDescent="0.25">
      <c r="G392" s="2"/>
      <c r="H392" s="1"/>
    </row>
    <row r="393" spans="7:8" x14ac:dyDescent="0.25">
      <c r="G393" s="2"/>
      <c r="H393" s="1"/>
    </row>
    <row r="394" spans="7:8" x14ac:dyDescent="0.25">
      <c r="G394" s="2"/>
      <c r="H394" s="1"/>
    </row>
  </sheetData>
  <sortState ref="A9:CA110">
    <sortCondition ref="E9:E110"/>
  </sortState>
  <mergeCells count="10">
    <mergeCell ref="A4:Z4"/>
    <mergeCell ref="P6:U6"/>
    <mergeCell ref="X6:Y6"/>
    <mergeCell ref="C6:C8"/>
    <mergeCell ref="K7:K8"/>
    <mergeCell ref="I7:J7"/>
    <mergeCell ref="L7:M7"/>
    <mergeCell ref="I6:N6"/>
    <mergeCell ref="X7:X8"/>
    <mergeCell ref="Y7:Y8"/>
  </mergeCells>
  <pageMargins left="0.82677165354330695" right="0.23622047244094499" top="0.74803149606299202" bottom="0.74803149606299202" header="0.31496062992126" footer="0.31496062992126"/>
  <pageSetup paperSize="5" scale="46" orientation="landscape" r:id="rId1"/>
  <headerFooter>
    <oddFooter>&amp;L&amp;P/&amp;N</oddFooter>
  </headerFooter>
  <rowBreaks count="4" manualBreakCount="4">
    <brk id="32" max="78" man="1"/>
    <brk id="63" max="78" man="1"/>
    <brk id="89" max="78" man="1"/>
    <brk id="127" max="7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11"/>
  <sheetViews>
    <sheetView workbookViewId="0">
      <selection activeCell="G22" sqref="G22"/>
    </sheetView>
  </sheetViews>
  <sheetFormatPr baseColWidth="10" defaultRowHeight="15" x14ac:dyDescent="0.25"/>
  <cols>
    <col min="1" max="1" width="8" customWidth="1"/>
    <col min="2" max="2" width="23.28515625" customWidth="1"/>
    <col min="4" max="4" width="18.7109375" customWidth="1"/>
    <col min="5" max="5" width="19.7109375" customWidth="1"/>
    <col min="6" max="6" width="21.5703125" customWidth="1"/>
    <col min="7" max="7" width="12.7109375" bestFit="1" customWidth="1"/>
    <col min="8" max="8" width="12.7109375" hidden="1" customWidth="1"/>
    <col min="9" max="20" width="0" hidden="1" customWidth="1"/>
    <col min="21" max="21" width="29" bestFit="1" customWidth="1"/>
    <col min="24" max="24" width="16.7109375" customWidth="1"/>
    <col min="26" max="26" width="12.7109375" bestFit="1" customWidth="1"/>
  </cols>
  <sheetData>
    <row r="1" spans="1:26" ht="15.75" customHeight="1" x14ac:dyDescent="0.25">
      <c r="A1" s="137" t="s">
        <v>238</v>
      </c>
      <c r="B1" s="138" t="s">
        <v>2</v>
      </c>
      <c r="C1" s="139" t="s">
        <v>64</v>
      </c>
      <c r="D1" s="138" t="s">
        <v>3</v>
      </c>
      <c r="E1" s="140" t="s">
        <v>62</v>
      </c>
      <c r="F1" s="138" t="s">
        <v>4</v>
      </c>
      <c r="G1" s="141" t="s">
        <v>239</v>
      </c>
      <c r="H1" s="142"/>
      <c r="I1" s="112"/>
      <c r="J1" s="112"/>
      <c r="K1" s="143"/>
      <c r="L1" s="144"/>
      <c r="M1" s="144"/>
      <c r="N1" s="145"/>
      <c r="O1" s="146"/>
      <c r="P1" s="146"/>
      <c r="Q1" s="146"/>
      <c r="R1" s="146"/>
      <c r="S1" s="146"/>
      <c r="T1" s="146"/>
      <c r="U1" s="146" t="s">
        <v>52</v>
      </c>
      <c r="V1" s="117" t="s">
        <v>134</v>
      </c>
      <c r="W1" s="117" t="s">
        <v>140</v>
      </c>
      <c r="X1" s="117" t="s">
        <v>5</v>
      </c>
      <c r="Y1" s="118" t="s">
        <v>240</v>
      </c>
      <c r="Z1" s="117" t="s">
        <v>241</v>
      </c>
    </row>
    <row r="2" spans="1:26" ht="45.75" hidden="1" x14ac:dyDescent="0.25">
      <c r="A2" s="51">
        <v>1</v>
      </c>
      <c r="B2" s="52" t="s">
        <v>148</v>
      </c>
      <c r="C2" s="52" t="s">
        <v>66</v>
      </c>
      <c r="D2" s="52" t="s">
        <v>177</v>
      </c>
      <c r="E2" s="52" t="s">
        <v>135</v>
      </c>
      <c r="F2" s="52" t="s">
        <v>59</v>
      </c>
      <c r="G2" s="53">
        <v>360000</v>
      </c>
      <c r="H2" s="53">
        <f>+G2-(I2+L2+N2)</f>
        <v>342395.21</v>
      </c>
      <c r="I2" s="53">
        <f>IF(G2&lt;=374040,G2*2.87%,9334.68)</f>
        <v>10332</v>
      </c>
      <c r="J2" s="53">
        <f>IF(G2&lt;=374040,G2*7.1%,23092.75)</f>
        <v>25559.999999999996</v>
      </c>
      <c r="K2" s="53">
        <f>IF(G2&lt;=74808,G2*1.1%,822.89)</f>
        <v>822.89</v>
      </c>
      <c r="L2" s="53">
        <v>5685.41</v>
      </c>
      <c r="M2" s="53">
        <v>13259.72</v>
      </c>
      <c r="N2" s="53">
        <v>1587.38</v>
      </c>
      <c r="O2" s="53">
        <f>+I2+J2+K2+L2+M2+N2</f>
        <v>57247.4</v>
      </c>
      <c r="P2" s="53">
        <v>25</v>
      </c>
      <c r="Q2" s="122"/>
      <c r="R2" s="62"/>
      <c r="S2" s="124">
        <v>1328.8</v>
      </c>
      <c r="T2" s="62"/>
      <c r="U2" s="62">
        <v>74181.67</v>
      </c>
      <c r="V2" s="62"/>
      <c r="W2" s="62">
        <f>P2+Q2+R2+S2+T2+U2</f>
        <v>75535.47</v>
      </c>
      <c r="X2" s="62">
        <f>+I2+L2+N2</f>
        <v>17604.79</v>
      </c>
      <c r="Y2" s="62">
        <f>+J2+M2</f>
        <v>38819.719999999994</v>
      </c>
      <c r="Z2" s="62">
        <f>+G2-(W2+X2)</f>
        <v>266859.74</v>
      </c>
    </row>
    <row r="3" spans="1:26" ht="45.75" hidden="1" x14ac:dyDescent="0.25">
      <c r="A3" s="51">
        <v>2</v>
      </c>
      <c r="B3" s="52" t="s">
        <v>68</v>
      </c>
      <c r="C3" s="52" t="s">
        <v>65</v>
      </c>
      <c r="D3" s="52" t="s">
        <v>13</v>
      </c>
      <c r="E3" s="52" t="s">
        <v>42</v>
      </c>
      <c r="F3" s="52" t="s">
        <v>59</v>
      </c>
      <c r="G3" s="53">
        <v>300000</v>
      </c>
      <c r="H3" s="53">
        <f>+G3-(I3+L3+N3)</f>
        <v>285704.59000000003</v>
      </c>
      <c r="I3" s="53">
        <f t="shared" ref="I3:I66" si="0">IF(G3&lt;=374040,G3*2.87%,9334.68)</f>
        <v>8610</v>
      </c>
      <c r="J3" s="53">
        <f t="shared" ref="J3:J66" si="1">IF(G3&lt;=374040,G3*7.1%,23092.75)</f>
        <v>21299.999999999996</v>
      </c>
      <c r="K3" s="53">
        <f t="shared" ref="K3:K66" si="2">IF(G3&lt;=74808,G3*1.1%,822.89)</f>
        <v>822.89</v>
      </c>
      <c r="L3" s="53">
        <v>5685.41</v>
      </c>
      <c r="M3" s="53">
        <v>13259.72</v>
      </c>
      <c r="N3" s="53"/>
      <c r="O3" s="53">
        <f t="shared" ref="O3:O66" si="3">+I3+J3+K3+L3+M3+N3</f>
        <v>49678.02</v>
      </c>
      <c r="P3" s="53">
        <v>25</v>
      </c>
      <c r="Q3" s="123"/>
      <c r="R3" s="62"/>
      <c r="S3" s="124"/>
      <c r="T3" s="62"/>
      <c r="U3" s="62">
        <v>60009.02</v>
      </c>
      <c r="V3" s="62"/>
      <c r="W3" s="62">
        <f>P3+Q3+R3+S3+T3+U3</f>
        <v>60034.02</v>
      </c>
      <c r="X3" s="62">
        <f t="shared" ref="X3:X66" si="4">+I3+L3+N3</f>
        <v>14295.41</v>
      </c>
      <c r="Y3" s="62">
        <f t="shared" ref="Y3:Y17" si="5">+J3+M3</f>
        <v>34559.719999999994</v>
      </c>
      <c r="Z3" s="62">
        <f t="shared" ref="Z3:Z66" si="6">+G3-(W3+X3)</f>
        <v>225670.57</v>
      </c>
    </row>
    <row r="4" spans="1:26" ht="45.75" hidden="1" x14ac:dyDescent="0.25">
      <c r="A4" s="51">
        <v>3</v>
      </c>
      <c r="B4" s="52" t="s">
        <v>69</v>
      </c>
      <c r="C4" s="52" t="s">
        <v>66</v>
      </c>
      <c r="D4" s="52" t="s">
        <v>8</v>
      </c>
      <c r="E4" s="52" t="s">
        <v>33</v>
      </c>
      <c r="F4" s="52" t="s">
        <v>59</v>
      </c>
      <c r="G4" s="53">
        <v>300000</v>
      </c>
      <c r="H4" s="53">
        <f t="shared" ref="H4:H67" si="7">+G4-(I4+L4+N4)</f>
        <v>285704.59000000003</v>
      </c>
      <c r="I4" s="53">
        <f t="shared" si="0"/>
        <v>8610</v>
      </c>
      <c r="J4" s="53">
        <f t="shared" si="1"/>
        <v>21299.999999999996</v>
      </c>
      <c r="K4" s="53">
        <f t="shared" si="2"/>
        <v>822.89</v>
      </c>
      <c r="L4" s="53">
        <v>5685.41</v>
      </c>
      <c r="M4" s="53">
        <v>13259.72</v>
      </c>
      <c r="N4" s="53"/>
      <c r="O4" s="53">
        <f t="shared" si="3"/>
        <v>49678.02</v>
      </c>
      <c r="P4" s="53">
        <v>25</v>
      </c>
      <c r="Q4" s="124"/>
      <c r="R4" s="62"/>
      <c r="S4" s="124">
        <v>1328.8</v>
      </c>
      <c r="T4" s="62"/>
      <c r="U4" s="62">
        <v>60009.02</v>
      </c>
      <c r="V4" s="62"/>
      <c r="W4" s="62">
        <f t="shared" ref="W4:W67" si="8">P4+Q4+R4+S4+T4+U4</f>
        <v>61362.82</v>
      </c>
      <c r="X4" s="62">
        <f t="shared" si="4"/>
        <v>14295.41</v>
      </c>
      <c r="Y4" s="62">
        <f t="shared" si="5"/>
        <v>34559.719999999994</v>
      </c>
      <c r="Z4" s="62">
        <f t="shared" si="6"/>
        <v>224341.77000000002</v>
      </c>
    </row>
    <row r="5" spans="1:26" ht="60.75" hidden="1" x14ac:dyDescent="0.25">
      <c r="A5" s="51">
        <v>4</v>
      </c>
      <c r="B5" s="52" t="s">
        <v>70</v>
      </c>
      <c r="C5" s="52" t="s">
        <v>66</v>
      </c>
      <c r="D5" s="52" t="s">
        <v>230</v>
      </c>
      <c r="E5" s="52" t="s">
        <v>229</v>
      </c>
      <c r="F5" s="52" t="s">
        <v>47</v>
      </c>
      <c r="G5" s="53">
        <v>185000</v>
      </c>
      <c r="H5" s="53">
        <f>+G5-(I5+L5+N5)</f>
        <v>167716.98000000001</v>
      </c>
      <c r="I5" s="53">
        <f t="shared" si="0"/>
        <v>5309.5</v>
      </c>
      <c r="J5" s="53">
        <f t="shared" si="1"/>
        <v>13134.999999999998</v>
      </c>
      <c r="K5" s="53">
        <f t="shared" si="2"/>
        <v>822.89</v>
      </c>
      <c r="L5" s="53">
        <f t="shared" ref="L5:L68" si="9">IF(G5&lt;=187020,G5*3.04%,4943.8)</f>
        <v>5624</v>
      </c>
      <c r="M5" s="53">
        <f t="shared" ref="M5:M68" si="10">IF(G5&lt;=187020,G5*7.09%,11530.11)</f>
        <v>13116.5</v>
      </c>
      <c r="N5" s="55">
        <v>6349.52</v>
      </c>
      <c r="O5" s="53">
        <f t="shared" si="3"/>
        <v>44357.41</v>
      </c>
      <c r="P5" s="53">
        <v>25</v>
      </c>
      <c r="Q5" s="124">
        <v>48648.800000000003</v>
      </c>
      <c r="R5" s="62"/>
      <c r="S5" s="124">
        <v>1993.2</v>
      </c>
      <c r="T5" s="62">
        <v>200</v>
      </c>
      <c r="U5" s="62">
        <v>30512.11</v>
      </c>
      <c r="V5" s="62"/>
      <c r="W5" s="62">
        <f t="shared" si="8"/>
        <v>81379.11</v>
      </c>
      <c r="X5" s="62">
        <f t="shared" si="4"/>
        <v>17283.02</v>
      </c>
      <c r="Y5" s="62">
        <f t="shared" si="5"/>
        <v>26251.5</v>
      </c>
      <c r="Z5" s="62">
        <f t="shared" si="6"/>
        <v>86337.87</v>
      </c>
    </row>
    <row r="6" spans="1:26" ht="45.75" hidden="1" x14ac:dyDescent="0.25">
      <c r="A6" s="51">
        <v>5</v>
      </c>
      <c r="B6" s="52" t="s">
        <v>71</v>
      </c>
      <c r="C6" s="52" t="s">
        <v>65</v>
      </c>
      <c r="D6" s="52" t="s">
        <v>6</v>
      </c>
      <c r="E6" s="52" t="s">
        <v>53</v>
      </c>
      <c r="F6" s="52" t="s">
        <v>47</v>
      </c>
      <c r="G6" s="53">
        <v>185000</v>
      </c>
      <c r="H6" s="53">
        <f t="shared" si="7"/>
        <v>174066.5</v>
      </c>
      <c r="I6" s="53">
        <f t="shared" si="0"/>
        <v>5309.5</v>
      </c>
      <c r="J6" s="53">
        <f t="shared" si="1"/>
        <v>13134.999999999998</v>
      </c>
      <c r="K6" s="53">
        <f t="shared" si="2"/>
        <v>822.89</v>
      </c>
      <c r="L6" s="53">
        <f t="shared" si="9"/>
        <v>5624</v>
      </c>
      <c r="M6" s="53">
        <f t="shared" si="10"/>
        <v>13116.5</v>
      </c>
      <c r="N6" s="53"/>
      <c r="O6" s="53">
        <f t="shared" si="3"/>
        <v>38007.89</v>
      </c>
      <c r="P6" s="53">
        <v>25</v>
      </c>
      <c r="Q6" s="124">
        <v>10669.68</v>
      </c>
      <c r="R6" s="62"/>
      <c r="S6" s="124">
        <v>1328.8</v>
      </c>
      <c r="T6" s="62">
        <v>200</v>
      </c>
      <c r="U6" s="62">
        <v>32099.49</v>
      </c>
      <c r="V6" s="62"/>
      <c r="W6" s="62">
        <f t="shared" si="8"/>
        <v>44322.97</v>
      </c>
      <c r="X6" s="62">
        <f t="shared" si="4"/>
        <v>10933.5</v>
      </c>
      <c r="Y6" s="62">
        <f t="shared" si="5"/>
        <v>26251.5</v>
      </c>
      <c r="Z6" s="62">
        <f t="shared" si="6"/>
        <v>129743.53</v>
      </c>
    </row>
    <row r="7" spans="1:26" ht="45.75" hidden="1" x14ac:dyDescent="0.25">
      <c r="A7" s="51">
        <v>6</v>
      </c>
      <c r="B7" s="52" t="s">
        <v>72</v>
      </c>
      <c r="C7" s="52" t="s">
        <v>65</v>
      </c>
      <c r="D7" s="52" t="s">
        <v>136</v>
      </c>
      <c r="E7" s="52" t="s">
        <v>137</v>
      </c>
      <c r="F7" s="52" t="s">
        <v>47</v>
      </c>
      <c r="G7" s="53">
        <v>185000</v>
      </c>
      <c r="H7" s="53">
        <f t="shared" si="7"/>
        <v>170891.74</v>
      </c>
      <c r="I7" s="53">
        <f t="shared" si="0"/>
        <v>5309.5</v>
      </c>
      <c r="J7" s="53">
        <f t="shared" si="1"/>
        <v>13134.999999999998</v>
      </c>
      <c r="K7" s="53">
        <f t="shared" si="2"/>
        <v>822.89</v>
      </c>
      <c r="L7" s="53">
        <f t="shared" si="9"/>
        <v>5624</v>
      </c>
      <c r="M7" s="53">
        <f t="shared" si="10"/>
        <v>13116.5</v>
      </c>
      <c r="N7" s="55">
        <v>3174.76</v>
      </c>
      <c r="O7" s="53">
        <f t="shared" si="3"/>
        <v>41182.65</v>
      </c>
      <c r="P7" s="53">
        <v>25</v>
      </c>
      <c r="Q7" s="124"/>
      <c r="R7" s="62"/>
      <c r="S7" s="124">
        <v>2657.6</v>
      </c>
      <c r="T7" s="62">
        <v>200</v>
      </c>
      <c r="U7" s="62">
        <v>31305.8</v>
      </c>
      <c r="V7" s="62"/>
      <c r="W7" s="62">
        <f t="shared" si="8"/>
        <v>34188.400000000001</v>
      </c>
      <c r="X7" s="62">
        <f t="shared" si="4"/>
        <v>14108.26</v>
      </c>
      <c r="Y7" s="62">
        <f t="shared" si="5"/>
        <v>26251.5</v>
      </c>
      <c r="Z7" s="62">
        <f t="shared" si="6"/>
        <v>136703.34</v>
      </c>
    </row>
    <row r="8" spans="1:26" ht="60.75" hidden="1" x14ac:dyDescent="0.25">
      <c r="A8" s="51">
        <v>7</v>
      </c>
      <c r="B8" s="52" t="s">
        <v>73</v>
      </c>
      <c r="C8" s="52" t="s">
        <v>66</v>
      </c>
      <c r="D8" s="52" t="s">
        <v>8</v>
      </c>
      <c r="E8" s="52" t="s">
        <v>175</v>
      </c>
      <c r="F8" s="52" t="s">
        <v>47</v>
      </c>
      <c r="G8" s="53">
        <v>185000</v>
      </c>
      <c r="H8" s="53">
        <f t="shared" si="7"/>
        <v>174066.5</v>
      </c>
      <c r="I8" s="53">
        <f t="shared" si="0"/>
        <v>5309.5</v>
      </c>
      <c r="J8" s="53">
        <f t="shared" si="1"/>
        <v>13134.999999999998</v>
      </c>
      <c r="K8" s="53">
        <f t="shared" si="2"/>
        <v>822.89</v>
      </c>
      <c r="L8" s="53">
        <f t="shared" si="9"/>
        <v>5624</v>
      </c>
      <c r="M8" s="53">
        <f t="shared" si="10"/>
        <v>13116.5</v>
      </c>
      <c r="N8" s="53"/>
      <c r="O8" s="53">
        <f t="shared" si="3"/>
        <v>38007.89</v>
      </c>
      <c r="P8" s="53">
        <v>25</v>
      </c>
      <c r="Q8" s="124">
        <v>11633.07</v>
      </c>
      <c r="R8" s="62"/>
      <c r="S8" s="124">
        <v>1328.8</v>
      </c>
      <c r="T8" s="62">
        <v>200</v>
      </c>
      <c r="U8" s="62">
        <v>32099.49</v>
      </c>
      <c r="V8" s="62"/>
      <c r="W8" s="62">
        <f t="shared" si="8"/>
        <v>45286.36</v>
      </c>
      <c r="X8" s="62">
        <f t="shared" si="4"/>
        <v>10933.5</v>
      </c>
      <c r="Y8" s="62">
        <f t="shared" si="5"/>
        <v>26251.5</v>
      </c>
      <c r="Z8" s="62">
        <f t="shared" si="6"/>
        <v>128780.14</v>
      </c>
    </row>
    <row r="9" spans="1:26" ht="60.75" x14ac:dyDescent="0.25">
      <c r="A9" s="51">
        <v>8</v>
      </c>
      <c r="B9" s="52" t="s">
        <v>74</v>
      </c>
      <c r="C9" s="52" t="s">
        <v>65</v>
      </c>
      <c r="D9" s="52" t="s">
        <v>14</v>
      </c>
      <c r="E9" s="52" t="s">
        <v>30</v>
      </c>
      <c r="F9" s="52" t="s">
        <v>47</v>
      </c>
      <c r="G9" s="53">
        <v>155000</v>
      </c>
      <c r="H9" s="53">
        <f t="shared" si="7"/>
        <v>144252.12</v>
      </c>
      <c r="I9" s="53">
        <f t="shared" si="0"/>
        <v>4448.5</v>
      </c>
      <c r="J9" s="53">
        <f t="shared" si="1"/>
        <v>11004.999999999998</v>
      </c>
      <c r="K9" s="53">
        <f t="shared" si="2"/>
        <v>822.89</v>
      </c>
      <c r="L9" s="53">
        <f t="shared" si="9"/>
        <v>4712</v>
      </c>
      <c r="M9" s="53">
        <f t="shared" si="10"/>
        <v>10989.5</v>
      </c>
      <c r="N9" s="53">
        <v>1587.38</v>
      </c>
      <c r="O9" s="53">
        <f t="shared" si="3"/>
        <v>33565.269999999997</v>
      </c>
      <c r="P9" s="53">
        <v>25</v>
      </c>
      <c r="Q9" s="124">
        <v>10389.9</v>
      </c>
      <c r="R9" s="62"/>
      <c r="S9" s="124">
        <v>619.80999999999995</v>
      </c>
      <c r="T9" s="62">
        <v>200</v>
      </c>
      <c r="U9" s="62">
        <v>24645.9</v>
      </c>
      <c r="V9" s="62"/>
      <c r="W9" s="62">
        <f t="shared" si="8"/>
        <v>35880.61</v>
      </c>
      <c r="X9" s="62">
        <f t="shared" si="4"/>
        <v>10747.880000000001</v>
      </c>
      <c r="Y9" s="62">
        <f t="shared" si="5"/>
        <v>21994.5</v>
      </c>
      <c r="Z9" s="62">
        <f t="shared" si="6"/>
        <v>108371.51</v>
      </c>
    </row>
    <row r="10" spans="1:26" ht="60.75" x14ac:dyDescent="0.25">
      <c r="A10" s="51">
        <v>9</v>
      </c>
      <c r="B10" s="52" t="s">
        <v>86</v>
      </c>
      <c r="C10" s="52" t="s">
        <v>65</v>
      </c>
      <c r="D10" s="52" t="s">
        <v>15</v>
      </c>
      <c r="E10" s="52" t="s">
        <v>132</v>
      </c>
      <c r="F10" s="52" t="s">
        <v>48</v>
      </c>
      <c r="G10" s="53">
        <v>140000</v>
      </c>
      <c r="H10" s="53">
        <f>+G10-(I10+L10+N10)</f>
        <v>130138.62</v>
      </c>
      <c r="I10" s="53">
        <f t="shared" si="0"/>
        <v>4018</v>
      </c>
      <c r="J10" s="53">
        <f t="shared" si="1"/>
        <v>9940</v>
      </c>
      <c r="K10" s="53">
        <f t="shared" si="2"/>
        <v>822.89</v>
      </c>
      <c r="L10" s="53">
        <f t="shared" si="9"/>
        <v>4256</v>
      </c>
      <c r="M10" s="53">
        <f t="shared" si="10"/>
        <v>9926</v>
      </c>
      <c r="N10" s="53">
        <v>1587.38</v>
      </c>
      <c r="O10" s="53">
        <f>+I10+J10+K10+L10+M10+N10</f>
        <v>30550.27</v>
      </c>
      <c r="P10" s="53">
        <v>25</v>
      </c>
      <c r="Q10" s="124">
        <v>4694.38</v>
      </c>
      <c r="R10" s="62"/>
      <c r="S10" s="124">
        <v>623.26</v>
      </c>
      <c r="T10" s="62">
        <v>200</v>
      </c>
      <c r="U10" s="62">
        <v>21117.52</v>
      </c>
      <c r="V10" s="62"/>
      <c r="W10" s="62">
        <f t="shared" si="8"/>
        <v>26660.16</v>
      </c>
      <c r="X10" s="62">
        <f t="shared" si="4"/>
        <v>9861.380000000001</v>
      </c>
      <c r="Y10" s="62">
        <f>+J10+M10</f>
        <v>19866</v>
      </c>
      <c r="Z10" s="62">
        <f>+G10-(W10+X10)</f>
        <v>103478.45999999999</v>
      </c>
    </row>
    <row r="11" spans="1:26" ht="75.75" x14ac:dyDescent="0.25">
      <c r="A11" s="51">
        <v>10</v>
      </c>
      <c r="B11" s="52" t="s">
        <v>75</v>
      </c>
      <c r="C11" s="52" t="s">
        <v>65</v>
      </c>
      <c r="D11" s="52" t="s">
        <v>8</v>
      </c>
      <c r="E11" s="52" t="s">
        <v>176</v>
      </c>
      <c r="F11" s="52" t="s">
        <v>47</v>
      </c>
      <c r="G11" s="53">
        <v>145000</v>
      </c>
      <c r="H11" s="53">
        <f t="shared" si="7"/>
        <v>136430.5</v>
      </c>
      <c r="I11" s="53">
        <f t="shared" si="0"/>
        <v>4161.5</v>
      </c>
      <c r="J11" s="53">
        <f t="shared" si="1"/>
        <v>10294.999999999998</v>
      </c>
      <c r="K11" s="53">
        <f t="shared" si="2"/>
        <v>822.89</v>
      </c>
      <c r="L11" s="53">
        <f t="shared" si="9"/>
        <v>4408</v>
      </c>
      <c r="M11" s="53">
        <f t="shared" si="10"/>
        <v>10280.5</v>
      </c>
      <c r="N11" s="53"/>
      <c r="O11" s="53">
        <f t="shared" si="3"/>
        <v>29967.89</v>
      </c>
      <c r="P11" s="53">
        <v>25</v>
      </c>
      <c r="Q11" s="124">
        <v>6000</v>
      </c>
      <c r="R11" s="62"/>
      <c r="S11" s="124">
        <v>487.68</v>
      </c>
      <c r="T11" s="62">
        <v>200</v>
      </c>
      <c r="U11" s="62">
        <f>IF((H11*12)&gt;867123.01,(79776+(((H11*12)-867123.01)*0.25))/12,IF((H11*12)&gt;624329.01,(31216+(((H11*12)-624329.01)*0.2))/12,IF((H11*12)&gt;416220.01,(((H11*12)-416220.01)*0.15)/12,0)))</f>
        <v>22690.562291666665</v>
      </c>
      <c r="V11" s="62"/>
      <c r="W11" s="62">
        <f t="shared" si="8"/>
        <v>29403.242291666666</v>
      </c>
      <c r="X11" s="62">
        <f t="shared" si="4"/>
        <v>8569.5</v>
      </c>
      <c r="Y11" s="62">
        <f t="shared" si="5"/>
        <v>20575.5</v>
      </c>
      <c r="Z11" s="62">
        <f t="shared" si="6"/>
        <v>107027.25770833333</v>
      </c>
    </row>
    <row r="12" spans="1:26" ht="45.75" x14ac:dyDescent="0.25">
      <c r="A12" s="51">
        <v>11</v>
      </c>
      <c r="B12" s="52" t="s">
        <v>77</v>
      </c>
      <c r="C12" s="52" t="s">
        <v>65</v>
      </c>
      <c r="D12" s="52" t="s">
        <v>56</v>
      </c>
      <c r="E12" s="52" t="s">
        <v>39</v>
      </c>
      <c r="F12" s="52" t="s">
        <v>48</v>
      </c>
      <c r="G12" s="53">
        <v>96000</v>
      </c>
      <c r="H12" s="53">
        <f t="shared" si="7"/>
        <v>88739.02</v>
      </c>
      <c r="I12" s="53">
        <f t="shared" si="0"/>
        <v>2755.2</v>
      </c>
      <c r="J12" s="53">
        <f t="shared" si="1"/>
        <v>6815.9999999999991</v>
      </c>
      <c r="K12" s="53">
        <f t="shared" si="2"/>
        <v>822.89</v>
      </c>
      <c r="L12" s="53">
        <f t="shared" si="9"/>
        <v>2918.4</v>
      </c>
      <c r="M12" s="53">
        <f t="shared" si="10"/>
        <v>6806.4000000000005</v>
      </c>
      <c r="N12" s="53">
        <v>1587.38</v>
      </c>
      <c r="O12" s="53">
        <f t="shared" si="3"/>
        <v>21706.27</v>
      </c>
      <c r="P12" s="53">
        <v>25</v>
      </c>
      <c r="Q12" s="124">
        <v>3000</v>
      </c>
      <c r="R12" s="62"/>
      <c r="S12" s="124">
        <v>957.49</v>
      </c>
      <c r="T12" s="62">
        <v>200</v>
      </c>
      <c r="U12" s="62">
        <v>10765.14</v>
      </c>
      <c r="V12" s="62"/>
      <c r="W12" s="62">
        <f t="shared" si="8"/>
        <v>14947.63</v>
      </c>
      <c r="X12" s="62">
        <f t="shared" si="4"/>
        <v>7260.9800000000005</v>
      </c>
      <c r="Y12" s="62">
        <f t="shared" si="5"/>
        <v>13622.4</v>
      </c>
      <c r="Z12" s="62">
        <f t="shared" si="6"/>
        <v>73791.39</v>
      </c>
    </row>
    <row r="13" spans="1:26" ht="75.75" hidden="1" x14ac:dyDescent="0.25">
      <c r="A13" s="51">
        <v>12</v>
      </c>
      <c r="B13" s="52" t="s">
        <v>78</v>
      </c>
      <c r="C13" s="52" t="s">
        <v>66</v>
      </c>
      <c r="D13" s="52" t="s">
        <v>56</v>
      </c>
      <c r="E13" s="52" t="s">
        <v>35</v>
      </c>
      <c r="F13" s="52" t="s">
        <v>47</v>
      </c>
      <c r="G13" s="53">
        <v>60000</v>
      </c>
      <c r="H13" s="53">
        <f t="shared" si="7"/>
        <v>56454</v>
      </c>
      <c r="I13" s="53">
        <f t="shared" si="0"/>
        <v>1722</v>
      </c>
      <c r="J13" s="53">
        <f t="shared" si="1"/>
        <v>4260</v>
      </c>
      <c r="K13" s="53">
        <f t="shared" si="2"/>
        <v>660.00000000000011</v>
      </c>
      <c r="L13" s="53">
        <f t="shared" si="9"/>
        <v>1824</v>
      </c>
      <c r="M13" s="53">
        <f t="shared" si="10"/>
        <v>4254</v>
      </c>
      <c r="N13" s="53"/>
      <c r="O13" s="53">
        <f t="shared" si="3"/>
        <v>12720</v>
      </c>
      <c r="P13" s="53">
        <v>25</v>
      </c>
      <c r="Q13" s="124">
        <v>2996.21</v>
      </c>
      <c r="R13" s="62"/>
      <c r="S13" s="124">
        <v>1363.27</v>
      </c>
      <c r="T13" s="62">
        <v>200</v>
      </c>
      <c r="U13" s="62">
        <v>3486.68</v>
      </c>
      <c r="V13" s="62"/>
      <c r="W13" s="62">
        <f t="shared" si="8"/>
        <v>8071.16</v>
      </c>
      <c r="X13" s="62">
        <f t="shared" si="4"/>
        <v>3546</v>
      </c>
      <c r="Y13" s="62">
        <f t="shared" si="5"/>
        <v>8514</v>
      </c>
      <c r="Z13" s="62">
        <f t="shared" si="6"/>
        <v>48382.84</v>
      </c>
    </row>
    <row r="14" spans="1:26" ht="60.75" x14ac:dyDescent="0.25">
      <c r="A14" s="51">
        <v>13</v>
      </c>
      <c r="B14" s="52" t="s">
        <v>79</v>
      </c>
      <c r="C14" s="52" t="s">
        <v>65</v>
      </c>
      <c r="D14" s="52" t="s">
        <v>9</v>
      </c>
      <c r="E14" s="52" t="s">
        <v>210</v>
      </c>
      <c r="F14" s="52" t="s">
        <v>47</v>
      </c>
      <c r="G14" s="53">
        <v>155000</v>
      </c>
      <c r="H14" s="53">
        <f t="shared" si="7"/>
        <v>142664.74</v>
      </c>
      <c r="I14" s="53">
        <f t="shared" si="0"/>
        <v>4448.5</v>
      </c>
      <c r="J14" s="53">
        <f t="shared" si="1"/>
        <v>11004.999999999998</v>
      </c>
      <c r="K14" s="53">
        <f t="shared" si="2"/>
        <v>822.89</v>
      </c>
      <c r="L14" s="53">
        <f t="shared" si="9"/>
        <v>4712</v>
      </c>
      <c r="M14" s="53">
        <f t="shared" si="10"/>
        <v>10989.5</v>
      </c>
      <c r="N14" s="55">
        <v>3174.76</v>
      </c>
      <c r="O14" s="53">
        <f t="shared" si="3"/>
        <v>35152.65</v>
      </c>
      <c r="P14" s="53">
        <v>25</v>
      </c>
      <c r="Q14" s="124"/>
      <c r="R14" s="62"/>
      <c r="S14" s="124">
        <v>1546.78</v>
      </c>
      <c r="T14" s="62">
        <v>200</v>
      </c>
      <c r="U14" s="62">
        <v>24244.09</v>
      </c>
      <c r="V14" s="62"/>
      <c r="W14" s="62">
        <f>P14+Q14+R14+S14+T14+U14</f>
        <v>26015.87</v>
      </c>
      <c r="X14" s="62">
        <f t="shared" si="4"/>
        <v>12335.26</v>
      </c>
      <c r="Y14" s="62">
        <f t="shared" si="5"/>
        <v>21994.5</v>
      </c>
      <c r="Z14" s="62">
        <f>+G14-(W14+X14)</f>
        <v>116648.87</v>
      </c>
    </row>
    <row r="15" spans="1:26" ht="75.75" hidden="1" x14ac:dyDescent="0.25">
      <c r="A15" s="51">
        <v>14</v>
      </c>
      <c r="B15" s="52" t="s">
        <v>80</v>
      </c>
      <c r="C15" s="52" t="s">
        <v>65</v>
      </c>
      <c r="D15" s="52" t="s">
        <v>11</v>
      </c>
      <c r="E15" s="52" t="s">
        <v>45</v>
      </c>
      <c r="F15" s="52" t="s">
        <v>47</v>
      </c>
      <c r="G15" s="53">
        <v>80000</v>
      </c>
      <c r="H15" s="53">
        <f t="shared" si="7"/>
        <v>75272</v>
      </c>
      <c r="I15" s="53">
        <f t="shared" si="0"/>
        <v>2296</v>
      </c>
      <c r="J15" s="53">
        <f t="shared" si="1"/>
        <v>5679.9999999999991</v>
      </c>
      <c r="K15" s="53">
        <f t="shared" si="2"/>
        <v>822.89</v>
      </c>
      <c r="L15" s="53">
        <f t="shared" si="9"/>
        <v>2432</v>
      </c>
      <c r="M15" s="53">
        <f t="shared" si="10"/>
        <v>5672</v>
      </c>
      <c r="N15" s="53"/>
      <c r="O15" s="53">
        <f t="shared" si="3"/>
        <v>16902.89</v>
      </c>
      <c r="P15" s="53">
        <v>25</v>
      </c>
      <c r="Q15" s="124">
        <v>500</v>
      </c>
      <c r="R15" s="62"/>
      <c r="S15" s="124">
        <v>966.97</v>
      </c>
      <c r="T15" s="62">
        <v>200</v>
      </c>
      <c r="U15" s="62">
        <f>IF((H15*12)&gt;867123.01,(79776+(((H15*12)-867123.01)*0.25))/12,IF((H15*12)&gt;624329.01,(31216+(((H15*12)-624329.01)*0.2))/12,IF((H15*12)&gt;416220.01,(((H15*12)-416220.01)*0.15)/12,0)))</f>
        <v>7400.9372916666662</v>
      </c>
      <c r="V15" s="62"/>
      <c r="W15" s="62">
        <f t="shared" si="8"/>
        <v>9092.9072916666664</v>
      </c>
      <c r="X15" s="62">
        <f t="shared" si="4"/>
        <v>4728</v>
      </c>
      <c r="Y15" s="62">
        <f t="shared" si="5"/>
        <v>11352</v>
      </c>
      <c r="Z15" s="62">
        <f t="shared" si="6"/>
        <v>66179.092708333337</v>
      </c>
    </row>
    <row r="16" spans="1:26" ht="105.75" hidden="1" x14ac:dyDescent="0.25">
      <c r="A16" s="51">
        <v>15</v>
      </c>
      <c r="B16" s="52" t="s">
        <v>81</v>
      </c>
      <c r="C16" s="52" t="s">
        <v>65</v>
      </c>
      <c r="D16" s="52" t="s">
        <v>11</v>
      </c>
      <c r="E16" s="52" t="s">
        <v>37</v>
      </c>
      <c r="F16" s="52" t="s">
        <v>47</v>
      </c>
      <c r="G16" s="53">
        <v>80000</v>
      </c>
      <c r="H16" s="53">
        <f t="shared" si="7"/>
        <v>70509.86</v>
      </c>
      <c r="I16" s="53">
        <f t="shared" si="0"/>
        <v>2296</v>
      </c>
      <c r="J16" s="53">
        <f t="shared" si="1"/>
        <v>5679.9999999999991</v>
      </c>
      <c r="K16" s="53">
        <f t="shared" si="2"/>
        <v>822.89</v>
      </c>
      <c r="L16" s="53">
        <f t="shared" si="9"/>
        <v>2432</v>
      </c>
      <c r="M16" s="53">
        <f t="shared" si="10"/>
        <v>5672</v>
      </c>
      <c r="N16" s="53">
        <v>4762.1400000000003</v>
      </c>
      <c r="O16" s="53">
        <f t="shared" si="3"/>
        <v>21665.03</v>
      </c>
      <c r="P16" s="53">
        <v>25</v>
      </c>
      <c r="Q16" s="124">
        <v>1200</v>
      </c>
      <c r="R16" s="62"/>
      <c r="S16" s="124">
        <v>2122.58</v>
      </c>
      <c r="T16" s="62">
        <v>200</v>
      </c>
      <c r="U16" s="62">
        <v>6297.85</v>
      </c>
      <c r="V16" s="62"/>
      <c r="W16" s="62">
        <f t="shared" si="8"/>
        <v>9845.43</v>
      </c>
      <c r="X16" s="62">
        <f t="shared" si="4"/>
        <v>9490.14</v>
      </c>
      <c r="Y16" s="62">
        <f t="shared" si="5"/>
        <v>11352</v>
      </c>
      <c r="Z16" s="62">
        <f t="shared" si="6"/>
        <v>60664.43</v>
      </c>
    </row>
    <row r="17" spans="1:26" ht="60.75" x14ac:dyDescent="0.25">
      <c r="A17" s="51">
        <v>16</v>
      </c>
      <c r="B17" s="52" t="s">
        <v>82</v>
      </c>
      <c r="C17" s="52" t="s">
        <v>65</v>
      </c>
      <c r="D17" s="52" t="s">
        <v>7</v>
      </c>
      <c r="E17" s="52" t="s">
        <v>211</v>
      </c>
      <c r="F17" s="52" t="s">
        <v>47</v>
      </c>
      <c r="G17" s="53">
        <v>95000</v>
      </c>
      <c r="H17" s="53">
        <f t="shared" si="7"/>
        <v>86210.74</v>
      </c>
      <c r="I17" s="53">
        <f t="shared" si="0"/>
        <v>2726.5</v>
      </c>
      <c r="J17" s="53">
        <f t="shared" si="1"/>
        <v>6744.9999999999991</v>
      </c>
      <c r="K17" s="53">
        <f t="shared" si="2"/>
        <v>822.89</v>
      </c>
      <c r="L17" s="53">
        <f t="shared" si="9"/>
        <v>2888</v>
      </c>
      <c r="M17" s="53">
        <f t="shared" si="10"/>
        <v>6735.5</v>
      </c>
      <c r="N17" s="55">
        <v>3174.76</v>
      </c>
      <c r="O17" s="53">
        <f t="shared" si="3"/>
        <v>23092.65</v>
      </c>
      <c r="P17" s="53">
        <v>25</v>
      </c>
      <c r="Q17" s="124"/>
      <c r="R17" s="62"/>
      <c r="S17" s="124">
        <v>4448.3999999999996</v>
      </c>
      <c r="T17" s="62">
        <v>200</v>
      </c>
      <c r="U17" s="62">
        <v>10130.59</v>
      </c>
      <c r="V17" s="62"/>
      <c r="W17" s="62">
        <f t="shared" si="8"/>
        <v>14803.99</v>
      </c>
      <c r="X17" s="62">
        <f t="shared" si="4"/>
        <v>8789.26</v>
      </c>
      <c r="Y17" s="62">
        <f t="shared" si="5"/>
        <v>13480.5</v>
      </c>
      <c r="Z17" s="62">
        <f t="shared" si="6"/>
        <v>71406.75</v>
      </c>
    </row>
    <row r="18" spans="1:26" ht="45.75" x14ac:dyDescent="0.25">
      <c r="A18" s="51">
        <v>17</v>
      </c>
      <c r="B18" s="52" t="s">
        <v>83</v>
      </c>
      <c r="C18" s="52" t="s">
        <v>65</v>
      </c>
      <c r="D18" s="52" t="s">
        <v>6</v>
      </c>
      <c r="E18" s="52" t="s">
        <v>16</v>
      </c>
      <c r="F18" s="52" t="s">
        <v>47</v>
      </c>
      <c r="G18" s="53">
        <v>95000</v>
      </c>
      <c r="H18" s="53">
        <f t="shared" si="7"/>
        <v>86210.74</v>
      </c>
      <c r="I18" s="53">
        <f t="shared" si="0"/>
        <v>2726.5</v>
      </c>
      <c r="J18" s="53">
        <f t="shared" si="1"/>
        <v>6744.9999999999991</v>
      </c>
      <c r="K18" s="53">
        <f t="shared" si="2"/>
        <v>822.89</v>
      </c>
      <c r="L18" s="53">
        <f t="shared" si="9"/>
        <v>2888</v>
      </c>
      <c r="M18" s="53">
        <f t="shared" si="10"/>
        <v>6735.5</v>
      </c>
      <c r="N18" s="55">
        <v>3174.76</v>
      </c>
      <c r="O18" s="53">
        <f t="shared" si="3"/>
        <v>23092.65</v>
      </c>
      <c r="P18" s="53">
        <v>25</v>
      </c>
      <c r="Q18" s="124">
        <v>10686.79</v>
      </c>
      <c r="R18" s="62"/>
      <c r="S18" s="124">
        <v>1852.54</v>
      </c>
      <c r="T18" s="62">
        <v>200</v>
      </c>
      <c r="U18" s="62">
        <v>10135.549999999999</v>
      </c>
      <c r="V18" s="62"/>
      <c r="W18" s="62">
        <f t="shared" si="8"/>
        <v>22899.88</v>
      </c>
      <c r="X18" s="62">
        <f t="shared" si="4"/>
        <v>8789.26</v>
      </c>
      <c r="Y18" s="62">
        <f>+J18++K18+M18</f>
        <v>14303.39</v>
      </c>
      <c r="Z18" s="62">
        <f t="shared" si="6"/>
        <v>63310.86</v>
      </c>
    </row>
    <row r="19" spans="1:26" ht="120.75" x14ac:dyDescent="0.25">
      <c r="A19" s="51">
        <v>18</v>
      </c>
      <c r="B19" s="52" t="s">
        <v>84</v>
      </c>
      <c r="C19" s="52" t="s">
        <v>66</v>
      </c>
      <c r="D19" s="52" t="s">
        <v>179</v>
      </c>
      <c r="E19" s="52" t="s">
        <v>178</v>
      </c>
      <c r="F19" s="52" t="s">
        <v>47</v>
      </c>
      <c r="G19" s="53">
        <v>95000</v>
      </c>
      <c r="H19" s="53">
        <f t="shared" si="7"/>
        <v>89385.5</v>
      </c>
      <c r="I19" s="53">
        <f t="shared" si="0"/>
        <v>2726.5</v>
      </c>
      <c r="J19" s="53">
        <f t="shared" si="1"/>
        <v>6744.9999999999991</v>
      </c>
      <c r="K19" s="53">
        <f t="shared" si="2"/>
        <v>822.89</v>
      </c>
      <c r="L19" s="53">
        <f t="shared" si="9"/>
        <v>2888</v>
      </c>
      <c r="M19" s="53">
        <f t="shared" si="10"/>
        <v>6735.5</v>
      </c>
      <c r="N19" s="53"/>
      <c r="O19" s="53">
        <f t="shared" si="3"/>
        <v>19917.89</v>
      </c>
      <c r="P19" s="53">
        <v>25</v>
      </c>
      <c r="Q19" s="124">
        <v>200</v>
      </c>
      <c r="R19" s="62"/>
      <c r="S19" s="124">
        <v>1804.59</v>
      </c>
      <c r="T19" s="62">
        <v>200</v>
      </c>
      <c r="U19" s="62">
        <v>10929.24</v>
      </c>
      <c r="V19" s="62"/>
      <c r="W19" s="62">
        <f t="shared" si="8"/>
        <v>13158.83</v>
      </c>
      <c r="X19" s="62">
        <f t="shared" si="4"/>
        <v>5614.5</v>
      </c>
      <c r="Y19" s="62">
        <f t="shared" ref="Y19:Y70" si="11">+J19+M19</f>
        <v>13480.5</v>
      </c>
      <c r="Z19" s="62">
        <f t="shared" si="6"/>
        <v>76226.67</v>
      </c>
    </row>
    <row r="20" spans="1:26" ht="90.75" hidden="1" x14ac:dyDescent="0.25">
      <c r="A20" s="51">
        <v>19</v>
      </c>
      <c r="B20" s="52" t="s">
        <v>85</v>
      </c>
      <c r="C20" s="52" t="s">
        <v>65</v>
      </c>
      <c r="D20" s="52" t="s">
        <v>11</v>
      </c>
      <c r="E20" s="52" t="s">
        <v>28</v>
      </c>
      <c r="F20" s="52" t="s">
        <v>47</v>
      </c>
      <c r="G20" s="53">
        <v>80000</v>
      </c>
      <c r="H20" s="53">
        <f t="shared" si="7"/>
        <v>72097.240000000005</v>
      </c>
      <c r="I20" s="53">
        <f t="shared" si="0"/>
        <v>2296</v>
      </c>
      <c r="J20" s="53">
        <f t="shared" si="1"/>
        <v>5679.9999999999991</v>
      </c>
      <c r="K20" s="53">
        <f t="shared" si="2"/>
        <v>822.89</v>
      </c>
      <c r="L20" s="53">
        <f t="shared" si="9"/>
        <v>2432</v>
      </c>
      <c r="M20" s="53">
        <f t="shared" si="10"/>
        <v>5672</v>
      </c>
      <c r="N20" s="55">
        <v>3174.76</v>
      </c>
      <c r="O20" s="53">
        <f t="shared" si="3"/>
        <v>20077.650000000001</v>
      </c>
      <c r="P20" s="53">
        <v>25</v>
      </c>
      <c r="Q20" s="124"/>
      <c r="R20" s="62"/>
      <c r="S20" s="124">
        <v>2212.86</v>
      </c>
      <c r="T20" s="62">
        <v>200</v>
      </c>
      <c r="U20" s="62">
        <v>6615.32</v>
      </c>
      <c r="V20" s="62"/>
      <c r="W20" s="62">
        <f t="shared" si="8"/>
        <v>9053.18</v>
      </c>
      <c r="X20" s="62">
        <f t="shared" si="4"/>
        <v>7902.76</v>
      </c>
      <c r="Y20" s="62">
        <f t="shared" si="11"/>
        <v>11352</v>
      </c>
      <c r="Z20" s="62">
        <f t="shared" si="6"/>
        <v>63044.06</v>
      </c>
    </row>
    <row r="21" spans="1:26" ht="30.75" x14ac:dyDescent="0.25">
      <c r="A21" s="51">
        <v>20</v>
      </c>
      <c r="B21" s="52" t="s">
        <v>87</v>
      </c>
      <c r="C21" s="52" t="s">
        <v>65</v>
      </c>
      <c r="D21" s="52" t="s">
        <v>177</v>
      </c>
      <c r="E21" s="52" t="s">
        <v>19</v>
      </c>
      <c r="F21" s="52" t="s">
        <v>60</v>
      </c>
      <c r="G21" s="53">
        <v>130000</v>
      </c>
      <c r="H21" s="53">
        <f t="shared" si="7"/>
        <v>122317</v>
      </c>
      <c r="I21" s="53">
        <f t="shared" si="0"/>
        <v>3731</v>
      </c>
      <c r="J21" s="53">
        <f t="shared" si="1"/>
        <v>9230</v>
      </c>
      <c r="K21" s="53">
        <f t="shared" si="2"/>
        <v>822.89</v>
      </c>
      <c r="L21" s="53">
        <f t="shared" si="9"/>
        <v>3952</v>
      </c>
      <c r="M21" s="53">
        <f t="shared" si="10"/>
        <v>9217</v>
      </c>
      <c r="N21" s="53"/>
      <c r="O21" s="53">
        <f t="shared" si="3"/>
        <v>26952.89</v>
      </c>
      <c r="P21" s="53">
        <v>25</v>
      </c>
      <c r="Q21" s="124"/>
      <c r="R21" s="62"/>
      <c r="S21" s="124">
        <v>398.64</v>
      </c>
      <c r="T21" s="62">
        <v>200</v>
      </c>
      <c r="U21" s="62">
        <f t="shared" ref="U21:U23" si="12">IF((H21*12)&gt;867123.01,(79776+(((H21*12)-867123.01)*0.25))/12,IF((H21*12)&gt;624329.01,(31216+(((H21*12)-624329.01)*0.2))/12,IF((H21*12)&gt;416220.01,(((H21*12)-416220.01)*0.15)/12,0)))</f>
        <v>19162.187291666665</v>
      </c>
      <c r="V21" s="62"/>
      <c r="W21" s="62">
        <f t="shared" si="8"/>
        <v>19785.827291666665</v>
      </c>
      <c r="X21" s="62">
        <f t="shared" si="4"/>
        <v>7683</v>
      </c>
      <c r="Y21" s="62">
        <f t="shared" si="11"/>
        <v>18447</v>
      </c>
      <c r="Z21" s="62">
        <f t="shared" si="6"/>
        <v>102531.17270833334</v>
      </c>
    </row>
    <row r="22" spans="1:26" ht="30.75" x14ac:dyDescent="0.25">
      <c r="A22" s="51">
        <v>21</v>
      </c>
      <c r="B22" s="52" t="s">
        <v>227</v>
      </c>
      <c r="C22" s="54" t="s">
        <v>66</v>
      </c>
      <c r="D22" s="114" t="s">
        <v>177</v>
      </c>
      <c r="E22" s="52" t="s">
        <v>201</v>
      </c>
      <c r="F22" s="54" t="s">
        <v>47</v>
      </c>
      <c r="G22" s="55">
        <v>100000</v>
      </c>
      <c r="H22" s="55">
        <f t="shared" si="7"/>
        <v>94090</v>
      </c>
      <c r="I22" s="53">
        <f t="shared" si="0"/>
        <v>2870</v>
      </c>
      <c r="J22" s="53">
        <f t="shared" si="1"/>
        <v>7099.9999999999991</v>
      </c>
      <c r="K22" s="53">
        <f t="shared" si="2"/>
        <v>822.89</v>
      </c>
      <c r="L22" s="53">
        <f t="shared" si="9"/>
        <v>3040</v>
      </c>
      <c r="M22" s="53">
        <f t="shared" si="10"/>
        <v>7090.0000000000009</v>
      </c>
      <c r="N22" s="55"/>
      <c r="O22" s="55">
        <f t="shared" si="3"/>
        <v>20922.89</v>
      </c>
      <c r="P22" s="55">
        <v>25</v>
      </c>
      <c r="Q22" s="124"/>
      <c r="R22" s="63"/>
      <c r="S22" s="125"/>
      <c r="T22" s="62">
        <v>200</v>
      </c>
      <c r="U22" s="63">
        <v>12105.37</v>
      </c>
      <c r="V22" s="63"/>
      <c r="W22" s="62">
        <f t="shared" si="8"/>
        <v>12330.37</v>
      </c>
      <c r="X22" s="62">
        <f t="shared" si="4"/>
        <v>5910</v>
      </c>
      <c r="Y22" s="63">
        <f t="shared" si="11"/>
        <v>14190</v>
      </c>
      <c r="Z22" s="62">
        <f t="shared" si="6"/>
        <v>81759.63</v>
      </c>
    </row>
    <row r="23" spans="1:26" ht="105.75" hidden="1" x14ac:dyDescent="0.25">
      <c r="A23" s="51">
        <v>22</v>
      </c>
      <c r="B23" s="54" t="s">
        <v>207</v>
      </c>
      <c r="C23" s="54" t="s">
        <v>66</v>
      </c>
      <c r="D23" s="114" t="s">
        <v>56</v>
      </c>
      <c r="E23" s="52" t="s">
        <v>208</v>
      </c>
      <c r="F23" s="52" t="s">
        <v>48</v>
      </c>
      <c r="G23" s="55">
        <v>65000</v>
      </c>
      <c r="H23" s="55">
        <f>+G23-(I23+L23+N23)</f>
        <v>61158.5</v>
      </c>
      <c r="I23" s="53">
        <f t="shared" si="0"/>
        <v>1865.5</v>
      </c>
      <c r="J23" s="53">
        <f t="shared" si="1"/>
        <v>4615</v>
      </c>
      <c r="K23" s="53">
        <f t="shared" si="2"/>
        <v>715.00000000000011</v>
      </c>
      <c r="L23" s="53">
        <f t="shared" si="9"/>
        <v>1976</v>
      </c>
      <c r="M23" s="53">
        <f t="shared" si="10"/>
        <v>4608.5</v>
      </c>
      <c r="N23" s="55"/>
      <c r="O23" s="55">
        <f>+I23+J23+K23+L23+M23+N23</f>
        <v>13780</v>
      </c>
      <c r="P23" s="53">
        <v>25</v>
      </c>
      <c r="Q23" s="124"/>
      <c r="R23" s="63"/>
      <c r="S23" s="125">
        <v>1716.35</v>
      </c>
      <c r="T23" s="62">
        <v>200</v>
      </c>
      <c r="U23" s="63">
        <f t="shared" si="12"/>
        <v>4427.5498333333335</v>
      </c>
      <c r="V23" s="63"/>
      <c r="W23" s="62">
        <f t="shared" si="8"/>
        <v>6368.8998333333329</v>
      </c>
      <c r="X23" s="62">
        <f t="shared" si="4"/>
        <v>3841.5</v>
      </c>
      <c r="Y23" s="63">
        <f>+J23+M23</f>
        <v>9223.5</v>
      </c>
      <c r="Z23" s="62">
        <f>+G23-(W23+X23)</f>
        <v>54789.600166666671</v>
      </c>
    </row>
    <row r="24" spans="1:26" ht="30.75" x14ac:dyDescent="0.25">
      <c r="A24" s="51">
        <v>23</v>
      </c>
      <c r="B24" s="52" t="s">
        <v>88</v>
      </c>
      <c r="C24" s="52" t="s">
        <v>66</v>
      </c>
      <c r="D24" s="52" t="s">
        <v>8</v>
      </c>
      <c r="E24" s="52" t="s">
        <v>25</v>
      </c>
      <c r="F24" s="52" t="s">
        <v>48</v>
      </c>
      <c r="G24" s="53">
        <v>95000</v>
      </c>
      <c r="H24" s="53">
        <f t="shared" si="7"/>
        <v>87798.12</v>
      </c>
      <c r="I24" s="53">
        <f t="shared" si="0"/>
        <v>2726.5</v>
      </c>
      <c r="J24" s="53">
        <f t="shared" si="1"/>
        <v>6744.9999999999991</v>
      </c>
      <c r="K24" s="53">
        <f t="shared" si="2"/>
        <v>822.89</v>
      </c>
      <c r="L24" s="53">
        <f t="shared" si="9"/>
        <v>2888</v>
      </c>
      <c r="M24" s="53">
        <f t="shared" si="10"/>
        <v>6735.5</v>
      </c>
      <c r="N24" s="53">
        <v>1587.38</v>
      </c>
      <c r="O24" s="53">
        <f t="shared" si="3"/>
        <v>21505.27</v>
      </c>
      <c r="P24" s="53">
        <v>25</v>
      </c>
      <c r="Q24" s="124"/>
      <c r="R24" s="62"/>
      <c r="S24" s="124">
        <v>2183.19</v>
      </c>
      <c r="T24" s="62">
        <v>200</v>
      </c>
      <c r="U24" s="62">
        <v>10529.92</v>
      </c>
      <c r="V24" s="62"/>
      <c r="W24" s="62">
        <f t="shared" si="8"/>
        <v>12938.11</v>
      </c>
      <c r="X24" s="62">
        <f t="shared" si="4"/>
        <v>7201.88</v>
      </c>
      <c r="Y24" s="62">
        <f t="shared" si="11"/>
        <v>13480.5</v>
      </c>
      <c r="Z24" s="62">
        <f t="shared" si="6"/>
        <v>74860.009999999995</v>
      </c>
    </row>
    <row r="25" spans="1:26" ht="30.75" x14ac:dyDescent="0.25">
      <c r="A25" s="51">
        <v>24</v>
      </c>
      <c r="B25" s="52" t="s">
        <v>89</v>
      </c>
      <c r="C25" s="52" t="s">
        <v>65</v>
      </c>
      <c r="D25" s="52" t="s">
        <v>8</v>
      </c>
      <c r="E25" s="52" t="s">
        <v>31</v>
      </c>
      <c r="F25" s="52" t="s">
        <v>47</v>
      </c>
      <c r="G25" s="53">
        <v>95000</v>
      </c>
      <c r="H25" s="53">
        <f t="shared" si="7"/>
        <v>86210.74</v>
      </c>
      <c r="I25" s="53">
        <f t="shared" si="0"/>
        <v>2726.5</v>
      </c>
      <c r="J25" s="53">
        <f t="shared" si="1"/>
        <v>6744.9999999999991</v>
      </c>
      <c r="K25" s="53">
        <f t="shared" si="2"/>
        <v>822.89</v>
      </c>
      <c r="L25" s="53">
        <f t="shared" si="9"/>
        <v>2888</v>
      </c>
      <c r="M25" s="53">
        <f t="shared" si="10"/>
        <v>6735.5</v>
      </c>
      <c r="N25" s="55">
        <v>3174.76</v>
      </c>
      <c r="O25" s="53">
        <f t="shared" si="3"/>
        <v>23092.65</v>
      </c>
      <c r="P25" s="53">
        <v>25</v>
      </c>
      <c r="Q25" s="124"/>
      <c r="R25" s="62"/>
      <c r="S25" s="124">
        <v>88.4</v>
      </c>
      <c r="T25" s="62">
        <v>200</v>
      </c>
      <c r="U25" s="62">
        <v>10135.549999999999</v>
      </c>
      <c r="V25" s="62"/>
      <c r="W25" s="62">
        <f t="shared" si="8"/>
        <v>10448.949999999999</v>
      </c>
      <c r="X25" s="62">
        <f t="shared" si="4"/>
        <v>8789.26</v>
      </c>
      <c r="Y25" s="62">
        <f t="shared" si="11"/>
        <v>13480.5</v>
      </c>
      <c r="Z25" s="62">
        <f t="shared" si="6"/>
        <v>75761.790000000008</v>
      </c>
    </row>
    <row r="26" spans="1:26" ht="75.75" hidden="1" x14ac:dyDescent="0.25">
      <c r="A26" s="51">
        <v>25</v>
      </c>
      <c r="B26" s="52" t="s">
        <v>90</v>
      </c>
      <c r="C26" s="52" t="s">
        <v>65</v>
      </c>
      <c r="D26" s="52" t="s">
        <v>8</v>
      </c>
      <c r="E26" s="52" t="s">
        <v>27</v>
      </c>
      <c r="F26" s="52" t="s">
        <v>47</v>
      </c>
      <c r="G26" s="53">
        <v>80000</v>
      </c>
      <c r="H26" s="53">
        <f t="shared" si="7"/>
        <v>75272</v>
      </c>
      <c r="I26" s="53">
        <f t="shared" si="0"/>
        <v>2296</v>
      </c>
      <c r="J26" s="53">
        <f t="shared" si="1"/>
        <v>5679.9999999999991</v>
      </c>
      <c r="K26" s="53">
        <f t="shared" si="2"/>
        <v>822.89</v>
      </c>
      <c r="L26" s="53">
        <f t="shared" si="9"/>
        <v>2432</v>
      </c>
      <c r="M26" s="53">
        <f t="shared" si="10"/>
        <v>5672</v>
      </c>
      <c r="N26" s="53"/>
      <c r="O26" s="53">
        <f t="shared" si="3"/>
        <v>16902.89</v>
      </c>
      <c r="P26" s="53">
        <v>25</v>
      </c>
      <c r="Q26" s="124"/>
      <c r="R26" s="62"/>
      <c r="S26" s="124">
        <v>1236.6600000000001</v>
      </c>
      <c r="T26" s="62">
        <v>200</v>
      </c>
      <c r="U26" s="62">
        <v>7400.87</v>
      </c>
      <c r="V26" s="62"/>
      <c r="W26" s="62">
        <f t="shared" si="8"/>
        <v>8862.5300000000007</v>
      </c>
      <c r="X26" s="62">
        <f t="shared" si="4"/>
        <v>4728</v>
      </c>
      <c r="Y26" s="62">
        <f t="shared" si="11"/>
        <v>11352</v>
      </c>
      <c r="Z26" s="62">
        <f t="shared" si="6"/>
        <v>66409.47</v>
      </c>
    </row>
    <row r="27" spans="1:26" ht="60.75" hidden="1" x14ac:dyDescent="0.25">
      <c r="A27" s="51">
        <v>26</v>
      </c>
      <c r="B27" s="52" t="s">
        <v>212</v>
      </c>
      <c r="C27" s="52" t="s">
        <v>65</v>
      </c>
      <c r="D27" s="52" t="s">
        <v>8</v>
      </c>
      <c r="E27" s="52" t="s">
        <v>27</v>
      </c>
      <c r="F27" s="52" t="s">
        <v>47</v>
      </c>
      <c r="G27" s="53">
        <v>80000</v>
      </c>
      <c r="H27" s="53">
        <f t="shared" si="7"/>
        <v>75272</v>
      </c>
      <c r="I27" s="53">
        <f t="shared" si="0"/>
        <v>2296</v>
      </c>
      <c r="J27" s="53">
        <f t="shared" si="1"/>
        <v>5679.9999999999991</v>
      </c>
      <c r="K27" s="53">
        <f t="shared" si="2"/>
        <v>822.89</v>
      </c>
      <c r="L27" s="53">
        <f t="shared" si="9"/>
        <v>2432</v>
      </c>
      <c r="M27" s="53">
        <f t="shared" si="10"/>
        <v>5672</v>
      </c>
      <c r="N27" s="53"/>
      <c r="O27" s="53">
        <f t="shared" si="3"/>
        <v>16902.89</v>
      </c>
      <c r="P27" s="53">
        <v>25</v>
      </c>
      <c r="Q27" s="124"/>
      <c r="R27" s="62"/>
      <c r="S27" s="124">
        <v>1214.45</v>
      </c>
      <c r="T27" s="62">
        <v>200</v>
      </c>
      <c r="U27" s="62">
        <v>7400.87</v>
      </c>
      <c r="V27" s="62"/>
      <c r="W27" s="62">
        <f t="shared" si="8"/>
        <v>8840.32</v>
      </c>
      <c r="X27" s="62">
        <f t="shared" si="4"/>
        <v>4728</v>
      </c>
      <c r="Y27" s="62">
        <f t="shared" si="11"/>
        <v>11352</v>
      </c>
      <c r="Z27" s="62">
        <f t="shared" si="6"/>
        <v>66431.679999999993</v>
      </c>
    </row>
    <row r="28" spans="1:26" ht="90.75" hidden="1" x14ac:dyDescent="0.25">
      <c r="A28" s="51">
        <v>27</v>
      </c>
      <c r="B28" s="52" t="s">
        <v>91</v>
      </c>
      <c r="C28" s="52" t="s">
        <v>66</v>
      </c>
      <c r="D28" s="52" t="s">
        <v>8</v>
      </c>
      <c r="E28" s="52" t="s">
        <v>27</v>
      </c>
      <c r="F28" s="52" t="s">
        <v>47</v>
      </c>
      <c r="G28" s="53">
        <v>80000</v>
      </c>
      <c r="H28" s="53">
        <f t="shared" si="7"/>
        <v>75272</v>
      </c>
      <c r="I28" s="53">
        <f t="shared" si="0"/>
        <v>2296</v>
      </c>
      <c r="J28" s="53">
        <f t="shared" si="1"/>
        <v>5679.9999999999991</v>
      </c>
      <c r="K28" s="53">
        <f t="shared" si="2"/>
        <v>822.89</v>
      </c>
      <c r="L28" s="53">
        <f t="shared" si="9"/>
        <v>2432</v>
      </c>
      <c r="M28" s="53">
        <f t="shared" si="10"/>
        <v>5672</v>
      </c>
      <c r="N28" s="53"/>
      <c r="O28" s="53">
        <f t="shared" si="3"/>
        <v>16902.89</v>
      </c>
      <c r="P28" s="53">
        <v>25</v>
      </c>
      <c r="Q28" s="124"/>
      <c r="R28" s="62"/>
      <c r="S28" s="124">
        <v>937.31</v>
      </c>
      <c r="T28" s="62">
        <v>200</v>
      </c>
      <c r="U28" s="62">
        <v>7400.87</v>
      </c>
      <c r="V28" s="62"/>
      <c r="W28" s="62">
        <f t="shared" si="8"/>
        <v>8563.18</v>
      </c>
      <c r="X28" s="62">
        <f t="shared" si="4"/>
        <v>4728</v>
      </c>
      <c r="Y28" s="62">
        <f t="shared" si="11"/>
        <v>11352</v>
      </c>
      <c r="Z28" s="62">
        <f t="shared" si="6"/>
        <v>66708.820000000007</v>
      </c>
    </row>
    <row r="29" spans="1:26" ht="45.75" x14ac:dyDescent="0.25">
      <c r="A29" s="51">
        <v>28</v>
      </c>
      <c r="B29" s="52" t="s">
        <v>92</v>
      </c>
      <c r="C29" s="52" t="s">
        <v>65</v>
      </c>
      <c r="D29" s="52" t="s">
        <v>8</v>
      </c>
      <c r="E29" s="52" t="s">
        <v>26</v>
      </c>
      <c r="F29" s="52" t="s">
        <v>47</v>
      </c>
      <c r="G29" s="53">
        <v>95000</v>
      </c>
      <c r="H29" s="53">
        <f t="shared" si="7"/>
        <v>87798.12</v>
      </c>
      <c r="I29" s="53">
        <f t="shared" si="0"/>
        <v>2726.5</v>
      </c>
      <c r="J29" s="53">
        <f t="shared" si="1"/>
        <v>6744.9999999999991</v>
      </c>
      <c r="K29" s="53">
        <f t="shared" si="2"/>
        <v>822.89</v>
      </c>
      <c r="L29" s="53">
        <f t="shared" si="9"/>
        <v>2888</v>
      </c>
      <c r="M29" s="53">
        <f t="shared" si="10"/>
        <v>6735.5</v>
      </c>
      <c r="N29" s="53">
        <v>1587.38</v>
      </c>
      <c r="O29" s="53">
        <f t="shared" si="3"/>
        <v>21505.27</v>
      </c>
      <c r="P29" s="53">
        <v>25</v>
      </c>
      <c r="Q29" s="124">
        <v>5000</v>
      </c>
      <c r="R29" s="62"/>
      <c r="S29" s="124">
        <v>2506.56</v>
      </c>
      <c r="T29" s="62">
        <v>200</v>
      </c>
      <c r="U29" s="62">
        <v>10532.4</v>
      </c>
      <c r="V29" s="62"/>
      <c r="W29" s="62">
        <f t="shared" si="8"/>
        <v>18263.96</v>
      </c>
      <c r="X29" s="62">
        <f t="shared" si="4"/>
        <v>7201.88</v>
      </c>
      <c r="Y29" s="62">
        <f t="shared" si="11"/>
        <v>13480.5</v>
      </c>
      <c r="Z29" s="62">
        <f t="shared" si="6"/>
        <v>69534.16</v>
      </c>
    </row>
    <row r="30" spans="1:26" ht="75.75" hidden="1" x14ac:dyDescent="0.25">
      <c r="A30" s="51">
        <v>29</v>
      </c>
      <c r="B30" s="52" t="s">
        <v>94</v>
      </c>
      <c r="C30" s="52" t="s">
        <v>65</v>
      </c>
      <c r="D30" s="52" t="s">
        <v>136</v>
      </c>
      <c r="E30" s="52" t="s">
        <v>40</v>
      </c>
      <c r="F30" s="52" t="s">
        <v>47</v>
      </c>
      <c r="G30" s="53">
        <v>80000</v>
      </c>
      <c r="H30" s="53">
        <f t="shared" si="7"/>
        <v>75272</v>
      </c>
      <c r="I30" s="53">
        <f t="shared" si="0"/>
        <v>2296</v>
      </c>
      <c r="J30" s="53">
        <f t="shared" si="1"/>
        <v>5679.9999999999991</v>
      </c>
      <c r="K30" s="53">
        <f t="shared" si="2"/>
        <v>822.89</v>
      </c>
      <c r="L30" s="53">
        <f t="shared" si="9"/>
        <v>2432</v>
      </c>
      <c r="M30" s="53">
        <f t="shared" si="10"/>
        <v>5672</v>
      </c>
      <c r="N30" s="53"/>
      <c r="O30" s="53">
        <f t="shared" si="3"/>
        <v>16902.89</v>
      </c>
      <c r="P30" s="53">
        <v>25</v>
      </c>
      <c r="Q30" s="124">
        <v>4000</v>
      </c>
      <c r="R30" s="62"/>
      <c r="S30" s="124">
        <v>2192.5300000000002</v>
      </c>
      <c r="T30" s="62">
        <v>200</v>
      </c>
      <c r="U30" s="62">
        <v>7400.87</v>
      </c>
      <c r="V30" s="62"/>
      <c r="W30" s="62">
        <f t="shared" si="8"/>
        <v>13818.400000000001</v>
      </c>
      <c r="X30" s="62">
        <f t="shared" si="4"/>
        <v>4728</v>
      </c>
      <c r="Y30" s="62">
        <f t="shared" si="11"/>
        <v>11352</v>
      </c>
      <c r="Z30" s="62">
        <f t="shared" si="6"/>
        <v>61453.599999999999</v>
      </c>
    </row>
    <row r="31" spans="1:26" ht="60.75" x14ac:dyDescent="0.25">
      <c r="A31" s="51">
        <v>30</v>
      </c>
      <c r="B31" s="52" t="s">
        <v>95</v>
      </c>
      <c r="C31" s="52" t="s">
        <v>65</v>
      </c>
      <c r="D31" s="52" t="s">
        <v>12</v>
      </c>
      <c r="E31" s="52" t="s">
        <v>224</v>
      </c>
      <c r="F31" s="52" t="s">
        <v>47</v>
      </c>
      <c r="G31" s="53">
        <v>95000</v>
      </c>
      <c r="H31" s="53">
        <f t="shared" si="7"/>
        <v>87798.12</v>
      </c>
      <c r="I31" s="53">
        <f t="shared" si="0"/>
        <v>2726.5</v>
      </c>
      <c r="J31" s="53">
        <f t="shared" si="1"/>
        <v>6744.9999999999991</v>
      </c>
      <c r="K31" s="53">
        <f t="shared" si="2"/>
        <v>822.89</v>
      </c>
      <c r="L31" s="53">
        <f t="shared" si="9"/>
        <v>2888</v>
      </c>
      <c r="M31" s="53">
        <f t="shared" si="10"/>
        <v>6735.5</v>
      </c>
      <c r="N31" s="53">
        <v>1587.38</v>
      </c>
      <c r="O31" s="53">
        <f t="shared" si="3"/>
        <v>21505.27</v>
      </c>
      <c r="P31" s="53">
        <v>25</v>
      </c>
      <c r="Q31" s="124">
        <v>2960.07</v>
      </c>
      <c r="R31" s="62"/>
      <c r="S31" s="124">
        <v>469.97</v>
      </c>
      <c r="T31" s="62">
        <v>200</v>
      </c>
      <c r="U31" s="62">
        <v>10532.4</v>
      </c>
      <c r="V31" s="62"/>
      <c r="W31" s="62">
        <f t="shared" si="8"/>
        <v>14187.439999999999</v>
      </c>
      <c r="X31" s="62">
        <f t="shared" si="4"/>
        <v>7201.88</v>
      </c>
      <c r="Y31" s="62">
        <f t="shared" si="11"/>
        <v>13480.5</v>
      </c>
      <c r="Z31" s="62">
        <f t="shared" si="6"/>
        <v>73610.679999999993</v>
      </c>
    </row>
    <row r="32" spans="1:26" ht="90.75" hidden="1" x14ac:dyDescent="0.25">
      <c r="A32" s="51">
        <v>31</v>
      </c>
      <c r="B32" s="52" t="s">
        <v>213</v>
      </c>
      <c r="C32" s="52" t="s">
        <v>66</v>
      </c>
      <c r="D32" s="52" t="s">
        <v>141</v>
      </c>
      <c r="E32" s="52" t="s">
        <v>46</v>
      </c>
      <c r="F32" s="52" t="s">
        <v>47</v>
      </c>
      <c r="G32" s="53">
        <v>48000</v>
      </c>
      <c r="H32" s="53">
        <f t="shared" si="7"/>
        <v>45163.199999999997</v>
      </c>
      <c r="I32" s="53">
        <f t="shared" si="0"/>
        <v>1377.6</v>
      </c>
      <c r="J32" s="53">
        <f t="shared" si="1"/>
        <v>3407.9999999999995</v>
      </c>
      <c r="K32" s="53">
        <f t="shared" si="2"/>
        <v>528</v>
      </c>
      <c r="L32" s="53">
        <f t="shared" si="9"/>
        <v>1459.2</v>
      </c>
      <c r="M32" s="53">
        <f t="shared" si="10"/>
        <v>3403.2000000000003</v>
      </c>
      <c r="N32" s="53"/>
      <c r="O32" s="53">
        <f t="shared" si="3"/>
        <v>10176</v>
      </c>
      <c r="P32" s="53">
        <v>25</v>
      </c>
      <c r="Q32" s="124">
        <v>1000</v>
      </c>
      <c r="R32" s="62"/>
      <c r="S32" s="124">
        <v>2390.44</v>
      </c>
      <c r="T32" s="62">
        <v>200</v>
      </c>
      <c r="U32" s="62">
        <v>1571.73</v>
      </c>
      <c r="V32" s="62"/>
      <c r="W32" s="62">
        <f t="shared" si="8"/>
        <v>5187.17</v>
      </c>
      <c r="X32" s="62">
        <f t="shared" si="4"/>
        <v>2836.8</v>
      </c>
      <c r="Y32" s="62">
        <f t="shared" si="11"/>
        <v>6811.2</v>
      </c>
      <c r="Z32" s="62">
        <f t="shared" si="6"/>
        <v>39976.03</v>
      </c>
    </row>
    <row r="33" spans="1:26" ht="105.75" hidden="1" x14ac:dyDescent="0.25">
      <c r="A33" s="126">
        <v>32</v>
      </c>
      <c r="B33" s="127" t="s">
        <v>76</v>
      </c>
      <c r="C33" s="127" t="s">
        <v>66</v>
      </c>
      <c r="D33" s="127" t="s">
        <v>8</v>
      </c>
      <c r="E33" s="127" t="s">
        <v>170</v>
      </c>
      <c r="F33" s="127" t="s">
        <v>47</v>
      </c>
      <c r="G33" s="128">
        <v>48000</v>
      </c>
      <c r="H33" s="128">
        <f>+G33-(I33+L33+N33)</f>
        <v>45163.199999999997</v>
      </c>
      <c r="I33" s="128">
        <f t="shared" si="0"/>
        <v>1377.6</v>
      </c>
      <c r="J33" s="128">
        <f t="shared" si="1"/>
        <v>3407.9999999999995</v>
      </c>
      <c r="K33" s="128">
        <f t="shared" si="2"/>
        <v>528</v>
      </c>
      <c r="L33" s="128">
        <f t="shared" si="9"/>
        <v>1459.2</v>
      </c>
      <c r="M33" s="128">
        <f t="shared" si="10"/>
        <v>3403.2000000000003</v>
      </c>
      <c r="N33" s="128"/>
      <c r="O33" s="128">
        <f>+I33+J33+K33+L33+M33+N33</f>
        <v>10176</v>
      </c>
      <c r="P33" s="128">
        <v>25</v>
      </c>
      <c r="Q33" s="124"/>
      <c r="R33" s="124"/>
      <c r="S33" s="124">
        <v>1215.26</v>
      </c>
      <c r="T33" s="124">
        <v>200</v>
      </c>
      <c r="U33" s="124">
        <v>1571.73</v>
      </c>
      <c r="V33" s="124"/>
      <c r="W33" s="124">
        <f t="shared" si="8"/>
        <v>3011.99</v>
      </c>
      <c r="X33" s="124">
        <f t="shared" si="4"/>
        <v>2836.8</v>
      </c>
      <c r="Y33" s="124">
        <f>+J33+M33</f>
        <v>6811.2</v>
      </c>
      <c r="Z33" s="124">
        <f>+G33-(W33+X33)</f>
        <v>42151.21</v>
      </c>
    </row>
    <row r="34" spans="1:26" ht="45.75" hidden="1" x14ac:dyDescent="0.25">
      <c r="A34" s="51">
        <v>33</v>
      </c>
      <c r="B34" s="52" t="s">
        <v>228</v>
      </c>
      <c r="C34" s="52" t="s">
        <v>65</v>
      </c>
      <c r="D34" s="52" t="s">
        <v>13</v>
      </c>
      <c r="E34" s="52" t="s">
        <v>43</v>
      </c>
      <c r="F34" s="52" t="s">
        <v>47</v>
      </c>
      <c r="G34" s="53">
        <v>60000</v>
      </c>
      <c r="H34" s="53">
        <f t="shared" si="7"/>
        <v>54866.62</v>
      </c>
      <c r="I34" s="53">
        <f t="shared" si="0"/>
        <v>1722</v>
      </c>
      <c r="J34" s="53">
        <f t="shared" si="1"/>
        <v>4260</v>
      </c>
      <c r="K34" s="53">
        <f t="shared" si="2"/>
        <v>660.00000000000011</v>
      </c>
      <c r="L34" s="53">
        <f t="shared" si="9"/>
        <v>1824</v>
      </c>
      <c r="M34" s="53">
        <f t="shared" si="10"/>
        <v>4254</v>
      </c>
      <c r="N34" s="53">
        <v>1587.38</v>
      </c>
      <c r="O34" s="53">
        <f t="shared" si="3"/>
        <v>14307.380000000001</v>
      </c>
      <c r="P34" s="53">
        <v>25</v>
      </c>
      <c r="Q34" s="124">
        <v>6500</v>
      </c>
      <c r="R34" s="62"/>
      <c r="S34" s="124">
        <v>174.97</v>
      </c>
      <c r="T34" s="62">
        <v>200</v>
      </c>
      <c r="U34" s="62">
        <v>3169.2</v>
      </c>
      <c r="V34" s="62"/>
      <c r="W34" s="62">
        <f t="shared" si="8"/>
        <v>10069.17</v>
      </c>
      <c r="X34" s="62">
        <f t="shared" si="4"/>
        <v>5133.38</v>
      </c>
      <c r="Y34" s="62">
        <f t="shared" si="11"/>
        <v>8514</v>
      </c>
      <c r="Z34" s="62">
        <f t="shared" si="6"/>
        <v>44797.45</v>
      </c>
    </row>
    <row r="35" spans="1:26" ht="90.75" hidden="1" x14ac:dyDescent="0.25">
      <c r="A35" s="51">
        <v>34</v>
      </c>
      <c r="B35" s="52" t="s">
        <v>96</v>
      </c>
      <c r="C35" s="52" t="s">
        <v>65</v>
      </c>
      <c r="D35" s="52" t="s">
        <v>8</v>
      </c>
      <c r="E35" s="52" t="s">
        <v>29</v>
      </c>
      <c r="F35" s="52" t="s">
        <v>47</v>
      </c>
      <c r="G35" s="53">
        <v>60000</v>
      </c>
      <c r="H35" s="53">
        <f t="shared" si="7"/>
        <v>56454</v>
      </c>
      <c r="I35" s="53">
        <f t="shared" si="0"/>
        <v>1722</v>
      </c>
      <c r="J35" s="53">
        <f t="shared" si="1"/>
        <v>4260</v>
      </c>
      <c r="K35" s="53">
        <f t="shared" si="2"/>
        <v>660.00000000000011</v>
      </c>
      <c r="L35" s="53">
        <f t="shared" si="9"/>
        <v>1824</v>
      </c>
      <c r="M35" s="53">
        <f t="shared" si="10"/>
        <v>4254</v>
      </c>
      <c r="N35" s="53"/>
      <c r="O35" s="53">
        <f t="shared" si="3"/>
        <v>12720</v>
      </c>
      <c r="P35" s="53">
        <v>25</v>
      </c>
      <c r="Q35" s="124">
        <v>3495.45</v>
      </c>
      <c r="R35" s="62"/>
      <c r="S35" s="124">
        <v>1234.6600000000001</v>
      </c>
      <c r="T35" s="62">
        <v>200</v>
      </c>
      <c r="U35" s="62">
        <v>3486.68</v>
      </c>
      <c r="V35" s="62"/>
      <c r="W35" s="62">
        <f t="shared" si="8"/>
        <v>8441.7899999999991</v>
      </c>
      <c r="X35" s="62">
        <f t="shared" si="4"/>
        <v>3546</v>
      </c>
      <c r="Y35" s="62">
        <f t="shared" si="11"/>
        <v>8514</v>
      </c>
      <c r="Z35" s="62">
        <f t="shared" si="6"/>
        <v>48012.21</v>
      </c>
    </row>
    <row r="36" spans="1:26" ht="75.75" hidden="1" x14ac:dyDescent="0.25">
      <c r="A36" s="51">
        <v>35</v>
      </c>
      <c r="B36" s="52" t="s">
        <v>97</v>
      </c>
      <c r="C36" s="52" t="s">
        <v>65</v>
      </c>
      <c r="D36" s="52" t="s">
        <v>172</v>
      </c>
      <c r="E36" s="52" t="s">
        <v>209</v>
      </c>
      <c r="F36" s="52" t="s">
        <v>47</v>
      </c>
      <c r="G36" s="53">
        <v>60000</v>
      </c>
      <c r="H36" s="53">
        <f t="shared" si="7"/>
        <v>54866.62</v>
      </c>
      <c r="I36" s="53">
        <f t="shared" si="0"/>
        <v>1722</v>
      </c>
      <c r="J36" s="53">
        <f t="shared" si="1"/>
        <v>4260</v>
      </c>
      <c r="K36" s="53">
        <f t="shared" si="2"/>
        <v>660.00000000000011</v>
      </c>
      <c r="L36" s="53">
        <f t="shared" si="9"/>
        <v>1824</v>
      </c>
      <c r="M36" s="53">
        <f t="shared" si="10"/>
        <v>4254</v>
      </c>
      <c r="N36" s="53">
        <v>1587.38</v>
      </c>
      <c r="O36" s="53">
        <f t="shared" si="3"/>
        <v>14307.380000000001</v>
      </c>
      <c r="P36" s="53">
        <v>25</v>
      </c>
      <c r="Q36" s="124"/>
      <c r="R36" s="62"/>
      <c r="S36" s="124">
        <v>829.68</v>
      </c>
      <c r="T36" s="62">
        <v>200</v>
      </c>
      <c r="U36" s="62">
        <v>3169.2</v>
      </c>
      <c r="V36" s="62"/>
      <c r="W36" s="62">
        <f t="shared" si="8"/>
        <v>4223.8799999999992</v>
      </c>
      <c r="X36" s="62">
        <f t="shared" si="4"/>
        <v>5133.38</v>
      </c>
      <c r="Y36" s="62">
        <f t="shared" si="11"/>
        <v>8514</v>
      </c>
      <c r="Z36" s="62">
        <f t="shared" si="6"/>
        <v>50642.740000000005</v>
      </c>
    </row>
    <row r="37" spans="1:26" ht="60.75" hidden="1" x14ac:dyDescent="0.25">
      <c r="A37" s="51">
        <v>36</v>
      </c>
      <c r="B37" s="52" t="s">
        <v>98</v>
      </c>
      <c r="C37" s="52" t="s">
        <v>66</v>
      </c>
      <c r="D37" s="52" t="s">
        <v>14</v>
      </c>
      <c r="E37" s="52" t="s">
        <v>41</v>
      </c>
      <c r="F37" s="52" t="s">
        <v>47</v>
      </c>
      <c r="G37" s="53">
        <v>60000</v>
      </c>
      <c r="H37" s="53">
        <f t="shared" si="7"/>
        <v>54866.62</v>
      </c>
      <c r="I37" s="53">
        <f t="shared" si="0"/>
        <v>1722</v>
      </c>
      <c r="J37" s="53">
        <f t="shared" si="1"/>
        <v>4260</v>
      </c>
      <c r="K37" s="53">
        <f t="shared" si="2"/>
        <v>660.00000000000011</v>
      </c>
      <c r="L37" s="53">
        <f t="shared" si="9"/>
        <v>1824</v>
      </c>
      <c r="M37" s="53">
        <f t="shared" si="10"/>
        <v>4254</v>
      </c>
      <c r="N37" s="53">
        <v>1587.38</v>
      </c>
      <c r="O37" s="53">
        <f t="shared" si="3"/>
        <v>14307.380000000001</v>
      </c>
      <c r="P37" s="53">
        <v>25</v>
      </c>
      <c r="Q37" s="124">
        <v>3495.45</v>
      </c>
      <c r="R37" s="62"/>
      <c r="S37" s="124">
        <v>946.95</v>
      </c>
      <c r="T37" s="62">
        <v>200</v>
      </c>
      <c r="U37" s="62">
        <v>3169.2</v>
      </c>
      <c r="V37" s="62"/>
      <c r="W37" s="62">
        <f t="shared" si="8"/>
        <v>7836.5999999999995</v>
      </c>
      <c r="X37" s="62">
        <f t="shared" si="4"/>
        <v>5133.38</v>
      </c>
      <c r="Y37" s="62">
        <f t="shared" si="11"/>
        <v>8514</v>
      </c>
      <c r="Z37" s="62">
        <f t="shared" si="6"/>
        <v>47030.020000000004</v>
      </c>
    </row>
    <row r="38" spans="1:26" ht="75.75" hidden="1" x14ac:dyDescent="0.25">
      <c r="A38" s="51">
        <v>37</v>
      </c>
      <c r="B38" s="52" t="s">
        <v>93</v>
      </c>
      <c r="C38" s="52" t="s">
        <v>65</v>
      </c>
      <c r="D38" s="52" t="s">
        <v>11</v>
      </c>
      <c r="E38" s="52" t="s">
        <v>28</v>
      </c>
      <c r="F38" s="52" t="s">
        <v>47</v>
      </c>
      <c r="G38" s="53">
        <v>60000</v>
      </c>
      <c r="H38" s="53">
        <f>+G38-(I38+L38+N38)</f>
        <v>56454</v>
      </c>
      <c r="I38" s="53">
        <f t="shared" si="0"/>
        <v>1722</v>
      </c>
      <c r="J38" s="53">
        <f t="shared" si="1"/>
        <v>4260</v>
      </c>
      <c r="K38" s="53">
        <f t="shared" si="2"/>
        <v>660.00000000000011</v>
      </c>
      <c r="L38" s="53">
        <f t="shared" si="9"/>
        <v>1824</v>
      </c>
      <c r="M38" s="53">
        <f t="shared" si="10"/>
        <v>4254</v>
      </c>
      <c r="N38" s="53"/>
      <c r="O38" s="53">
        <f>+I38+J38+K38+L38+M38+N38</f>
        <v>12720</v>
      </c>
      <c r="P38" s="53">
        <v>25</v>
      </c>
      <c r="Q38" s="124"/>
      <c r="R38" s="62"/>
      <c r="S38" s="124">
        <v>849.03</v>
      </c>
      <c r="T38" s="62">
        <v>200</v>
      </c>
      <c r="U38" s="62">
        <f>IF((H38*12)&gt;867123.01,(79776+(((H38*12)-867123.01)*0.25))/12,IF((H38*12)&gt;624329.01,(31216+(((H38*12)-624329.01)*0.2))/12,IF((H38*12)&gt;416220.01,(((H38*12)-416220.01)*0.15)/12,0)))</f>
        <v>3486.6498333333329</v>
      </c>
      <c r="V38" s="62"/>
      <c r="W38" s="62">
        <f t="shared" si="8"/>
        <v>4560.6798333333327</v>
      </c>
      <c r="X38" s="62">
        <f t="shared" si="4"/>
        <v>3546</v>
      </c>
      <c r="Y38" s="62">
        <f>+J38+M38</f>
        <v>8514</v>
      </c>
      <c r="Z38" s="62">
        <f>+G38-(W38+X38)</f>
        <v>51893.320166666665</v>
      </c>
    </row>
    <row r="39" spans="1:26" ht="90.75" hidden="1" x14ac:dyDescent="0.25">
      <c r="A39" s="51">
        <v>38</v>
      </c>
      <c r="B39" s="52" t="s">
        <v>99</v>
      </c>
      <c r="C39" s="52" t="s">
        <v>65</v>
      </c>
      <c r="D39" s="52" t="s">
        <v>6</v>
      </c>
      <c r="E39" s="52" t="s">
        <v>55</v>
      </c>
      <c r="F39" s="52" t="s">
        <v>47</v>
      </c>
      <c r="G39" s="53">
        <v>60000</v>
      </c>
      <c r="H39" s="53">
        <f t="shared" si="7"/>
        <v>56454</v>
      </c>
      <c r="I39" s="53">
        <f t="shared" si="0"/>
        <v>1722</v>
      </c>
      <c r="J39" s="53">
        <f t="shared" si="1"/>
        <v>4260</v>
      </c>
      <c r="K39" s="53">
        <f t="shared" si="2"/>
        <v>660.00000000000011</v>
      </c>
      <c r="L39" s="53">
        <f t="shared" si="9"/>
        <v>1824</v>
      </c>
      <c r="M39" s="53">
        <f t="shared" si="10"/>
        <v>4254</v>
      </c>
      <c r="N39" s="53"/>
      <c r="O39" s="53">
        <f t="shared" si="3"/>
        <v>12720</v>
      </c>
      <c r="P39" s="53">
        <v>25</v>
      </c>
      <c r="Q39" s="124">
        <v>2458.4</v>
      </c>
      <c r="R39" s="62"/>
      <c r="S39" s="124">
        <v>1603.36</v>
      </c>
      <c r="T39" s="62">
        <v>200</v>
      </c>
      <c r="U39" s="62">
        <f>IF((H39*12)&gt;867123.01,(79776+(((H39*12)-867123.01)*0.25))/12,IF((H39*12)&gt;624329.01,(31216+(((H39*12)-624329.01)*0.2))/12,IF((H39*12)&gt;416220.01,(((H39*12)-416220.01)*0.15)/12,0)))</f>
        <v>3486.6498333333329</v>
      </c>
      <c r="V39" s="62"/>
      <c r="W39" s="62">
        <f t="shared" si="8"/>
        <v>7773.4098333333332</v>
      </c>
      <c r="X39" s="62">
        <f t="shared" si="4"/>
        <v>3546</v>
      </c>
      <c r="Y39" s="62">
        <f t="shared" si="11"/>
        <v>8514</v>
      </c>
      <c r="Z39" s="62">
        <f t="shared" si="6"/>
        <v>48680.590166666669</v>
      </c>
    </row>
    <row r="40" spans="1:26" ht="90.75" hidden="1" x14ac:dyDescent="0.25">
      <c r="A40" s="51">
        <v>39</v>
      </c>
      <c r="B40" s="52" t="s">
        <v>151</v>
      </c>
      <c r="C40" s="52" t="s">
        <v>65</v>
      </c>
      <c r="D40" s="52" t="s">
        <v>9</v>
      </c>
      <c r="E40" s="52" t="s">
        <v>44</v>
      </c>
      <c r="F40" s="52" t="s">
        <v>60</v>
      </c>
      <c r="G40" s="53">
        <v>65000</v>
      </c>
      <c r="H40" s="53">
        <f t="shared" si="7"/>
        <v>61158.5</v>
      </c>
      <c r="I40" s="53">
        <f t="shared" si="0"/>
        <v>1865.5</v>
      </c>
      <c r="J40" s="53">
        <f t="shared" si="1"/>
        <v>4615</v>
      </c>
      <c r="K40" s="53">
        <f t="shared" si="2"/>
        <v>715.00000000000011</v>
      </c>
      <c r="L40" s="53">
        <f t="shared" si="9"/>
        <v>1976</v>
      </c>
      <c r="M40" s="53">
        <f t="shared" si="10"/>
        <v>4608.5</v>
      </c>
      <c r="N40" s="53"/>
      <c r="O40" s="53">
        <f t="shared" si="3"/>
        <v>13780</v>
      </c>
      <c r="P40" s="53">
        <v>25</v>
      </c>
      <c r="Q40" s="124">
        <v>7689.07</v>
      </c>
      <c r="R40" s="62"/>
      <c r="S40" s="124">
        <v>1182.6400000000001</v>
      </c>
      <c r="T40" s="62">
        <v>200</v>
      </c>
      <c r="U40" s="62">
        <f>IF((H40*12)&gt;867123.01,(79776+(((H40*12)-867123.01)*0.25))/12,IF((H40*12)&gt;624329.01,(31216+(((H40*12)-624329.01)*0.2))/12,IF((H40*12)&gt;416220.01,(((H40*12)-416220.01)*0.15)/12,0)))</f>
        <v>4427.5498333333335</v>
      </c>
      <c r="V40" s="62"/>
      <c r="W40" s="62">
        <f t="shared" si="8"/>
        <v>13524.259833333334</v>
      </c>
      <c r="X40" s="62">
        <f t="shared" si="4"/>
        <v>3841.5</v>
      </c>
      <c r="Y40" s="62">
        <f t="shared" si="11"/>
        <v>9223.5</v>
      </c>
      <c r="Z40" s="62">
        <f t="shared" si="6"/>
        <v>47634.24016666667</v>
      </c>
    </row>
    <row r="41" spans="1:26" ht="75.75" hidden="1" x14ac:dyDescent="0.25">
      <c r="A41" s="51">
        <v>40</v>
      </c>
      <c r="B41" s="52" t="s">
        <v>100</v>
      </c>
      <c r="C41" s="52" t="s">
        <v>65</v>
      </c>
      <c r="D41" s="52" t="s">
        <v>10</v>
      </c>
      <c r="E41" s="52" t="s">
        <v>54</v>
      </c>
      <c r="F41" s="52" t="s">
        <v>60</v>
      </c>
      <c r="G41" s="53">
        <v>70000</v>
      </c>
      <c r="H41" s="53">
        <f t="shared" si="7"/>
        <v>61100.86</v>
      </c>
      <c r="I41" s="53">
        <f t="shared" si="0"/>
        <v>2009</v>
      </c>
      <c r="J41" s="53">
        <f t="shared" si="1"/>
        <v>4970</v>
      </c>
      <c r="K41" s="53">
        <f t="shared" si="2"/>
        <v>770.00000000000011</v>
      </c>
      <c r="L41" s="53">
        <f t="shared" si="9"/>
        <v>2128</v>
      </c>
      <c r="M41" s="53">
        <f t="shared" si="10"/>
        <v>4963</v>
      </c>
      <c r="N41" s="53">
        <v>4762.1400000000003</v>
      </c>
      <c r="O41" s="53">
        <f t="shared" si="3"/>
        <v>19602.14</v>
      </c>
      <c r="P41" s="53">
        <v>25</v>
      </c>
      <c r="Q41" s="124"/>
      <c r="R41" s="62"/>
      <c r="S41" s="124">
        <v>797.28</v>
      </c>
      <c r="T41" s="62">
        <v>200</v>
      </c>
      <c r="U41" s="62">
        <v>4416.05</v>
      </c>
      <c r="V41" s="62"/>
      <c r="W41" s="62">
        <f t="shared" si="8"/>
        <v>5438.33</v>
      </c>
      <c r="X41" s="62">
        <f t="shared" si="4"/>
        <v>8899.14</v>
      </c>
      <c r="Y41" s="62">
        <f t="shared" si="11"/>
        <v>9933</v>
      </c>
      <c r="Z41" s="62">
        <f t="shared" si="6"/>
        <v>55662.53</v>
      </c>
    </row>
    <row r="42" spans="1:26" ht="30.75" x14ac:dyDescent="0.25">
      <c r="A42" s="51">
        <v>41</v>
      </c>
      <c r="B42" s="114" t="s">
        <v>143</v>
      </c>
      <c r="C42" s="52" t="s">
        <v>65</v>
      </c>
      <c r="D42" s="52" t="s">
        <v>149</v>
      </c>
      <c r="E42" s="52" t="s">
        <v>38</v>
      </c>
      <c r="F42" s="52" t="s">
        <v>60</v>
      </c>
      <c r="G42" s="53">
        <v>125000</v>
      </c>
      <c r="H42" s="53">
        <f>+G42-(I42+L42+N42)</f>
        <v>116025.12</v>
      </c>
      <c r="I42" s="53">
        <f t="shared" si="0"/>
        <v>3587.5</v>
      </c>
      <c r="J42" s="53">
        <f t="shared" si="1"/>
        <v>8875</v>
      </c>
      <c r="K42" s="53">
        <f t="shared" si="2"/>
        <v>822.89</v>
      </c>
      <c r="L42" s="53">
        <f t="shared" si="9"/>
        <v>3800</v>
      </c>
      <c r="M42" s="53">
        <f t="shared" si="10"/>
        <v>8862.5</v>
      </c>
      <c r="N42" s="53">
        <v>1587.38</v>
      </c>
      <c r="O42" s="53">
        <f>+I42+J42+K42+L42+M42+N42</f>
        <v>27535.27</v>
      </c>
      <c r="P42" s="53">
        <v>25</v>
      </c>
      <c r="Q42" s="124">
        <v>10736.72</v>
      </c>
      <c r="R42" s="62"/>
      <c r="S42" s="124">
        <v>119.98</v>
      </c>
      <c r="T42" s="62">
        <v>200</v>
      </c>
      <c r="U42" s="62">
        <v>17586.669999999998</v>
      </c>
      <c r="V42" s="62"/>
      <c r="W42" s="62">
        <f t="shared" si="8"/>
        <v>28668.369999999995</v>
      </c>
      <c r="X42" s="62">
        <f t="shared" si="4"/>
        <v>8974.880000000001</v>
      </c>
      <c r="Y42" s="62">
        <f>+J42+M42</f>
        <v>17737.5</v>
      </c>
      <c r="Z42" s="62">
        <f>+G42-(W42+X42)</f>
        <v>87356.75</v>
      </c>
    </row>
    <row r="43" spans="1:26" ht="60.75" hidden="1" x14ac:dyDescent="0.25">
      <c r="A43" s="51">
        <v>42</v>
      </c>
      <c r="B43" s="52" t="s">
        <v>146</v>
      </c>
      <c r="C43" s="52" t="s">
        <v>65</v>
      </c>
      <c r="D43" s="52" t="s">
        <v>149</v>
      </c>
      <c r="E43" s="52" t="s">
        <v>38</v>
      </c>
      <c r="F43" s="52" t="s">
        <v>60</v>
      </c>
      <c r="G43" s="53">
        <v>80000</v>
      </c>
      <c r="H43" s="53">
        <f>+G43-(I43+L43+N43)</f>
        <v>75272</v>
      </c>
      <c r="I43" s="53">
        <f t="shared" si="0"/>
        <v>2296</v>
      </c>
      <c r="J43" s="53">
        <f t="shared" si="1"/>
        <v>5679.9999999999991</v>
      </c>
      <c r="K43" s="53">
        <f t="shared" si="2"/>
        <v>822.89</v>
      </c>
      <c r="L43" s="53">
        <f t="shared" si="9"/>
        <v>2432</v>
      </c>
      <c r="M43" s="53">
        <f t="shared" si="10"/>
        <v>5672</v>
      </c>
      <c r="N43" s="53"/>
      <c r="O43" s="53">
        <f>+I43+J43+K43+L43+M43+N43</f>
        <v>16902.89</v>
      </c>
      <c r="P43" s="53">
        <v>25</v>
      </c>
      <c r="Q43" s="124">
        <v>1000</v>
      </c>
      <c r="R43" s="62"/>
      <c r="S43" s="124">
        <v>398.64</v>
      </c>
      <c r="T43" s="62">
        <v>200</v>
      </c>
      <c r="U43" s="62">
        <v>7400.87</v>
      </c>
      <c r="V43" s="62"/>
      <c r="W43" s="62">
        <f t="shared" si="8"/>
        <v>9024.51</v>
      </c>
      <c r="X43" s="62">
        <f t="shared" si="4"/>
        <v>4728</v>
      </c>
      <c r="Y43" s="62">
        <f>+J43+M43</f>
        <v>11352</v>
      </c>
      <c r="Z43" s="62">
        <f>+G43-(W43+X43)</f>
        <v>66247.490000000005</v>
      </c>
    </row>
    <row r="44" spans="1:26" ht="60.75" hidden="1" x14ac:dyDescent="0.25">
      <c r="A44" s="51">
        <v>43</v>
      </c>
      <c r="B44" s="114" t="s">
        <v>169</v>
      </c>
      <c r="C44" s="52" t="s">
        <v>66</v>
      </c>
      <c r="D44" s="52" t="s">
        <v>149</v>
      </c>
      <c r="E44" s="52" t="s">
        <v>54</v>
      </c>
      <c r="F44" s="52" t="s">
        <v>60</v>
      </c>
      <c r="G44" s="53">
        <v>80000</v>
      </c>
      <c r="H44" s="53">
        <f t="shared" si="7"/>
        <v>75272</v>
      </c>
      <c r="I44" s="53">
        <f t="shared" si="0"/>
        <v>2296</v>
      </c>
      <c r="J44" s="53">
        <f t="shared" si="1"/>
        <v>5679.9999999999991</v>
      </c>
      <c r="K44" s="53">
        <f t="shared" si="2"/>
        <v>822.89</v>
      </c>
      <c r="L44" s="53">
        <f t="shared" si="9"/>
        <v>2432</v>
      </c>
      <c r="M44" s="53">
        <f t="shared" si="10"/>
        <v>5672</v>
      </c>
      <c r="N44" s="53"/>
      <c r="O44" s="53">
        <f t="shared" si="3"/>
        <v>16902.89</v>
      </c>
      <c r="P44" s="53">
        <v>25</v>
      </c>
      <c r="Q44" s="124"/>
      <c r="R44" s="62"/>
      <c r="S44" s="124"/>
      <c r="T44" s="62">
        <v>200</v>
      </c>
      <c r="U44" s="62">
        <v>7400.87</v>
      </c>
      <c r="V44" s="62"/>
      <c r="W44" s="62">
        <f>P44+Q44+R44+S44+T44+U44</f>
        <v>7625.87</v>
      </c>
      <c r="X44" s="62">
        <f t="shared" si="4"/>
        <v>4728</v>
      </c>
      <c r="Y44" s="62">
        <f t="shared" si="11"/>
        <v>11352</v>
      </c>
      <c r="Z44" s="62">
        <f t="shared" si="6"/>
        <v>67646.13</v>
      </c>
    </row>
    <row r="45" spans="1:26" ht="75.75" hidden="1" x14ac:dyDescent="0.25">
      <c r="A45" s="51">
        <v>44</v>
      </c>
      <c r="B45" s="114" t="s">
        <v>214</v>
      </c>
      <c r="C45" s="52" t="s">
        <v>66</v>
      </c>
      <c r="D45" s="54" t="s">
        <v>8</v>
      </c>
      <c r="E45" s="52" t="s">
        <v>20</v>
      </c>
      <c r="F45" s="52" t="s">
        <v>47</v>
      </c>
      <c r="G45" s="53">
        <v>46000</v>
      </c>
      <c r="H45" s="53">
        <f t="shared" si="7"/>
        <v>43281.4</v>
      </c>
      <c r="I45" s="53">
        <f t="shared" si="0"/>
        <v>1320.2</v>
      </c>
      <c r="J45" s="53">
        <f t="shared" si="1"/>
        <v>3265.9999999999995</v>
      </c>
      <c r="K45" s="53">
        <f t="shared" si="2"/>
        <v>506.00000000000006</v>
      </c>
      <c r="L45" s="53">
        <f t="shared" si="9"/>
        <v>1398.4</v>
      </c>
      <c r="M45" s="53">
        <f t="shared" si="10"/>
        <v>3261.4</v>
      </c>
      <c r="N45" s="53"/>
      <c r="O45" s="53">
        <f t="shared" si="3"/>
        <v>9752</v>
      </c>
      <c r="P45" s="53">
        <v>25</v>
      </c>
      <c r="Q45" s="124"/>
      <c r="R45" s="62"/>
      <c r="S45" s="124"/>
      <c r="T45" s="62">
        <v>200</v>
      </c>
      <c r="U45" s="62">
        <f>IF((H45*12)&gt;867123.01,(79776+(((H45*12)-867123.01)*0.25))/12,IF((H45*12)&gt;624329.01,(31216+(((H45*12)-624329.01)*0.2))/12,IF((H45*12)&gt;416220.01,(((H45*12)-416220.01)*0.15)/12,0)))</f>
        <v>1289.4598750000005</v>
      </c>
      <c r="V45" s="62"/>
      <c r="W45" s="62">
        <f t="shared" si="8"/>
        <v>1514.4598750000005</v>
      </c>
      <c r="X45" s="62">
        <f t="shared" si="4"/>
        <v>2718.6000000000004</v>
      </c>
      <c r="Y45" s="62">
        <f t="shared" si="11"/>
        <v>6527.4</v>
      </c>
      <c r="Z45" s="62">
        <f t="shared" si="6"/>
        <v>41766.940125000001</v>
      </c>
    </row>
    <row r="46" spans="1:26" ht="90.75" hidden="1" x14ac:dyDescent="0.25">
      <c r="A46" s="51">
        <v>45</v>
      </c>
      <c r="B46" s="52" t="s">
        <v>101</v>
      </c>
      <c r="C46" s="52" t="s">
        <v>65</v>
      </c>
      <c r="D46" s="52" t="s">
        <v>7</v>
      </c>
      <c r="E46" s="52" t="s">
        <v>22</v>
      </c>
      <c r="F46" s="52" t="s">
        <v>61</v>
      </c>
      <c r="G46" s="53">
        <v>46000</v>
      </c>
      <c r="H46" s="53">
        <f t="shared" si="7"/>
        <v>43281.4</v>
      </c>
      <c r="I46" s="53">
        <f t="shared" si="0"/>
        <v>1320.2</v>
      </c>
      <c r="J46" s="53">
        <f t="shared" si="1"/>
        <v>3265.9999999999995</v>
      </c>
      <c r="K46" s="53">
        <f t="shared" si="2"/>
        <v>506.00000000000006</v>
      </c>
      <c r="L46" s="53">
        <f t="shared" si="9"/>
        <v>1398.4</v>
      </c>
      <c r="M46" s="53">
        <f t="shared" si="10"/>
        <v>3261.4</v>
      </c>
      <c r="N46" s="53"/>
      <c r="O46" s="53">
        <f t="shared" si="3"/>
        <v>9752</v>
      </c>
      <c r="P46" s="53">
        <v>25</v>
      </c>
      <c r="Q46" s="124">
        <v>5667.2</v>
      </c>
      <c r="R46" s="62"/>
      <c r="S46" s="124">
        <v>356.79</v>
      </c>
      <c r="T46" s="62">
        <v>200</v>
      </c>
      <c r="U46" s="62">
        <v>1289.46</v>
      </c>
      <c r="V46" s="62"/>
      <c r="W46" s="62">
        <f t="shared" si="8"/>
        <v>7538.45</v>
      </c>
      <c r="X46" s="62">
        <f t="shared" si="4"/>
        <v>2718.6000000000004</v>
      </c>
      <c r="Y46" s="62">
        <f t="shared" si="11"/>
        <v>6527.4</v>
      </c>
      <c r="Z46" s="62">
        <f t="shared" si="6"/>
        <v>35742.949999999997</v>
      </c>
    </row>
    <row r="47" spans="1:26" ht="90.75" hidden="1" x14ac:dyDescent="0.25">
      <c r="A47" s="51">
        <v>46</v>
      </c>
      <c r="B47" s="52" t="s">
        <v>102</v>
      </c>
      <c r="C47" s="52" t="s">
        <v>65</v>
      </c>
      <c r="D47" s="52" t="s">
        <v>7</v>
      </c>
      <c r="E47" s="52" t="s">
        <v>22</v>
      </c>
      <c r="F47" s="52" t="s">
        <v>61</v>
      </c>
      <c r="G47" s="53">
        <v>36000</v>
      </c>
      <c r="H47" s="53">
        <f t="shared" si="7"/>
        <v>33872.400000000001</v>
      </c>
      <c r="I47" s="53">
        <f t="shared" si="0"/>
        <v>1033.2</v>
      </c>
      <c r="J47" s="53">
        <f t="shared" si="1"/>
        <v>2555.9999999999995</v>
      </c>
      <c r="K47" s="53">
        <f t="shared" si="2"/>
        <v>396.00000000000006</v>
      </c>
      <c r="L47" s="53">
        <f t="shared" si="9"/>
        <v>1094.4000000000001</v>
      </c>
      <c r="M47" s="53">
        <f t="shared" si="10"/>
        <v>2552.4</v>
      </c>
      <c r="N47" s="53"/>
      <c r="O47" s="53">
        <f t="shared" si="3"/>
        <v>7632</v>
      </c>
      <c r="P47" s="53">
        <v>25</v>
      </c>
      <c r="Q47" s="124"/>
      <c r="R47" s="62"/>
      <c r="S47" s="124"/>
      <c r="T47" s="62">
        <v>200</v>
      </c>
      <c r="U47" s="62"/>
      <c r="V47" s="62"/>
      <c r="W47" s="62">
        <f t="shared" si="8"/>
        <v>225</v>
      </c>
      <c r="X47" s="62">
        <f t="shared" si="4"/>
        <v>2127.6000000000004</v>
      </c>
      <c r="Y47" s="62">
        <f t="shared" si="11"/>
        <v>5108.3999999999996</v>
      </c>
      <c r="Z47" s="62">
        <f t="shared" si="6"/>
        <v>33647.4</v>
      </c>
    </row>
    <row r="48" spans="1:26" ht="90.75" hidden="1" x14ac:dyDescent="0.25">
      <c r="A48" s="51">
        <v>47</v>
      </c>
      <c r="B48" s="52" t="s">
        <v>103</v>
      </c>
      <c r="C48" s="52" t="s">
        <v>65</v>
      </c>
      <c r="D48" s="52" t="s">
        <v>12</v>
      </c>
      <c r="E48" s="52" t="s">
        <v>22</v>
      </c>
      <c r="F48" s="52" t="s">
        <v>61</v>
      </c>
      <c r="G48" s="53">
        <v>46000</v>
      </c>
      <c r="H48" s="53">
        <f t="shared" si="7"/>
        <v>40106.639999999999</v>
      </c>
      <c r="I48" s="53">
        <f t="shared" si="0"/>
        <v>1320.2</v>
      </c>
      <c r="J48" s="53">
        <f t="shared" si="1"/>
        <v>3265.9999999999995</v>
      </c>
      <c r="K48" s="53">
        <f t="shared" si="2"/>
        <v>506.00000000000006</v>
      </c>
      <c r="L48" s="53">
        <f t="shared" si="9"/>
        <v>1398.4</v>
      </c>
      <c r="M48" s="53">
        <f t="shared" si="10"/>
        <v>3261.4</v>
      </c>
      <c r="N48" s="55">
        <v>3174.76</v>
      </c>
      <c r="O48" s="53">
        <f t="shared" si="3"/>
        <v>12926.76</v>
      </c>
      <c r="P48" s="53">
        <v>25</v>
      </c>
      <c r="Q48" s="124">
        <v>3395.29</v>
      </c>
      <c r="R48" s="62"/>
      <c r="S48" s="124">
        <v>1374.68</v>
      </c>
      <c r="T48" s="62">
        <v>200</v>
      </c>
      <c r="U48" s="62">
        <v>813.25</v>
      </c>
      <c r="V48" s="62"/>
      <c r="W48" s="62">
        <f t="shared" si="8"/>
        <v>5808.22</v>
      </c>
      <c r="X48" s="62">
        <f t="shared" si="4"/>
        <v>5893.3600000000006</v>
      </c>
      <c r="Y48" s="62">
        <f t="shared" si="11"/>
        <v>6527.4</v>
      </c>
      <c r="Z48" s="62">
        <f t="shared" si="6"/>
        <v>34298.42</v>
      </c>
    </row>
    <row r="49" spans="1:26" ht="75.75" hidden="1" x14ac:dyDescent="0.25">
      <c r="A49" s="51">
        <v>48</v>
      </c>
      <c r="B49" s="54" t="s">
        <v>104</v>
      </c>
      <c r="C49" s="54" t="s">
        <v>65</v>
      </c>
      <c r="D49" s="54" t="s">
        <v>136</v>
      </c>
      <c r="E49" s="54" t="s">
        <v>22</v>
      </c>
      <c r="F49" s="54" t="s">
        <v>61</v>
      </c>
      <c r="G49" s="55">
        <v>36000</v>
      </c>
      <c r="H49" s="55">
        <f t="shared" si="7"/>
        <v>33872.400000000001</v>
      </c>
      <c r="I49" s="55">
        <f t="shared" si="0"/>
        <v>1033.2</v>
      </c>
      <c r="J49" s="55">
        <f t="shared" si="1"/>
        <v>2555.9999999999995</v>
      </c>
      <c r="K49" s="53">
        <f t="shared" si="2"/>
        <v>396.00000000000006</v>
      </c>
      <c r="L49" s="53">
        <f t="shared" si="9"/>
        <v>1094.4000000000001</v>
      </c>
      <c r="M49" s="53">
        <f t="shared" si="10"/>
        <v>2552.4</v>
      </c>
      <c r="N49" s="55"/>
      <c r="O49" s="55">
        <f t="shared" si="3"/>
        <v>7632</v>
      </c>
      <c r="P49" s="55">
        <v>25</v>
      </c>
      <c r="Q49" s="125">
        <v>13993.93</v>
      </c>
      <c r="R49" s="63"/>
      <c r="S49" s="125">
        <v>676.91</v>
      </c>
      <c r="T49" s="62">
        <v>200</v>
      </c>
      <c r="U49" s="62">
        <v>0</v>
      </c>
      <c r="V49" s="62"/>
      <c r="W49" s="62">
        <f t="shared" si="8"/>
        <v>14895.84</v>
      </c>
      <c r="X49" s="62">
        <f t="shared" si="4"/>
        <v>2127.6000000000004</v>
      </c>
      <c r="Y49" s="62">
        <f t="shared" si="11"/>
        <v>5108.3999999999996</v>
      </c>
      <c r="Z49" s="62">
        <f t="shared" si="6"/>
        <v>18976.559999999998</v>
      </c>
    </row>
    <row r="50" spans="1:26" ht="90.75" hidden="1" x14ac:dyDescent="0.25">
      <c r="A50" s="51">
        <v>49</v>
      </c>
      <c r="B50" s="52" t="s">
        <v>105</v>
      </c>
      <c r="C50" s="52" t="s">
        <v>65</v>
      </c>
      <c r="D50" s="52" t="s">
        <v>7</v>
      </c>
      <c r="E50" s="52" t="s">
        <v>17</v>
      </c>
      <c r="F50" s="52" t="s">
        <v>61</v>
      </c>
      <c r="G50" s="53">
        <v>46000</v>
      </c>
      <c r="H50" s="53">
        <f t="shared" si="7"/>
        <v>43281.4</v>
      </c>
      <c r="I50" s="53">
        <f t="shared" si="0"/>
        <v>1320.2</v>
      </c>
      <c r="J50" s="53">
        <f t="shared" si="1"/>
        <v>3265.9999999999995</v>
      </c>
      <c r="K50" s="53">
        <f t="shared" si="2"/>
        <v>506.00000000000006</v>
      </c>
      <c r="L50" s="53">
        <f t="shared" si="9"/>
        <v>1398.4</v>
      </c>
      <c r="M50" s="53">
        <f t="shared" si="10"/>
        <v>3261.4</v>
      </c>
      <c r="N50" s="53"/>
      <c r="O50" s="53">
        <f t="shared" si="3"/>
        <v>9752</v>
      </c>
      <c r="P50" s="53">
        <v>25</v>
      </c>
      <c r="Q50" s="124"/>
      <c r="R50" s="62"/>
      <c r="S50" s="124">
        <v>475.24</v>
      </c>
      <c r="T50" s="62">
        <v>200</v>
      </c>
      <c r="U50" s="62">
        <v>1289.46</v>
      </c>
      <c r="V50" s="62"/>
      <c r="W50" s="62">
        <f t="shared" si="8"/>
        <v>1989.7</v>
      </c>
      <c r="X50" s="62">
        <f t="shared" si="4"/>
        <v>2718.6000000000004</v>
      </c>
      <c r="Y50" s="62">
        <f t="shared" si="11"/>
        <v>6527.4</v>
      </c>
      <c r="Z50" s="62">
        <f t="shared" si="6"/>
        <v>41291.699999999997</v>
      </c>
    </row>
    <row r="51" spans="1:26" ht="60.75" hidden="1" x14ac:dyDescent="0.25">
      <c r="A51" s="126">
        <v>50</v>
      </c>
      <c r="B51" s="127" t="s">
        <v>138</v>
      </c>
      <c r="C51" s="127" t="s">
        <v>65</v>
      </c>
      <c r="D51" s="127" t="s">
        <v>56</v>
      </c>
      <c r="E51" s="127" t="s">
        <v>17</v>
      </c>
      <c r="F51" s="127" t="s">
        <v>61</v>
      </c>
      <c r="G51" s="128">
        <v>46000</v>
      </c>
      <c r="H51" s="128">
        <f>+G51-(I51+L51+N51)</f>
        <v>43281.4</v>
      </c>
      <c r="I51" s="128">
        <f t="shared" si="0"/>
        <v>1320.2</v>
      </c>
      <c r="J51" s="128">
        <f t="shared" si="1"/>
        <v>3265.9999999999995</v>
      </c>
      <c r="K51" s="128">
        <f t="shared" si="2"/>
        <v>506.00000000000006</v>
      </c>
      <c r="L51" s="128">
        <f t="shared" si="9"/>
        <v>1398.4</v>
      </c>
      <c r="M51" s="128">
        <f t="shared" si="10"/>
        <v>3261.4</v>
      </c>
      <c r="N51" s="128"/>
      <c r="O51" s="128">
        <f>+I51+J51+K51+L51+M51+N51</f>
        <v>9752</v>
      </c>
      <c r="P51" s="128">
        <v>25</v>
      </c>
      <c r="Q51" s="124"/>
      <c r="R51" s="124"/>
      <c r="S51" s="124">
        <v>1200.52</v>
      </c>
      <c r="T51" s="124">
        <v>200</v>
      </c>
      <c r="U51" s="124">
        <v>1289.46</v>
      </c>
      <c r="V51" s="124"/>
      <c r="W51" s="124">
        <f t="shared" si="8"/>
        <v>2714.98</v>
      </c>
      <c r="X51" s="124">
        <f t="shared" si="4"/>
        <v>2718.6000000000004</v>
      </c>
      <c r="Y51" s="124">
        <f>+J51+M51</f>
        <v>6527.4</v>
      </c>
      <c r="Z51" s="124">
        <f>+G51-(W51+X51)</f>
        <v>40566.42</v>
      </c>
    </row>
    <row r="52" spans="1:26" ht="90.75" hidden="1" x14ac:dyDescent="0.25">
      <c r="A52" s="51">
        <v>51</v>
      </c>
      <c r="B52" s="54" t="s">
        <v>139</v>
      </c>
      <c r="C52" s="54" t="s">
        <v>65</v>
      </c>
      <c r="D52" s="54" t="s">
        <v>7</v>
      </c>
      <c r="E52" s="52" t="s">
        <v>17</v>
      </c>
      <c r="F52" s="54" t="s">
        <v>61</v>
      </c>
      <c r="G52" s="55">
        <v>36000</v>
      </c>
      <c r="H52" s="55">
        <f>+G52-(I52+L52+N52)</f>
        <v>33872.400000000001</v>
      </c>
      <c r="I52" s="53">
        <f t="shared" si="0"/>
        <v>1033.2</v>
      </c>
      <c r="J52" s="53">
        <f t="shared" si="1"/>
        <v>2555.9999999999995</v>
      </c>
      <c r="K52" s="53">
        <f t="shared" si="2"/>
        <v>396.00000000000006</v>
      </c>
      <c r="L52" s="53">
        <f t="shared" si="9"/>
        <v>1094.4000000000001</v>
      </c>
      <c r="M52" s="53">
        <f t="shared" si="10"/>
        <v>2552.4</v>
      </c>
      <c r="N52" s="55"/>
      <c r="O52" s="55">
        <f>+I52+J52+K52+L52+M52+N52</f>
        <v>7632</v>
      </c>
      <c r="P52" s="55">
        <v>25</v>
      </c>
      <c r="Q52" s="124"/>
      <c r="R52" s="63"/>
      <c r="S52" s="125"/>
      <c r="T52" s="62">
        <v>200</v>
      </c>
      <c r="U52" s="62"/>
      <c r="V52" s="63"/>
      <c r="W52" s="62">
        <f t="shared" si="8"/>
        <v>225</v>
      </c>
      <c r="X52" s="62">
        <f t="shared" si="4"/>
        <v>2127.6000000000004</v>
      </c>
      <c r="Y52" s="63">
        <f>+J52+M52</f>
        <v>5108.3999999999996</v>
      </c>
      <c r="Z52" s="63">
        <f>+G52-(W52+X52)</f>
        <v>33647.4</v>
      </c>
    </row>
    <row r="53" spans="1:26" ht="90.75" hidden="1" x14ac:dyDescent="0.25">
      <c r="A53" s="51">
        <v>52</v>
      </c>
      <c r="B53" s="54" t="s">
        <v>106</v>
      </c>
      <c r="C53" s="54" t="s">
        <v>65</v>
      </c>
      <c r="D53" s="54" t="s">
        <v>7</v>
      </c>
      <c r="E53" s="52" t="s">
        <v>17</v>
      </c>
      <c r="F53" s="54" t="s">
        <v>61</v>
      </c>
      <c r="G53" s="55">
        <v>46000</v>
      </c>
      <c r="H53" s="55">
        <f t="shared" si="7"/>
        <v>41694.019999999997</v>
      </c>
      <c r="I53" s="53">
        <f t="shared" si="0"/>
        <v>1320.2</v>
      </c>
      <c r="J53" s="53">
        <f t="shared" si="1"/>
        <v>3265.9999999999995</v>
      </c>
      <c r="K53" s="53">
        <f t="shared" si="2"/>
        <v>506.00000000000006</v>
      </c>
      <c r="L53" s="53">
        <f t="shared" si="9"/>
        <v>1398.4</v>
      </c>
      <c r="M53" s="53">
        <f t="shared" si="10"/>
        <v>3261.4</v>
      </c>
      <c r="N53" s="53">
        <v>1587.38</v>
      </c>
      <c r="O53" s="55">
        <f t="shared" si="3"/>
        <v>11339.380000000001</v>
      </c>
      <c r="P53" s="55">
        <v>25</v>
      </c>
      <c r="Q53" s="124"/>
      <c r="R53" s="63"/>
      <c r="S53" s="125"/>
      <c r="T53" s="62">
        <v>200</v>
      </c>
      <c r="U53" s="62">
        <v>1049.8599999999999</v>
      </c>
      <c r="V53" s="63"/>
      <c r="W53" s="62">
        <f t="shared" si="8"/>
        <v>1274.8599999999999</v>
      </c>
      <c r="X53" s="62">
        <f t="shared" si="4"/>
        <v>4305.9800000000005</v>
      </c>
      <c r="Y53" s="63">
        <f t="shared" si="11"/>
        <v>6527.4</v>
      </c>
      <c r="Z53" s="63">
        <f t="shared" si="6"/>
        <v>40419.160000000003</v>
      </c>
    </row>
    <row r="54" spans="1:26" ht="75.75" hidden="1" x14ac:dyDescent="0.25">
      <c r="A54" s="51">
        <v>53</v>
      </c>
      <c r="B54" s="54" t="s">
        <v>107</v>
      </c>
      <c r="C54" s="54" t="s">
        <v>65</v>
      </c>
      <c r="D54" s="54" t="s">
        <v>15</v>
      </c>
      <c r="E54" s="52" t="s">
        <v>17</v>
      </c>
      <c r="F54" s="54" t="s">
        <v>61</v>
      </c>
      <c r="G54" s="55">
        <v>46000</v>
      </c>
      <c r="H54" s="55">
        <f t="shared" si="7"/>
        <v>43281.4</v>
      </c>
      <c r="I54" s="53">
        <f t="shared" si="0"/>
        <v>1320.2</v>
      </c>
      <c r="J54" s="53">
        <f t="shared" si="1"/>
        <v>3265.9999999999995</v>
      </c>
      <c r="K54" s="53">
        <f t="shared" si="2"/>
        <v>506.00000000000006</v>
      </c>
      <c r="L54" s="53">
        <f t="shared" si="9"/>
        <v>1398.4</v>
      </c>
      <c r="M54" s="53">
        <f t="shared" si="10"/>
        <v>3261.4</v>
      </c>
      <c r="N54" s="55"/>
      <c r="O54" s="55">
        <f t="shared" si="3"/>
        <v>9752</v>
      </c>
      <c r="P54" s="55">
        <v>25</v>
      </c>
      <c r="Q54" s="124"/>
      <c r="R54" s="63"/>
      <c r="S54" s="125">
        <v>398.64</v>
      </c>
      <c r="T54" s="62">
        <v>200</v>
      </c>
      <c r="U54" s="63">
        <v>1289.46</v>
      </c>
      <c r="V54" s="63"/>
      <c r="W54" s="62">
        <f t="shared" si="8"/>
        <v>1913.1</v>
      </c>
      <c r="X54" s="62">
        <f t="shared" si="4"/>
        <v>2718.6000000000004</v>
      </c>
      <c r="Y54" s="63">
        <f t="shared" si="11"/>
        <v>6527.4</v>
      </c>
      <c r="Z54" s="63">
        <f t="shared" si="6"/>
        <v>41368.300000000003</v>
      </c>
    </row>
    <row r="55" spans="1:26" ht="90.75" hidden="1" x14ac:dyDescent="0.25">
      <c r="A55" s="51">
        <v>54</v>
      </c>
      <c r="B55" s="54" t="s">
        <v>108</v>
      </c>
      <c r="C55" s="54" t="s">
        <v>66</v>
      </c>
      <c r="D55" s="54" t="s">
        <v>7</v>
      </c>
      <c r="E55" s="52" t="s">
        <v>20</v>
      </c>
      <c r="F55" s="54" t="s">
        <v>61</v>
      </c>
      <c r="G55" s="55">
        <v>36000</v>
      </c>
      <c r="H55" s="55">
        <f>+G55-(I55+L55+N55)</f>
        <v>33872.400000000001</v>
      </c>
      <c r="I55" s="53">
        <f t="shared" si="0"/>
        <v>1033.2</v>
      </c>
      <c r="J55" s="53">
        <f t="shared" si="1"/>
        <v>2555.9999999999995</v>
      </c>
      <c r="K55" s="53">
        <f t="shared" si="2"/>
        <v>396.00000000000006</v>
      </c>
      <c r="L55" s="53">
        <f t="shared" si="9"/>
        <v>1094.4000000000001</v>
      </c>
      <c r="M55" s="53">
        <f t="shared" si="10"/>
        <v>2552.4</v>
      </c>
      <c r="N55" s="55"/>
      <c r="O55" s="55">
        <f>+I55+J55+K55+L55+M55+N55</f>
        <v>7632</v>
      </c>
      <c r="P55" s="55">
        <v>25</v>
      </c>
      <c r="Q55" s="124"/>
      <c r="R55" s="63"/>
      <c r="S55" s="125">
        <v>398.64</v>
      </c>
      <c r="T55" s="62">
        <v>200</v>
      </c>
      <c r="U55" s="62"/>
      <c r="V55" s="63"/>
      <c r="W55" s="62">
        <f t="shared" si="8"/>
        <v>623.64</v>
      </c>
      <c r="X55" s="62">
        <f t="shared" si="4"/>
        <v>2127.6000000000004</v>
      </c>
      <c r="Y55" s="63">
        <f t="shared" si="11"/>
        <v>5108.3999999999996</v>
      </c>
      <c r="Z55" s="63">
        <f t="shared" si="6"/>
        <v>33248.76</v>
      </c>
    </row>
    <row r="56" spans="1:26" ht="75.75" hidden="1" x14ac:dyDescent="0.25">
      <c r="A56" s="51">
        <v>55</v>
      </c>
      <c r="B56" s="54" t="s">
        <v>162</v>
      </c>
      <c r="C56" s="54" t="s">
        <v>65</v>
      </c>
      <c r="D56" s="54" t="s">
        <v>136</v>
      </c>
      <c r="E56" s="52" t="s">
        <v>20</v>
      </c>
      <c r="F56" s="54" t="s">
        <v>61</v>
      </c>
      <c r="G56" s="55">
        <v>30000</v>
      </c>
      <c r="H56" s="55">
        <f t="shared" si="7"/>
        <v>28227</v>
      </c>
      <c r="I56" s="53">
        <f t="shared" si="0"/>
        <v>861</v>
      </c>
      <c r="J56" s="53">
        <f t="shared" si="1"/>
        <v>2130</v>
      </c>
      <c r="K56" s="53">
        <f t="shared" si="2"/>
        <v>330.00000000000006</v>
      </c>
      <c r="L56" s="53">
        <f t="shared" si="9"/>
        <v>912</v>
      </c>
      <c r="M56" s="53">
        <f t="shared" si="10"/>
        <v>2127</v>
      </c>
      <c r="N56" s="55"/>
      <c r="O56" s="55">
        <f t="shared" ref="O56:O62" si="13">+I56+J56+K56+L56+M56+N56</f>
        <v>6360</v>
      </c>
      <c r="P56" s="55">
        <v>25</v>
      </c>
      <c r="Q56" s="124"/>
      <c r="R56" s="63"/>
      <c r="S56" s="125"/>
      <c r="T56" s="62">
        <v>200</v>
      </c>
      <c r="U56" s="62"/>
      <c r="V56" s="63"/>
      <c r="W56" s="62">
        <f t="shared" si="8"/>
        <v>225</v>
      </c>
      <c r="X56" s="62">
        <f t="shared" si="4"/>
        <v>1773</v>
      </c>
      <c r="Y56" s="63">
        <f t="shared" si="11"/>
        <v>4257</v>
      </c>
      <c r="Z56" s="63">
        <f t="shared" si="6"/>
        <v>28002</v>
      </c>
    </row>
    <row r="57" spans="1:26" ht="90.75" hidden="1" x14ac:dyDescent="0.25">
      <c r="A57" s="51">
        <v>56</v>
      </c>
      <c r="B57" s="54" t="s">
        <v>163</v>
      </c>
      <c r="C57" s="54" t="s">
        <v>66</v>
      </c>
      <c r="D57" s="54" t="s">
        <v>7</v>
      </c>
      <c r="E57" s="52" t="s">
        <v>20</v>
      </c>
      <c r="F57" s="54" t="s">
        <v>61</v>
      </c>
      <c r="G57" s="55">
        <v>30000</v>
      </c>
      <c r="H57" s="55">
        <f>+G57-(I57+L57+N57)</f>
        <v>28227</v>
      </c>
      <c r="I57" s="53">
        <f t="shared" si="0"/>
        <v>861</v>
      </c>
      <c r="J57" s="53">
        <f t="shared" si="1"/>
        <v>2130</v>
      </c>
      <c r="K57" s="53">
        <f t="shared" si="2"/>
        <v>330.00000000000006</v>
      </c>
      <c r="L57" s="53">
        <f t="shared" si="9"/>
        <v>912</v>
      </c>
      <c r="M57" s="53">
        <f t="shared" si="10"/>
        <v>2127</v>
      </c>
      <c r="N57" s="55"/>
      <c r="O57" s="55">
        <f t="shared" si="13"/>
        <v>6360</v>
      </c>
      <c r="P57" s="55">
        <v>25</v>
      </c>
      <c r="Q57" s="124"/>
      <c r="R57" s="63"/>
      <c r="S57" s="125">
        <v>51.37</v>
      </c>
      <c r="T57" s="62">
        <v>200</v>
      </c>
      <c r="U57" s="62"/>
      <c r="V57" s="63"/>
      <c r="W57" s="62">
        <f t="shared" si="8"/>
        <v>276.37</v>
      </c>
      <c r="X57" s="62">
        <f t="shared" si="4"/>
        <v>1773</v>
      </c>
      <c r="Y57" s="63">
        <f t="shared" si="11"/>
        <v>4257</v>
      </c>
      <c r="Z57" s="63">
        <f t="shared" si="6"/>
        <v>27950.63</v>
      </c>
    </row>
    <row r="58" spans="1:26" ht="60.75" hidden="1" x14ac:dyDescent="0.25">
      <c r="A58" s="51">
        <v>57</v>
      </c>
      <c r="B58" s="54" t="s">
        <v>164</v>
      </c>
      <c r="C58" s="54" t="s">
        <v>65</v>
      </c>
      <c r="D58" s="115" t="s">
        <v>8</v>
      </c>
      <c r="E58" s="52" t="s">
        <v>231</v>
      </c>
      <c r="F58" s="54" t="s">
        <v>61</v>
      </c>
      <c r="G58" s="55">
        <v>46000</v>
      </c>
      <c r="H58" s="55">
        <f t="shared" si="7"/>
        <v>43281.4</v>
      </c>
      <c r="I58" s="53">
        <f t="shared" si="0"/>
        <v>1320.2</v>
      </c>
      <c r="J58" s="53">
        <f t="shared" si="1"/>
        <v>3265.9999999999995</v>
      </c>
      <c r="K58" s="53">
        <f t="shared" si="2"/>
        <v>506.00000000000006</v>
      </c>
      <c r="L58" s="53">
        <f t="shared" si="9"/>
        <v>1398.4</v>
      </c>
      <c r="M58" s="53">
        <f t="shared" si="10"/>
        <v>3261.4</v>
      </c>
      <c r="N58" s="55"/>
      <c r="O58" s="55">
        <f t="shared" si="13"/>
        <v>9752</v>
      </c>
      <c r="P58" s="55">
        <v>25</v>
      </c>
      <c r="Q58" s="124">
        <v>1233.44</v>
      </c>
      <c r="R58" s="63"/>
      <c r="S58" s="125">
        <v>398.64</v>
      </c>
      <c r="T58" s="62">
        <v>200</v>
      </c>
      <c r="U58" s="62">
        <v>1289.46</v>
      </c>
      <c r="V58" s="63"/>
      <c r="W58" s="62">
        <f t="shared" si="8"/>
        <v>3146.54</v>
      </c>
      <c r="X58" s="62">
        <f t="shared" si="4"/>
        <v>2718.6000000000004</v>
      </c>
      <c r="Y58" s="63">
        <f t="shared" si="11"/>
        <v>6527.4</v>
      </c>
      <c r="Z58" s="63">
        <f t="shared" si="6"/>
        <v>40134.86</v>
      </c>
    </row>
    <row r="59" spans="1:26" ht="90.75" hidden="1" x14ac:dyDescent="0.25">
      <c r="A59" s="51">
        <v>58</v>
      </c>
      <c r="B59" s="54" t="s">
        <v>165</v>
      </c>
      <c r="C59" s="54" t="s">
        <v>66</v>
      </c>
      <c r="D59" s="54" t="s">
        <v>9</v>
      </c>
      <c r="E59" s="52" t="s">
        <v>20</v>
      </c>
      <c r="F59" s="54" t="s">
        <v>61</v>
      </c>
      <c r="G59" s="55">
        <v>46000</v>
      </c>
      <c r="H59" s="55">
        <f t="shared" si="7"/>
        <v>43281.4</v>
      </c>
      <c r="I59" s="53">
        <f t="shared" si="0"/>
        <v>1320.2</v>
      </c>
      <c r="J59" s="53">
        <f t="shared" si="1"/>
        <v>3265.9999999999995</v>
      </c>
      <c r="K59" s="53">
        <f t="shared" si="2"/>
        <v>506.00000000000006</v>
      </c>
      <c r="L59" s="53">
        <f t="shared" si="9"/>
        <v>1398.4</v>
      </c>
      <c r="M59" s="53">
        <f t="shared" si="10"/>
        <v>3261.4</v>
      </c>
      <c r="N59" s="55"/>
      <c r="O59" s="55">
        <f t="shared" si="13"/>
        <v>9752</v>
      </c>
      <c r="P59" s="55">
        <v>25</v>
      </c>
      <c r="Q59" s="124"/>
      <c r="R59" s="63"/>
      <c r="S59" s="125">
        <v>659.21</v>
      </c>
      <c r="T59" s="62">
        <v>200</v>
      </c>
      <c r="U59" s="63">
        <f>IF((H59*12)&gt;867123.01,(79776+(((H59*12)-867123.01)*0.25))/12,IF((H59*12)&gt;624329.01,(31216+(((H59*12)-624329.01)*0.2))/12,IF((H59*12)&gt;416220.01,(((H59*12)-416220.01)*0.15)/12,0)))</f>
        <v>1289.4598750000005</v>
      </c>
      <c r="V59" s="63"/>
      <c r="W59" s="62">
        <f t="shared" si="8"/>
        <v>2173.6698750000005</v>
      </c>
      <c r="X59" s="62">
        <f t="shared" si="4"/>
        <v>2718.6000000000004</v>
      </c>
      <c r="Y59" s="63">
        <f t="shared" si="11"/>
        <v>6527.4</v>
      </c>
      <c r="Z59" s="63">
        <f t="shared" si="6"/>
        <v>41107.730125000002</v>
      </c>
    </row>
    <row r="60" spans="1:26" ht="60.75" hidden="1" x14ac:dyDescent="0.25">
      <c r="A60" s="51">
        <v>59</v>
      </c>
      <c r="B60" s="54" t="s">
        <v>166</v>
      </c>
      <c r="C60" s="54" t="s">
        <v>65</v>
      </c>
      <c r="D60" s="54" t="s">
        <v>56</v>
      </c>
      <c r="E60" s="52" t="s">
        <v>20</v>
      </c>
      <c r="F60" s="54" t="s">
        <v>61</v>
      </c>
      <c r="G60" s="55">
        <v>46000</v>
      </c>
      <c r="H60" s="55">
        <f t="shared" si="7"/>
        <v>43281.4</v>
      </c>
      <c r="I60" s="53">
        <f t="shared" si="0"/>
        <v>1320.2</v>
      </c>
      <c r="J60" s="53">
        <f t="shared" si="1"/>
        <v>3265.9999999999995</v>
      </c>
      <c r="K60" s="53">
        <f t="shared" si="2"/>
        <v>506.00000000000006</v>
      </c>
      <c r="L60" s="53">
        <f t="shared" si="9"/>
        <v>1398.4</v>
      </c>
      <c r="M60" s="53">
        <f t="shared" si="10"/>
        <v>3261.4</v>
      </c>
      <c r="N60" s="55"/>
      <c r="O60" s="55">
        <f t="shared" si="13"/>
        <v>9752</v>
      </c>
      <c r="P60" s="55">
        <v>25</v>
      </c>
      <c r="Q60" s="124"/>
      <c r="R60" s="63"/>
      <c r="S60" s="125">
        <v>629.16999999999996</v>
      </c>
      <c r="T60" s="62">
        <v>200</v>
      </c>
      <c r="U60" s="63">
        <v>1289.46</v>
      </c>
      <c r="V60" s="63"/>
      <c r="W60" s="62">
        <f t="shared" si="8"/>
        <v>2143.63</v>
      </c>
      <c r="X60" s="62">
        <f t="shared" si="4"/>
        <v>2718.6000000000004</v>
      </c>
      <c r="Y60" s="63">
        <f t="shared" si="11"/>
        <v>6527.4</v>
      </c>
      <c r="Z60" s="63">
        <f t="shared" si="6"/>
        <v>41137.769999999997</v>
      </c>
    </row>
    <row r="61" spans="1:26" ht="60.75" hidden="1" x14ac:dyDescent="0.25">
      <c r="A61" s="51">
        <v>60</v>
      </c>
      <c r="B61" s="54" t="s">
        <v>167</v>
      </c>
      <c r="C61" s="54" t="s">
        <v>66</v>
      </c>
      <c r="D61" s="54" t="s">
        <v>15</v>
      </c>
      <c r="E61" s="52" t="s">
        <v>20</v>
      </c>
      <c r="F61" s="54" t="s">
        <v>61</v>
      </c>
      <c r="G61" s="55">
        <v>36000</v>
      </c>
      <c r="H61" s="55">
        <f t="shared" si="7"/>
        <v>33872.400000000001</v>
      </c>
      <c r="I61" s="53">
        <f t="shared" si="0"/>
        <v>1033.2</v>
      </c>
      <c r="J61" s="53">
        <f t="shared" si="1"/>
        <v>2555.9999999999995</v>
      </c>
      <c r="K61" s="53">
        <f t="shared" si="2"/>
        <v>396.00000000000006</v>
      </c>
      <c r="L61" s="53">
        <f t="shared" si="9"/>
        <v>1094.4000000000001</v>
      </c>
      <c r="M61" s="53">
        <f t="shared" si="10"/>
        <v>2552.4</v>
      </c>
      <c r="N61" s="55"/>
      <c r="O61" s="55">
        <f t="shared" si="13"/>
        <v>7632</v>
      </c>
      <c r="P61" s="55">
        <v>25</v>
      </c>
      <c r="Q61" s="124"/>
      <c r="R61" s="63"/>
      <c r="S61" s="125">
        <v>1310.86</v>
      </c>
      <c r="T61" s="62">
        <v>200</v>
      </c>
      <c r="U61" s="63"/>
      <c r="V61" s="63"/>
      <c r="W61" s="62">
        <f t="shared" si="8"/>
        <v>1535.86</v>
      </c>
      <c r="X61" s="62">
        <f t="shared" si="4"/>
        <v>2127.6000000000004</v>
      </c>
      <c r="Y61" s="63">
        <f t="shared" si="11"/>
        <v>5108.3999999999996</v>
      </c>
      <c r="Z61" s="63">
        <f t="shared" si="6"/>
        <v>32336.54</v>
      </c>
    </row>
    <row r="62" spans="1:26" ht="75.75" hidden="1" x14ac:dyDescent="0.25">
      <c r="A62" s="51">
        <v>61</v>
      </c>
      <c r="B62" s="54" t="s">
        <v>168</v>
      </c>
      <c r="C62" s="54" t="s">
        <v>66</v>
      </c>
      <c r="D62" s="54" t="s">
        <v>136</v>
      </c>
      <c r="E62" s="52" t="s">
        <v>20</v>
      </c>
      <c r="F62" s="54" t="s">
        <v>61</v>
      </c>
      <c r="G62" s="55">
        <v>46000</v>
      </c>
      <c r="H62" s="55">
        <f t="shared" si="7"/>
        <v>43281.4</v>
      </c>
      <c r="I62" s="53">
        <f t="shared" si="0"/>
        <v>1320.2</v>
      </c>
      <c r="J62" s="53">
        <f t="shared" si="1"/>
        <v>3265.9999999999995</v>
      </c>
      <c r="K62" s="53">
        <f t="shared" si="2"/>
        <v>506.00000000000006</v>
      </c>
      <c r="L62" s="53">
        <f t="shared" si="9"/>
        <v>1398.4</v>
      </c>
      <c r="M62" s="53">
        <f t="shared" si="10"/>
        <v>3261.4</v>
      </c>
      <c r="N62" s="55"/>
      <c r="O62" s="55">
        <f t="shared" si="13"/>
        <v>9752</v>
      </c>
      <c r="P62" s="55">
        <v>25</v>
      </c>
      <c r="Q62" s="124">
        <v>10000</v>
      </c>
      <c r="R62" s="63"/>
      <c r="S62" s="125"/>
      <c r="T62" s="62">
        <v>200</v>
      </c>
      <c r="U62" s="136">
        <v>1289.46</v>
      </c>
      <c r="V62" s="63"/>
      <c r="W62" s="62">
        <f t="shared" si="8"/>
        <v>11514.46</v>
      </c>
      <c r="X62" s="62">
        <f t="shared" si="4"/>
        <v>2718.6000000000004</v>
      </c>
      <c r="Y62" s="63">
        <f t="shared" si="11"/>
        <v>6527.4</v>
      </c>
      <c r="Z62" s="63">
        <f t="shared" si="6"/>
        <v>31766.940000000002</v>
      </c>
    </row>
    <row r="63" spans="1:26" ht="60.75" hidden="1" x14ac:dyDescent="0.25">
      <c r="A63" s="51">
        <v>62</v>
      </c>
      <c r="B63" s="54" t="s">
        <v>109</v>
      </c>
      <c r="C63" s="54" t="s">
        <v>66</v>
      </c>
      <c r="D63" s="54" t="s">
        <v>141</v>
      </c>
      <c r="E63" s="52" t="s">
        <v>20</v>
      </c>
      <c r="F63" s="54" t="s">
        <v>61</v>
      </c>
      <c r="G63" s="55">
        <v>46000</v>
      </c>
      <c r="H63" s="55">
        <f t="shared" si="7"/>
        <v>43281.4</v>
      </c>
      <c r="I63" s="53">
        <f t="shared" si="0"/>
        <v>1320.2</v>
      </c>
      <c r="J63" s="53">
        <f t="shared" si="1"/>
        <v>3265.9999999999995</v>
      </c>
      <c r="K63" s="53">
        <f t="shared" si="2"/>
        <v>506.00000000000006</v>
      </c>
      <c r="L63" s="53">
        <f t="shared" si="9"/>
        <v>1398.4</v>
      </c>
      <c r="M63" s="53">
        <f t="shared" si="10"/>
        <v>3261.4</v>
      </c>
      <c r="N63" s="55"/>
      <c r="O63" s="55">
        <f t="shared" si="3"/>
        <v>9752</v>
      </c>
      <c r="P63" s="55">
        <v>25</v>
      </c>
      <c r="Q63" s="124">
        <v>11000</v>
      </c>
      <c r="R63" s="63"/>
      <c r="S63" s="125">
        <v>430.04</v>
      </c>
      <c r="T63" s="62">
        <v>200</v>
      </c>
      <c r="U63" s="136">
        <v>1289.46</v>
      </c>
      <c r="V63" s="63"/>
      <c r="W63" s="62">
        <f t="shared" si="8"/>
        <v>12944.5</v>
      </c>
      <c r="X63" s="62">
        <f t="shared" si="4"/>
        <v>2718.6000000000004</v>
      </c>
      <c r="Y63" s="63">
        <f t="shared" si="11"/>
        <v>6527.4</v>
      </c>
      <c r="Z63" s="63">
        <f t="shared" si="6"/>
        <v>30336.9</v>
      </c>
    </row>
    <row r="64" spans="1:26" ht="75.75" hidden="1" x14ac:dyDescent="0.25">
      <c r="A64" s="51">
        <v>63</v>
      </c>
      <c r="B64" s="54" t="s">
        <v>110</v>
      </c>
      <c r="C64" s="54" t="s">
        <v>66</v>
      </c>
      <c r="D64" s="54" t="s">
        <v>15</v>
      </c>
      <c r="E64" s="52" t="s">
        <v>20</v>
      </c>
      <c r="F64" s="54" t="s">
        <v>61</v>
      </c>
      <c r="G64" s="55">
        <v>36000</v>
      </c>
      <c r="H64" s="55">
        <f t="shared" si="7"/>
        <v>32285.02</v>
      </c>
      <c r="I64" s="53">
        <f t="shared" si="0"/>
        <v>1033.2</v>
      </c>
      <c r="J64" s="53">
        <f t="shared" si="1"/>
        <v>2555.9999999999995</v>
      </c>
      <c r="K64" s="53">
        <f t="shared" si="2"/>
        <v>396.00000000000006</v>
      </c>
      <c r="L64" s="53">
        <f t="shared" si="9"/>
        <v>1094.4000000000001</v>
      </c>
      <c r="M64" s="53">
        <f t="shared" si="10"/>
        <v>2552.4</v>
      </c>
      <c r="N64" s="53">
        <v>1587.38</v>
      </c>
      <c r="O64" s="55">
        <f t="shared" si="3"/>
        <v>9219.380000000001</v>
      </c>
      <c r="P64" s="55">
        <v>25</v>
      </c>
      <c r="Q64" s="124"/>
      <c r="R64" s="63"/>
      <c r="S64" s="125">
        <v>2251.91</v>
      </c>
      <c r="T64" s="62">
        <v>200</v>
      </c>
      <c r="U64" s="62"/>
      <c r="V64" s="63"/>
      <c r="W64" s="62">
        <f t="shared" si="8"/>
        <v>2476.91</v>
      </c>
      <c r="X64" s="62">
        <f t="shared" si="4"/>
        <v>3714.9800000000005</v>
      </c>
      <c r="Y64" s="63">
        <f t="shared" si="11"/>
        <v>5108.3999999999996</v>
      </c>
      <c r="Z64" s="63">
        <f t="shared" si="6"/>
        <v>29808.11</v>
      </c>
    </row>
    <row r="65" spans="1:26" ht="60.75" hidden="1" x14ac:dyDescent="0.25">
      <c r="A65" s="51">
        <v>64</v>
      </c>
      <c r="B65" s="54" t="s">
        <v>111</v>
      </c>
      <c r="C65" s="54" t="s">
        <v>66</v>
      </c>
      <c r="D65" s="54" t="s">
        <v>15</v>
      </c>
      <c r="E65" s="52" t="s">
        <v>32</v>
      </c>
      <c r="F65" s="54" t="s">
        <v>61</v>
      </c>
      <c r="G65" s="55">
        <v>36000</v>
      </c>
      <c r="H65" s="55">
        <f t="shared" si="7"/>
        <v>33872.400000000001</v>
      </c>
      <c r="I65" s="53">
        <f t="shared" si="0"/>
        <v>1033.2</v>
      </c>
      <c r="J65" s="53">
        <f t="shared" si="1"/>
        <v>2555.9999999999995</v>
      </c>
      <c r="K65" s="53">
        <f t="shared" si="2"/>
        <v>396.00000000000006</v>
      </c>
      <c r="L65" s="53">
        <f t="shared" si="9"/>
        <v>1094.4000000000001</v>
      </c>
      <c r="M65" s="53">
        <f t="shared" si="10"/>
        <v>2552.4</v>
      </c>
      <c r="N65" s="55"/>
      <c r="O65" s="55">
        <f t="shared" si="3"/>
        <v>7632</v>
      </c>
      <c r="P65" s="55">
        <v>25</v>
      </c>
      <c r="Q65" s="124">
        <v>1500</v>
      </c>
      <c r="R65" s="63"/>
      <c r="S65" s="125">
        <v>40</v>
      </c>
      <c r="T65" s="62">
        <v>200</v>
      </c>
      <c r="U65" s="62">
        <v>0</v>
      </c>
      <c r="V65" s="63"/>
      <c r="W65" s="62">
        <f t="shared" si="8"/>
        <v>1765</v>
      </c>
      <c r="X65" s="62">
        <f t="shared" si="4"/>
        <v>2127.6000000000004</v>
      </c>
      <c r="Y65" s="63">
        <f t="shared" si="11"/>
        <v>5108.3999999999996</v>
      </c>
      <c r="Z65" s="63">
        <f t="shared" si="6"/>
        <v>32107.4</v>
      </c>
    </row>
    <row r="66" spans="1:26" ht="90.75" hidden="1" x14ac:dyDescent="0.25">
      <c r="A66" s="126">
        <v>65</v>
      </c>
      <c r="B66" s="130" t="s">
        <v>112</v>
      </c>
      <c r="C66" s="130" t="s">
        <v>66</v>
      </c>
      <c r="D66" s="130" t="s">
        <v>15</v>
      </c>
      <c r="E66" s="127" t="s">
        <v>131</v>
      </c>
      <c r="F66" s="130" t="s">
        <v>61</v>
      </c>
      <c r="G66" s="131">
        <v>46000</v>
      </c>
      <c r="H66" s="131">
        <f t="shared" si="7"/>
        <v>43281.4</v>
      </c>
      <c r="I66" s="128">
        <f t="shared" si="0"/>
        <v>1320.2</v>
      </c>
      <c r="J66" s="128">
        <f t="shared" si="1"/>
        <v>3265.9999999999995</v>
      </c>
      <c r="K66" s="128">
        <f t="shared" si="2"/>
        <v>506.00000000000006</v>
      </c>
      <c r="L66" s="128">
        <f t="shared" si="9"/>
        <v>1398.4</v>
      </c>
      <c r="M66" s="128">
        <f t="shared" si="10"/>
        <v>3261.4</v>
      </c>
      <c r="N66" s="131"/>
      <c r="O66" s="131">
        <f t="shared" si="3"/>
        <v>9752</v>
      </c>
      <c r="P66" s="131">
        <v>25</v>
      </c>
      <c r="Q66" s="124">
        <v>200</v>
      </c>
      <c r="R66" s="125"/>
      <c r="S66" s="125">
        <v>1216.52</v>
      </c>
      <c r="T66" s="124">
        <v>200</v>
      </c>
      <c r="U66" s="125">
        <v>1289.46</v>
      </c>
      <c r="V66" s="125"/>
      <c r="W66" s="124">
        <f t="shared" si="8"/>
        <v>2930.98</v>
      </c>
      <c r="X66" s="124">
        <f t="shared" si="4"/>
        <v>2718.6000000000004</v>
      </c>
      <c r="Y66" s="125">
        <f t="shared" si="11"/>
        <v>6527.4</v>
      </c>
      <c r="Z66" s="125">
        <f t="shared" si="6"/>
        <v>40350.42</v>
      </c>
    </row>
    <row r="67" spans="1:26" ht="90.75" hidden="1" x14ac:dyDescent="0.25">
      <c r="A67" s="51">
        <v>66</v>
      </c>
      <c r="B67" s="54" t="s">
        <v>113</v>
      </c>
      <c r="C67" s="54" t="s">
        <v>65</v>
      </c>
      <c r="D67" s="54" t="s">
        <v>12</v>
      </c>
      <c r="E67" s="52" t="s">
        <v>22</v>
      </c>
      <c r="F67" s="54" t="s">
        <v>61</v>
      </c>
      <c r="G67" s="55">
        <v>46000</v>
      </c>
      <c r="H67" s="55">
        <f t="shared" si="7"/>
        <v>43281.4</v>
      </c>
      <c r="I67" s="53">
        <f t="shared" ref="I67:I111" si="14">IF(G67&lt;=374040,G67*2.87%,9334.68)</f>
        <v>1320.2</v>
      </c>
      <c r="J67" s="53">
        <f t="shared" ref="J67:J111" si="15">IF(G67&lt;=374040,G67*7.1%,23092.75)</f>
        <v>3265.9999999999995</v>
      </c>
      <c r="K67" s="53">
        <f t="shared" ref="K67:K111" si="16">IF(G67&lt;=74808,G67*1.1%,822.89)</f>
        <v>506.00000000000006</v>
      </c>
      <c r="L67" s="53">
        <f t="shared" si="9"/>
        <v>1398.4</v>
      </c>
      <c r="M67" s="53">
        <f t="shared" si="10"/>
        <v>3261.4</v>
      </c>
      <c r="N67" s="55"/>
      <c r="O67" s="55">
        <f t="shared" ref="O67:O90" si="17">+I67+J67+K67+L67+M67+N67</f>
        <v>9752</v>
      </c>
      <c r="P67" s="55">
        <v>25</v>
      </c>
      <c r="Q67" s="124"/>
      <c r="R67" s="63"/>
      <c r="S67" s="125">
        <v>890.25</v>
      </c>
      <c r="T67" s="62">
        <v>200</v>
      </c>
      <c r="U67" s="62">
        <v>1289.46</v>
      </c>
      <c r="V67" s="63"/>
      <c r="W67" s="62">
        <f t="shared" si="8"/>
        <v>2404.71</v>
      </c>
      <c r="X67" s="62">
        <f t="shared" ref="X67:X111" si="18">+I67+L67+N67</f>
        <v>2718.6000000000004</v>
      </c>
      <c r="Y67" s="63">
        <f t="shared" si="11"/>
        <v>6527.4</v>
      </c>
      <c r="Z67" s="63">
        <f t="shared" ref="Z67:Z70" si="19">+G67-(W67+X67)</f>
        <v>40876.69</v>
      </c>
    </row>
    <row r="68" spans="1:26" ht="75.75" hidden="1" x14ac:dyDescent="0.25">
      <c r="A68" s="51">
        <v>67</v>
      </c>
      <c r="B68" s="54" t="s">
        <v>114</v>
      </c>
      <c r="C68" s="54" t="s">
        <v>65</v>
      </c>
      <c r="D68" s="54" t="s">
        <v>8</v>
      </c>
      <c r="E68" s="52" t="s">
        <v>21</v>
      </c>
      <c r="F68" s="54" t="s">
        <v>61</v>
      </c>
      <c r="G68" s="55">
        <v>36000</v>
      </c>
      <c r="H68" s="55">
        <f t="shared" ref="H68:H90" si="20">+G68-(I68+L68+N68)</f>
        <v>30697.64</v>
      </c>
      <c r="I68" s="53">
        <f t="shared" si="14"/>
        <v>1033.2</v>
      </c>
      <c r="J68" s="53">
        <f t="shared" si="15"/>
        <v>2555.9999999999995</v>
      </c>
      <c r="K68" s="53">
        <f t="shared" si="16"/>
        <v>396.00000000000006</v>
      </c>
      <c r="L68" s="53">
        <f t="shared" si="9"/>
        <v>1094.4000000000001</v>
      </c>
      <c r="M68" s="53">
        <f t="shared" si="10"/>
        <v>2552.4</v>
      </c>
      <c r="N68" s="55">
        <v>3174.76</v>
      </c>
      <c r="O68" s="55">
        <f t="shared" si="17"/>
        <v>10806.76</v>
      </c>
      <c r="P68" s="55">
        <v>25</v>
      </c>
      <c r="Q68" s="124"/>
      <c r="R68" s="63"/>
      <c r="S68" s="125">
        <v>2154.67</v>
      </c>
      <c r="T68" s="62">
        <v>200</v>
      </c>
      <c r="U68" s="62"/>
      <c r="V68" s="63"/>
      <c r="W68" s="62">
        <f t="shared" ref="W68:W100" si="21">P68+Q68+R68+S68+T68+U68</f>
        <v>2379.67</v>
      </c>
      <c r="X68" s="62">
        <f t="shared" si="18"/>
        <v>5302.3600000000006</v>
      </c>
      <c r="Y68" s="63">
        <f t="shared" si="11"/>
        <v>5108.3999999999996</v>
      </c>
      <c r="Z68" s="63">
        <f t="shared" si="19"/>
        <v>28317.97</v>
      </c>
    </row>
    <row r="69" spans="1:26" ht="75.75" hidden="1" x14ac:dyDescent="0.25">
      <c r="A69" s="51">
        <v>68</v>
      </c>
      <c r="B69" s="52" t="s">
        <v>115</v>
      </c>
      <c r="C69" s="52" t="s">
        <v>65</v>
      </c>
      <c r="D69" s="52" t="s">
        <v>142</v>
      </c>
      <c r="E69" s="52" t="s">
        <v>24</v>
      </c>
      <c r="F69" s="52" t="s">
        <v>61</v>
      </c>
      <c r="G69" s="53">
        <v>36000</v>
      </c>
      <c r="H69" s="53">
        <f t="shared" si="20"/>
        <v>33872.400000000001</v>
      </c>
      <c r="I69" s="53">
        <f t="shared" si="14"/>
        <v>1033.2</v>
      </c>
      <c r="J69" s="53">
        <f t="shared" si="15"/>
        <v>2555.9999999999995</v>
      </c>
      <c r="K69" s="53">
        <f t="shared" si="16"/>
        <v>396.00000000000006</v>
      </c>
      <c r="L69" s="53">
        <f t="shared" ref="L69:L111" si="22">IF(G69&lt;=187020,G69*3.04%,4943.8)</f>
        <v>1094.4000000000001</v>
      </c>
      <c r="M69" s="53">
        <f t="shared" ref="M69:M111" si="23">IF(G69&lt;=187020,G69*7.09%,11530.11)</f>
        <v>2552.4</v>
      </c>
      <c r="N69" s="53"/>
      <c r="O69" s="53">
        <f t="shared" si="17"/>
        <v>7632</v>
      </c>
      <c r="P69" s="53">
        <v>25</v>
      </c>
      <c r="Q69" s="124">
        <v>6505.87</v>
      </c>
      <c r="R69" s="62"/>
      <c r="S69" s="124">
        <v>458.63</v>
      </c>
      <c r="T69" s="62">
        <v>200</v>
      </c>
      <c r="U69" s="62"/>
      <c r="V69" s="62"/>
      <c r="W69" s="62">
        <f t="shared" si="21"/>
        <v>7189.5</v>
      </c>
      <c r="X69" s="62">
        <f t="shared" si="18"/>
        <v>2127.6000000000004</v>
      </c>
      <c r="Y69" s="62">
        <f t="shared" si="11"/>
        <v>5108.3999999999996</v>
      </c>
      <c r="Z69" s="63">
        <f t="shared" si="19"/>
        <v>26682.9</v>
      </c>
    </row>
    <row r="70" spans="1:26" ht="60.75" hidden="1" x14ac:dyDescent="0.25">
      <c r="A70" s="51">
        <v>69</v>
      </c>
      <c r="B70" s="54" t="s">
        <v>196</v>
      </c>
      <c r="C70" s="54" t="s">
        <v>66</v>
      </c>
      <c r="D70" s="114" t="s">
        <v>56</v>
      </c>
      <c r="E70" s="52" t="s">
        <v>197</v>
      </c>
      <c r="F70" s="54" t="s">
        <v>61</v>
      </c>
      <c r="G70" s="55">
        <v>46000</v>
      </c>
      <c r="H70" s="55">
        <f t="shared" si="20"/>
        <v>43281.4</v>
      </c>
      <c r="I70" s="53">
        <f t="shared" si="14"/>
        <v>1320.2</v>
      </c>
      <c r="J70" s="53">
        <f t="shared" si="15"/>
        <v>3265.9999999999995</v>
      </c>
      <c r="K70" s="53">
        <f t="shared" si="16"/>
        <v>506.00000000000006</v>
      </c>
      <c r="L70" s="53">
        <f t="shared" si="22"/>
        <v>1398.4</v>
      </c>
      <c r="M70" s="53">
        <f t="shared" si="23"/>
        <v>3261.4</v>
      </c>
      <c r="N70" s="55"/>
      <c r="O70" s="55">
        <f t="shared" si="17"/>
        <v>9752</v>
      </c>
      <c r="P70" s="55">
        <v>25</v>
      </c>
      <c r="Q70" s="124">
        <v>7511.18</v>
      </c>
      <c r="R70" s="63"/>
      <c r="S70" s="125">
        <v>114.99</v>
      </c>
      <c r="T70" s="62">
        <v>200</v>
      </c>
      <c r="U70" s="63">
        <f>IF((H70*12)&gt;867123.01,(79776+(((H70*12)-867123.01)*0.25))/12,IF((H70*12)&gt;624329.01,(31216+(((H70*12)-624329.01)*0.2))/12,IF((H70*12)&gt;416220.01,(((H70*12)-416220.01)*0.15)/12,0)))</f>
        <v>1289.4598750000005</v>
      </c>
      <c r="V70" s="63"/>
      <c r="W70" s="62">
        <f t="shared" si="21"/>
        <v>9140.6298750000005</v>
      </c>
      <c r="X70" s="62">
        <f t="shared" si="18"/>
        <v>2718.6000000000004</v>
      </c>
      <c r="Y70" s="63">
        <f t="shared" si="11"/>
        <v>6527.4</v>
      </c>
      <c r="Z70" s="63">
        <f t="shared" si="19"/>
        <v>34140.770124999995</v>
      </c>
    </row>
    <row r="71" spans="1:26" ht="60.75" hidden="1" x14ac:dyDescent="0.25">
      <c r="A71" s="51">
        <v>70</v>
      </c>
      <c r="B71" s="52" t="s">
        <v>119</v>
      </c>
      <c r="C71" s="52" t="s">
        <v>65</v>
      </c>
      <c r="D71" s="52" t="s">
        <v>15</v>
      </c>
      <c r="E71" s="52" t="s">
        <v>20</v>
      </c>
      <c r="F71" s="52" t="s">
        <v>61</v>
      </c>
      <c r="G71" s="53">
        <v>36000</v>
      </c>
      <c r="H71" s="53">
        <f t="shared" si="20"/>
        <v>33872.400000000001</v>
      </c>
      <c r="I71" s="53">
        <f t="shared" si="14"/>
        <v>1033.2</v>
      </c>
      <c r="J71" s="53">
        <f t="shared" si="15"/>
        <v>2555.9999999999995</v>
      </c>
      <c r="K71" s="53">
        <f t="shared" si="16"/>
        <v>396.00000000000006</v>
      </c>
      <c r="L71" s="53">
        <f t="shared" si="22"/>
        <v>1094.4000000000001</v>
      </c>
      <c r="M71" s="53">
        <f t="shared" si="23"/>
        <v>2552.4</v>
      </c>
      <c r="N71" s="53"/>
      <c r="O71" s="53">
        <f t="shared" si="17"/>
        <v>7632</v>
      </c>
      <c r="P71" s="53">
        <v>25</v>
      </c>
      <c r="Q71" s="124">
        <v>2125.4899999999998</v>
      </c>
      <c r="R71" s="62"/>
      <c r="S71" s="124"/>
      <c r="T71" s="62">
        <v>200</v>
      </c>
      <c r="U71" s="62">
        <v>0</v>
      </c>
      <c r="V71" s="62"/>
      <c r="W71" s="62">
        <f t="shared" si="21"/>
        <v>2350.4899999999998</v>
      </c>
      <c r="X71" s="62">
        <f t="shared" si="18"/>
        <v>2127.6000000000004</v>
      </c>
      <c r="Y71" s="62">
        <f>+J71+M71</f>
        <v>5108.3999999999996</v>
      </c>
      <c r="Z71" s="62">
        <f>+G71-(W71+X71)</f>
        <v>31521.91</v>
      </c>
    </row>
    <row r="72" spans="1:26" ht="90.75" hidden="1" x14ac:dyDescent="0.25">
      <c r="A72" s="51">
        <v>71</v>
      </c>
      <c r="B72" s="52" t="s">
        <v>124</v>
      </c>
      <c r="C72" s="52" t="s">
        <v>66</v>
      </c>
      <c r="D72" s="52" t="s">
        <v>7</v>
      </c>
      <c r="E72" s="52" t="s">
        <v>18</v>
      </c>
      <c r="F72" s="52" t="s">
        <v>61</v>
      </c>
      <c r="G72" s="53">
        <v>25000</v>
      </c>
      <c r="H72" s="53">
        <f t="shared" si="20"/>
        <v>23522.5</v>
      </c>
      <c r="I72" s="53">
        <f t="shared" si="14"/>
        <v>717.5</v>
      </c>
      <c r="J72" s="53">
        <f t="shared" si="15"/>
        <v>1774.9999999999998</v>
      </c>
      <c r="K72" s="53">
        <f t="shared" si="16"/>
        <v>275</v>
      </c>
      <c r="L72" s="53">
        <f t="shared" si="22"/>
        <v>760</v>
      </c>
      <c r="M72" s="53">
        <f t="shared" si="23"/>
        <v>1772.5000000000002</v>
      </c>
      <c r="N72" s="53"/>
      <c r="O72" s="53">
        <f t="shared" si="17"/>
        <v>5300</v>
      </c>
      <c r="P72" s="53">
        <v>25</v>
      </c>
      <c r="Q72" s="124">
        <v>9635.91</v>
      </c>
      <c r="R72" s="62"/>
      <c r="S72" s="124">
        <v>1328.8</v>
      </c>
      <c r="T72" s="62">
        <v>200</v>
      </c>
      <c r="U72" s="62"/>
      <c r="V72" s="62"/>
      <c r="W72" s="62">
        <f t="shared" si="21"/>
        <v>11189.71</v>
      </c>
      <c r="X72" s="62">
        <f t="shared" si="18"/>
        <v>1477.5</v>
      </c>
      <c r="Y72" s="62">
        <f>+J72+M72</f>
        <v>3547.5</v>
      </c>
      <c r="Z72" s="62">
        <f>+G72-(W72+X72)</f>
        <v>12332.79</v>
      </c>
    </row>
    <row r="73" spans="1:26" ht="75.75" hidden="1" x14ac:dyDescent="0.25">
      <c r="A73" s="51">
        <v>72</v>
      </c>
      <c r="B73" s="52" t="s">
        <v>215</v>
      </c>
      <c r="C73" s="52" t="s">
        <v>66</v>
      </c>
      <c r="D73" s="52" t="s">
        <v>15</v>
      </c>
      <c r="E73" s="52" t="s">
        <v>171</v>
      </c>
      <c r="F73" s="52" t="s">
        <v>61</v>
      </c>
      <c r="G73" s="53">
        <v>30000</v>
      </c>
      <c r="H73" s="53">
        <f t="shared" si="20"/>
        <v>28227</v>
      </c>
      <c r="I73" s="53">
        <f t="shared" si="14"/>
        <v>861</v>
      </c>
      <c r="J73" s="53">
        <f t="shared" si="15"/>
        <v>2130</v>
      </c>
      <c r="K73" s="53">
        <f t="shared" si="16"/>
        <v>330.00000000000006</v>
      </c>
      <c r="L73" s="53">
        <f t="shared" si="22"/>
        <v>912</v>
      </c>
      <c r="M73" s="53">
        <f t="shared" si="23"/>
        <v>2127</v>
      </c>
      <c r="N73" s="53"/>
      <c r="O73" s="53">
        <f t="shared" si="17"/>
        <v>6360</v>
      </c>
      <c r="P73" s="53">
        <v>25</v>
      </c>
      <c r="Q73" s="124">
        <v>2995.75</v>
      </c>
      <c r="R73" s="62"/>
      <c r="S73" s="124"/>
      <c r="T73" s="62">
        <v>200</v>
      </c>
      <c r="U73" s="62"/>
      <c r="V73" s="62"/>
      <c r="W73" s="62">
        <f t="shared" si="21"/>
        <v>3220.75</v>
      </c>
      <c r="X73" s="62">
        <f t="shared" si="18"/>
        <v>1773</v>
      </c>
      <c r="Y73" s="62">
        <f>+J73+M73</f>
        <v>4257</v>
      </c>
      <c r="Z73" s="62">
        <f>+G73-(W73+X73)</f>
        <v>25006.25</v>
      </c>
    </row>
    <row r="74" spans="1:26" ht="75.75" hidden="1" x14ac:dyDescent="0.25">
      <c r="A74" s="51">
        <v>73</v>
      </c>
      <c r="B74" s="114" t="s">
        <v>147</v>
      </c>
      <c r="C74" s="114" t="s">
        <v>65</v>
      </c>
      <c r="D74" s="114" t="s">
        <v>149</v>
      </c>
      <c r="E74" s="52" t="s">
        <v>150</v>
      </c>
      <c r="F74" s="114" t="s">
        <v>48</v>
      </c>
      <c r="G74" s="53">
        <v>30000</v>
      </c>
      <c r="H74" s="53">
        <f t="shared" si="20"/>
        <v>28227</v>
      </c>
      <c r="I74" s="53">
        <f t="shared" si="14"/>
        <v>861</v>
      </c>
      <c r="J74" s="53">
        <f t="shared" si="15"/>
        <v>2130</v>
      </c>
      <c r="K74" s="53">
        <f t="shared" si="16"/>
        <v>330.00000000000006</v>
      </c>
      <c r="L74" s="53">
        <f t="shared" si="22"/>
        <v>912</v>
      </c>
      <c r="M74" s="53">
        <f t="shared" si="23"/>
        <v>2127</v>
      </c>
      <c r="N74" s="53"/>
      <c r="O74" s="53">
        <f t="shared" si="17"/>
        <v>6360</v>
      </c>
      <c r="P74" s="53">
        <v>25</v>
      </c>
      <c r="Q74" s="124">
        <v>500</v>
      </c>
      <c r="R74" s="62"/>
      <c r="S74" s="124"/>
      <c r="T74" s="62">
        <v>200</v>
      </c>
      <c r="U74" s="62"/>
      <c r="V74" s="62"/>
      <c r="W74" s="62">
        <f t="shared" si="21"/>
        <v>725</v>
      </c>
      <c r="X74" s="62">
        <f t="shared" si="18"/>
        <v>1773</v>
      </c>
      <c r="Y74" s="62">
        <f t="shared" ref="Y74:Y90" si="24">+J74+M74</f>
        <v>4257</v>
      </c>
      <c r="Z74" s="62">
        <f t="shared" ref="Z74:Z111" si="25">+G74-(W74+X74)</f>
        <v>27502</v>
      </c>
    </row>
    <row r="75" spans="1:26" ht="60.75" hidden="1" x14ac:dyDescent="0.25">
      <c r="A75" s="51">
        <v>74</v>
      </c>
      <c r="B75" s="114" t="s">
        <v>180</v>
      </c>
      <c r="C75" s="114" t="s">
        <v>65</v>
      </c>
      <c r="D75" s="114" t="s">
        <v>15</v>
      </c>
      <c r="E75" s="52" t="s">
        <v>21</v>
      </c>
      <c r="F75" s="114" t="s">
        <v>61</v>
      </c>
      <c r="G75" s="53">
        <v>30000</v>
      </c>
      <c r="H75" s="53">
        <f t="shared" si="20"/>
        <v>28227</v>
      </c>
      <c r="I75" s="53">
        <f t="shared" si="14"/>
        <v>861</v>
      </c>
      <c r="J75" s="53">
        <f t="shared" si="15"/>
        <v>2130</v>
      </c>
      <c r="K75" s="53">
        <f t="shared" si="16"/>
        <v>330.00000000000006</v>
      </c>
      <c r="L75" s="53">
        <f t="shared" si="22"/>
        <v>912</v>
      </c>
      <c r="M75" s="53">
        <f t="shared" si="23"/>
        <v>2127</v>
      </c>
      <c r="N75" s="53"/>
      <c r="O75" s="53">
        <f t="shared" si="17"/>
        <v>6360</v>
      </c>
      <c r="P75" s="53">
        <v>25</v>
      </c>
      <c r="Q75" s="124">
        <v>2000</v>
      </c>
      <c r="R75" s="62"/>
      <c r="S75" s="124"/>
      <c r="T75" s="62">
        <v>200</v>
      </c>
      <c r="U75" s="62"/>
      <c r="V75" s="62"/>
      <c r="W75" s="62">
        <f t="shared" si="21"/>
        <v>2225</v>
      </c>
      <c r="X75" s="62">
        <f t="shared" si="18"/>
        <v>1773</v>
      </c>
      <c r="Y75" s="62">
        <f t="shared" si="24"/>
        <v>4257</v>
      </c>
      <c r="Z75" s="62">
        <f t="shared" si="25"/>
        <v>26002</v>
      </c>
    </row>
    <row r="76" spans="1:26" ht="75.75" hidden="1" x14ac:dyDescent="0.25">
      <c r="A76" s="51">
        <v>75</v>
      </c>
      <c r="B76" s="114" t="s">
        <v>223</v>
      </c>
      <c r="C76" s="114" t="s">
        <v>66</v>
      </c>
      <c r="D76" s="114" t="s">
        <v>56</v>
      </c>
      <c r="E76" s="52" t="s">
        <v>181</v>
      </c>
      <c r="F76" s="114" t="s">
        <v>61</v>
      </c>
      <c r="G76" s="53">
        <v>30000</v>
      </c>
      <c r="H76" s="53">
        <f t="shared" si="20"/>
        <v>28227</v>
      </c>
      <c r="I76" s="53">
        <f t="shared" si="14"/>
        <v>861</v>
      </c>
      <c r="J76" s="53">
        <f t="shared" si="15"/>
        <v>2130</v>
      </c>
      <c r="K76" s="53">
        <f t="shared" si="16"/>
        <v>330.00000000000006</v>
      </c>
      <c r="L76" s="53">
        <f t="shared" si="22"/>
        <v>912</v>
      </c>
      <c r="M76" s="53">
        <f t="shared" si="23"/>
        <v>2127</v>
      </c>
      <c r="N76" s="53"/>
      <c r="O76" s="53">
        <f t="shared" si="17"/>
        <v>6360</v>
      </c>
      <c r="P76" s="53">
        <v>25</v>
      </c>
      <c r="Q76" s="124">
        <v>7426.75</v>
      </c>
      <c r="R76" s="62"/>
      <c r="S76" s="124"/>
      <c r="T76" s="62">
        <v>200</v>
      </c>
      <c r="U76" s="62"/>
      <c r="V76" s="62"/>
      <c r="W76" s="62">
        <f t="shared" si="21"/>
        <v>7651.75</v>
      </c>
      <c r="X76" s="62">
        <f t="shared" si="18"/>
        <v>1773</v>
      </c>
      <c r="Y76" s="62">
        <f t="shared" si="24"/>
        <v>4257</v>
      </c>
      <c r="Z76" s="62">
        <f t="shared" si="25"/>
        <v>20575.25</v>
      </c>
    </row>
    <row r="77" spans="1:26" ht="60.75" hidden="1" x14ac:dyDescent="0.25">
      <c r="A77" s="51">
        <v>76</v>
      </c>
      <c r="B77" s="54" t="s">
        <v>183</v>
      </c>
      <c r="C77" s="54" t="s">
        <v>65</v>
      </c>
      <c r="D77" s="54" t="s">
        <v>56</v>
      </c>
      <c r="E77" s="54" t="s">
        <v>32</v>
      </c>
      <c r="F77" s="54" t="s">
        <v>61</v>
      </c>
      <c r="G77" s="55">
        <v>26000</v>
      </c>
      <c r="H77" s="55">
        <f t="shared" si="20"/>
        <v>22876.02</v>
      </c>
      <c r="I77" s="55">
        <f t="shared" si="14"/>
        <v>746.2</v>
      </c>
      <c r="J77" s="55">
        <f t="shared" si="15"/>
        <v>1845.9999999999998</v>
      </c>
      <c r="K77" s="53">
        <f t="shared" si="16"/>
        <v>286.00000000000006</v>
      </c>
      <c r="L77" s="53">
        <f t="shared" si="22"/>
        <v>790.4</v>
      </c>
      <c r="M77" s="53">
        <f t="shared" si="23"/>
        <v>1843.4</v>
      </c>
      <c r="N77" s="53">
        <v>1587.38</v>
      </c>
      <c r="O77" s="55">
        <f t="shared" si="17"/>
        <v>7099.38</v>
      </c>
      <c r="P77" s="55">
        <v>25</v>
      </c>
      <c r="Q77" s="125">
        <v>1000</v>
      </c>
      <c r="R77" s="67"/>
      <c r="S77" s="134">
        <v>80.61</v>
      </c>
      <c r="T77" s="62">
        <v>200</v>
      </c>
      <c r="U77" s="62"/>
      <c r="V77" s="64"/>
      <c r="W77" s="62">
        <f t="shared" si="21"/>
        <v>1305.6099999999999</v>
      </c>
      <c r="X77" s="62">
        <f t="shared" si="18"/>
        <v>3123.98</v>
      </c>
      <c r="Y77" s="62">
        <f t="shared" si="24"/>
        <v>3689.3999999999996</v>
      </c>
      <c r="Z77" s="62">
        <f t="shared" si="25"/>
        <v>21570.41</v>
      </c>
    </row>
    <row r="78" spans="1:26" ht="60.75" hidden="1" x14ac:dyDescent="0.25">
      <c r="A78" s="51">
        <v>77</v>
      </c>
      <c r="B78" s="114" t="s">
        <v>184</v>
      </c>
      <c r="C78" s="114" t="s">
        <v>66</v>
      </c>
      <c r="D78" s="114" t="s">
        <v>56</v>
      </c>
      <c r="E78" s="52" t="s">
        <v>32</v>
      </c>
      <c r="F78" s="114" t="s">
        <v>61</v>
      </c>
      <c r="G78" s="53">
        <v>26000</v>
      </c>
      <c r="H78" s="53">
        <f t="shared" si="20"/>
        <v>24463.4</v>
      </c>
      <c r="I78" s="53">
        <f t="shared" si="14"/>
        <v>746.2</v>
      </c>
      <c r="J78" s="53">
        <f t="shared" si="15"/>
        <v>1845.9999999999998</v>
      </c>
      <c r="K78" s="53">
        <f t="shared" si="16"/>
        <v>286.00000000000006</v>
      </c>
      <c r="L78" s="53">
        <f t="shared" si="22"/>
        <v>790.4</v>
      </c>
      <c r="M78" s="53">
        <f t="shared" si="23"/>
        <v>1843.4</v>
      </c>
      <c r="N78" s="56"/>
      <c r="O78" s="53">
        <f t="shared" si="17"/>
        <v>5512</v>
      </c>
      <c r="P78" s="53">
        <v>25</v>
      </c>
      <c r="Q78" s="124">
        <v>1000</v>
      </c>
      <c r="R78" s="64"/>
      <c r="S78" s="135"/>
      <c r="T78" s="62">
        <v>200</v>
      </c>
      <c r="U78" s="62"/>
      <c r="V78" s="64"/>
      <c r="W78" s="62">
        <f t="shared" si="21"/>
        <v>1225</v>
      </c>
      <c r="X78" s="62">
        <f t="shared" si="18"/>
        <v>1536.6</v>
      </c>
      <c r="Y78" s="62">
        <f t="shared" si="24"/>
        <v>3689.3999999999996</v>
      </c>
      <c r="Z78" s="62">
        <f t="shared" si="25"/>
        <v>23238.400000000001</v>
      </c>
    </row>
    <row r="79" spans="1:26" ht="75.75" hidden="1" x14ac:dyDescent="0.25">
      <c r="A79" s="51">
        <v>78</v>
      </c>
      <c r="B79" s="114" t="s">
        <v>185</v>
      </c>
      <c r="C79" s="114" t="s">
        <v>65</v>
      </c>
      <c r="D79" s="114" t="s">
        <v>186</v>
      </c>
      <c r="E79" s="52" t="s">
        <v>21</v>
      </c>
      <c r="F79" s="114" t="s">
        <v>61</v>
      </c>
      <c r="G79" s="53">
        <v>26000</v>
      </c>
      <c r="H79" s="53">
        <f t="shared" si="20"/>
        <v>24463.4</v>
      </c>
      <c r="I79" s="53">
        <f t="shared" si="14"/>
        <v>746.2</v>
      </c>
      <c r="J79" s="53">
        <f t="shared" si="15"/>
        <v>1845.9999999999998</v>
      </c>
      <c r="K79" s="53">
        <f t="shared" si="16"/>
        <v>286.00000000000006</v>
      </c>
      <c r="L79" s="53">
        <f t="shared" si="22"/>
        <v>790.4</v>
      </c>
      <c r="M79" s="53">
        <f t="shared" si="23"/>
        <v>1843.4</v>
      </c>
      <c r="N79" s="56"/>
      <c r="O79" s="53">
        <f t="shared" si="17"/>
        <v>5512</v>
      </c>
      <c r="P79" s="53">
        <v>25</v>
      </c>
      <c r="Q79" s="124"/>
      <c r="R79" s="64"/>
      <c r="S79" s="135"/>
      <c r="T79" s="62">
        <v>200</v>
      </c>
      <c r="U79" s="62"/>
      <c r="V79" s="64"/>
      <c r="W79" s="62">
        <f t="shared" si="21"/>
        <v>225</v>
      </c>
      <c r="X79" s="62">
        <f t="shared" si="18"/>
        <v>1536.6</v>
      </c>
      <c r="Y79" s="62">
        <f t="shared" si="24"/>
        <v>3689.3999999999996</v>
      </c>
      <c r="Z79" s="62">
        <f t="shared" si="25"/>
        <v>24238.400000000001</v>
      </c>
    </row>
    <row r="80" spans="1:26" ht="75.75" hidden="1" x14ac:dyDescent="0.25">
      <c r="A80" s="51">
        <v>79</v>
      </c>
      <c r="B80" s="114" t="s">
        <v>187</v>
      </c>
      <c r="C80" s="114" t="s">
        <v>65</v>
      </c>
      <c r="D80" s="114" t="s">
        <v>186</v>
      </c>
      <c r="E80" s="52" t="s">
        <v>21</v>
      </c>
      <c r="F80" s="114" t="s">
        <v>61</v>
      </c>
      <c r="G80" s="53">
        <v>26000</v>
      </c>
      <c r="H80" s="53">
        <f t="shared" si="20"/>
        <v>24463.4</v>
      </c>
      <c r="I80" s="53">
        <f t="shared" si="14"/>
        <v>746.2</v>
      </c>
      <c r="J80" s="53">
        <f t="shared" si="15"/>
        <v>1845.9999999999998</v>
      </c>
      <c r="K80" s="53">
        <f t="shared" si="16"/>
        <v>286.00000000000006</v>
      </c>
      <c r="L80" s="53">
        <f t="shared" si="22"/>
        <v>790.4</v>
      </c>
      <c r="M80" s="53">
        <f t="shared" si="23"/>
        <v>1843.4</v>
      </c>
      <c r="N80" s="56"/>
      <c r="O80" s="53">
        <f t="shared" si="17"/>
        <v>5512</v>
      </c>
      <c r="P80" s="53">
        <v>25</v>
      </c>
      <c r="Q80" s="124"/>
      <c r="R80" s="64"/>
      <c r="S80" s="135">
        <v>7.8</v>
      </c>
      <c r="T80" s="62">
        <v>200</v>
      </c>
      <c r="U80" s="62"/>
      <c r="V80" s="64"/>
      <c r="W80" s="62">
        <f t="shared" si="21"/>
        <v>232.8</v>
      </c>
      <c r="X80" s="62">
        <f t="shared" si="18"/>
        <v>1536.6</v>
      </c>
      <c r="Y80" s="62">
        <f t="shared" si="24"/>
        <v>3689.3999999999996</v>
      </c>
      <c r="Z80" s="62">
        <f t="shared" si="25"/>
        <v>24230.6</v>
      </c>
    </row>
    <row r="81" spans="1:26" ht="75.75" hidden="1" x14ac:dyDescent="0.25">
      <c r="A81" s="51">
        <v>80</v>
      </c>
      <c r="B81" s="114" t="s">
        <v>188</v>
      </c>
      <c r="C81" s="114" t="s">
        <v>66</v>
      </c>
      <c r="D81" s="114" t="s">
        <v>56</v>
      </c>
      <c r="E81" s="52" t="s">
        <v>20</v>
      </c>
      <c r="F81" s="114" t="s">
        <v>61</v>
      </c>
      <c r="G81" s="53">
        <v>30000</v>
      </c>
      <c r="H81" s="53">
        <f t="shared" si="20"/>
        <v>28227</v>
      </c>
      <c r="I81" s="53">
        <f t="shared" si="14"/>
        <v>861</v>
      </c>
      <c r="J81" s="53">
        <f t="shared" si="15"/>
        <v>2130</v>
      </c>
      <c r="K81" s="53">
        <f t="shared" si="16"/>
        <v>330.00000000000006</v>
      </c>
      <c r="L81" s="53">
        <f t="shared" si="22"/>
        <v>912</v>
      </c>
      <c r="M81" s="53">
        <f t="shared" si="23"/>
        <v>2127</v>
      </c>
      <c r="N81" s="56"/>
      <c r="O81" s="53">
        <f t="shared" si="17"/>
        <v>6360</v>
      </c>
      <c r="P81" s="53">
        <v>25</v>
      </c>
      <c r="Q81" s="124"/>
      <c r="R81" s="64"/>
      <c r="S81" s="135"/>
      <c r="T81" s="62">
        <v>200</v>
      </c>
      <c r="U81" s="62"/>
      <c r="V81" s="64"/>
      <c r="W81" s="62">
        <f t="shared" si="21"/>
        <v>225</v>
      </c>
      <c r="X81" s="62">
        <f t="shared" si="18"/>
        <v>1773</v>
      </c>
      <c r="Y81" s="62">
        <f t="shared" si="24"/>
        <v>4257</v>
      </c>
      <c r="Z81" s="62">
        <f t="shared" si="25"/>
        <v>28002</v>
      </c>
    </row>
    <row r="82" spans="1:26" ht="90.75" hidden="1" x14ac:dyDescent="0.25">
      <c r="A82" s="51">
        <v>81</v>
      </c>
      <c r="B82" s="114" t="s">
        <v>189</v>
      </c>
      <c r="C82" s="114" t="s">
        <v>65</v>
      </c>
      <c r="D82" s="114" t="s">
        <v>177</v>
      </c>
      <c r="E82" s="52" t="s">
        <v>190</v>
      </c>
      <c r="F82" s="114" t="s">
        <v>61</v>
      </c>
      <c r="G82" s="53">
        <v>36000</v>
      </c>
      <c r="H82" s="53">
        <f t="shared" si="20"/>
        <v>33872.400000000001</v>
      </c>
      <c r="I82" s="53">
        <f t="shared" si="14"/>
        <v>1033.2</v>
      </c>
      <c r="J82" s="53">
        <f t="shared" si="15"/>
        <v>2555.9999999999995</v>
      </c>
      <c r="K82" s="53">
        <f t="shared" si="16"/>
        <v>396.00000000000006</v>
      </c>
      <c r="L82" s="53">
        <f t="shared" si="22"/>
        <v>1094.4000000000001</v>
      </c>
      <c r="M82" s="53">
        <f t="shared" si="23"/>
        <v>2552.4</v>
      </c>
      <c r="N82" s="56"/>
      <c r="O82" s="53">
        <f t="shared" si="17"/>
        <v>7632</v>
      </c>
      <c r="P82" s="53">
        <v>25</v>
      </c>
      <c r="Q82" s="124"/>
      <c r="R82" s="64"/>
      <c r="S82" s="135">
        <v>623.95000000000005</v>
      </c>
      <c r="T82" s="62">
        <v>200</v>
      </c>
      <c r="U82" s="62"/>
      <c r="V82" s="64"/>
      <c r="W82" s="62">
        <f t="shared" si="21"/>
        <v>848.95</v>
      </c>
      <c r="X82" s="62">
        <f t="shared" si="18"/>
        <v>2127.6000000000004</v>
      </c>
      <c r="Y82" s="62">
        <f t="shared" si="24"/>
        <v>5108.3999999999996</v>
      </c>
      <c r="Z82" s="62">
        <f t="shared" si="25"/>
        <v>33023.449999999997</v>
      </c>
    </row>
    <row r="83" spans="1:26" ht="75.75" hidden="1" x14ac:dyDescent="0.25">
      <c r="A83" s="51">
        <v>82</v>
      </c>
      <c r="B83" s="114" t="s">
        <v>191</v>
      </c>
      <c r="C83" s="114" t="s">
        <v>66</v>
      </c>
      <c r="D83" s="114" t="s">
        <v>56</v>
      </c>
      <c r="E83" s="52" t="s">
        <v>32</v>
      </c>
      <c r="F83" s="114" t="s">
        <v>61</v>
      </c>
      <c r="G83" s="53">
        <v>30000</v>
      </c>
      <c r="H83" s="53">
        <f t="shared" si="20"/>
        <v>28227</v>
      </c>
      <c r="I83" s="53">
        <f t="shared" si="14"/>
        <v>861</v>
      </c>
      <c r="J83" s="53">
        <f t="shared" si="15"/>
        <v>2130</v>
      </c>
      <c r="K83" s="53">
        <f t="shared" si="16"/>
        <v>330.00000000000006</v>
      </c>
      <c r="L83" s="53">
        <f t="shared" si="22"/>
        <v>912</v>
      </c>
      <c r="M83" s="53">
        <f t="shared" si="23"/>
        <v>2127</v>
      </c>
      <c r="N83" s="56"/>
      <c r="O83" s="53">
        <f t="shared" si="17"/>
        <v>6360</v>
      </c>
      <c r="P83" s="53">
        <v>25</v>
      </c>
      <c r="Q83" s="124"/>
      <c r="R83" s="64"/>
      <c r="S83" s="135"/>
      <c r="T83" s="62">
        <v>200</v>
      </c>
      <c r="U83" s="62"/>
      <c r="V83" s="64"/>
      <c r="W83" s="62">
        <f t="shared" si="21"/>
        <v>225</v>
      </c>
      <c r="X83" s="62">
        <f t="shared" si="18"/>
        <v>1773</v>
      </c>
      <c r="Y83" s="62">
        <f t="shared" si="24"/>
        <v>4257</v>
      </c>
      <c r="Z83" s="62">
        <f t="shared" si="25"/>
        <v>28002</v>
      </c>
    </row>
    <row r="84" spans="1:26" ht="90.75" hidden="1" x14ac:dyDescent="0.25">
      <c r="A84" s="51">
        <v>83</v>
      </c>
      <c r="B84" s="114" t="s">
        <v>194</v>
      </c>
      <c r="C84" s="114" t="s">
        <v>66</v>
      </c>
      <c r="D84" s="114" t="s">
        <v>56</v>
      </c>
      <c r="E84" s="52" t="s">
        <v>32</v>
      </c>
      <c r="F84" s="114" t="s">
        <v>61</v>
      </c>
      <c r="G84" s="53">
        <v>46000</v>
      </c>
      <c r="H84" s="53">
        <f t="shared" si="20"/>
        <v>43281.4</v>
      </c>
      <c r="I84" s="53">
        <f t="shared" si="14"/>
        <v>1320.2</v>
      </c>
      <c r="J84" s="53">
        <f t="shared" si="15"/>
        <v>3265.9999999999995</v>
      </c>
      <c r="K84" s="53">
        <f t="shared" si="16"/>
        <v>506.00000000000006</v>
      </c>
      <c r="L84" s="53">
        <f t="shared" si="22"/>
        <v>1398.4</v>
      </c>
      <c r="M84" s="53">
        <f t="shared" si="23"/>
        <v>3261.4</v>
      </c>
      <c r="N84" s="56"/>
      <c r="O84" s="53">
        <f t="shared" si="17"/>
        <v>9752</v>
      </c>
      <c r="P84" s="53">
        <v>25</v>
      </c>
      <c r="Q84" s="124"/>
      <c r="R84" s="64"/>
      <c r="S84" s="135"/>
      <c r="T84" s="62">
        <v>200</v>
      </c>
      <c r="U84" s="62">
        <f>IF((H84*12)&gt;867123.01,(79776+(((H84*12)-867123.01)*0.25))/12,IF((H84*12)&gt;624329.01,(31216+(((H84*12)-624329.01)*0.2))/12,IF((H84*12)&gt;416220.01,(((H84*12)-416220.01)*0.15)/12,0)))</f>
        <v>1289.4598750000005</v>
      </c>
      <c r="V84" s="64"/>
      <c r="W84" s="62">
        <f t="shared" si="21"/>
        <v>1514.4598750000005</v>
      </c>
      <c r="X84" s="62">
        <f t="shared" si="18"/>
        <v>2718.6000000000004</v>
      </c>
      <c r="Y84" s="62">
        <f t="shared" si="24"/>
        <v>6527.4</v>
      </c>
      <c r="Z84" s="62">
        <f t="shared" si="25"/>
        <v>41766.940125000001</v>
      </c>
    </row>
    <row r="85" spans="1:26" ht="60.75" hidden="1" x14ac:dyDescent="0.25">
      <c r="A85" s="51">
        <v>84</v>
      </c>
      <c r="B85" s="54" t="s">
        <v>195</v>
      </c>
      <c r="C85" s="54" t="s">
        <v>65</v>
      </c>
      <c r="D85" s="114" t="s">
        <v>56</v>
      </c>
      <c r="E85" s="52" t="s">
        <v>17</v>
      </c>
      <c r="F85" s="54" t="s">
        <v>61</v>
      </c>
      <c r="G85" s="55">
        <v>46000</v>
      </c>
      <c r="H85" s="55">
        <f t="shared" si="20"/>
        <v>43281.4</v>
      </c>
      <c r="I85" s="53">
        <f t="shared" si="14"/>
        <v>1320.2</v>
      </c>
      <c r="J85" s="53">
        <f t="shared" si="15"/>
        <v>3265.9999999999995</v>
      </c>
      <c r="K85" s="53">
        <f t="shared" si="16"/>
        <v>506.00000000000006</v>
      </c>
      <c r="L85" s="53">
        <f t="shared" si="22"/>
        <v>1398.4</v>
      </c>
      <c r="M85" s="53">
        <f t="shared" si="23"/>
        <v>3261.4</v>
      </c>
      <c r="N85" s="55"/>
      <c r="O85" s="55">
        <f t="shared" si="17"/>
        <v>9752</v>
      </c>
      <c r="P85" s="55">
        <v>25</v>
      </c>
      <c r="Q85" s="124"/>
      <c r="R85" s="63"/>
      <c r="S85" s="125">
        <v>1844.25</v>
      </c>
      <c r="T85" s="62">
        <v>200</v>
      </c>
      <c r="U85" s="63">
        <v>1289.46</v>
      </c>
      <c r="V85" s="63"/>
      <c r="W85" s="62">
        <f t="shared" si="21"/>
        <v>3358.71</v>
      </c>
      <c r="X85" s="62">
        <f t="shared" si="18"/>
        <v>2718.6000000000004</v>
      </c>
      <c r="Y85" s="63">
        <f t="shared" si="24"/>
        <v>6527.4</v>
      </c>
      <c r="Z85" s="62">
        <f t="shared" si="25"/>
        <v>39922.69</v>
      </c>
    </row>
    <row r="86" spans="1:26" ht="75.75" hidden="1" x14ac:dyDescent="0.25">
      <c r="A86" s="51">
        <v>85</v>
      </c>
      <c r="B86" s="52" t="s">
        <v>198</v>
      </c>
      <c r="C86" s="54" t="s">
        <v>66</v>
      </c>
      <c r="D86" s="114" t="s">
        <v>56</v>
      </c>
      <c r="E86" s="116" t="s">
        <v>199</v>
      </c>
      <c r="F86" s="54" t="s">
        <v>61</v>
      </c>
      <c r="G86" s="55">
        <v>46000</v>
      </c>
      <c r="H86" s="55">
        <f t="shared" si="20"/>
        <v>43281.4</v>
      </c>
      <c r="I86" s="53">
        <f t="shared" si="14"/>
        <v>1320.2</v>
      </c>
      <c r="J86" s="53">
        <f t="shared" si="15"/>
        <v>3265.9999999999995</v>
      </c>
      <c r="K86" s="53">
        <f t="shared" si="16"/>
        <v>506.00000000000006</v>
      </c>
      <c r="L86" s="53">
        <f t="shared" si="22"/>
        <v>1398.4</v>
      </c>
      <c r="M86" s="53">
        <f t="shared" si="23"/>
        <v>3261.4</v>
      </c>
      <c r="N86" s="55"/>
      <c r="O86" s="55">
        <f t="shared" si="17"/>
        <v>9752</v>
      </c>
      <c r="P86" s="55">
        <v>25</v>
      </c>
      <c r="Q86" s="124"/>
      <c r="R86" s="63"/>
      <c r="S86" s="125">
        <v>330.59</v>
      </c>
      <c r="T86" s="62">
        <v>200</v>
      </c>
      <c r="U86" s="63">
        <f>IF((H86*12)&gt;867123.01,(79776+(((H86*12)-867123.01)*0.25))/12,IF((H86*12)&gt;624329.01,(31216+(((H86*12)-624329.01)*0.2))/12,IF((H86*12)&gt;416220.01,(((H86*12)-416220.01)*0.15)/12,0)))</f>
        <v>1289.4598750000005</v>
      </c>
      <c r="V86" s="63"/>
      <c r="W86" s="62">
        <f t="shared" si="21"/>
        <v>1845.0498750000004</v>
      </c>
      <c r="X86" s="62">
        <f t="shared" si="18"/>
        <v>2718.6000000000004</v>
      </c>
      <c r="Y86" s="63">
        <f t="shared" si="24"/>
        <v>6527.4</v>
      </c>
      <c r="Z86" s="62">
        <f t="shared" si="25"/>
        <v>41436.350124999997</v>
      </c>
    </row>
    <row r="87" spans="1:26" ht="75.75" hidden="1" x14ac:dyDescent="0.25">
      <c r="A87" s="51">
        <v>86</v>
      </c>
      <c r="B87" s="52" t="s">
        <v>200</v>
      </c>
      <c r="C87" s="54" t="s">
        <v>66</v>
      </c>
      <c r="D87" s="114" t="s">
        <v>56</v>
      </c>
      <c r="E87" s="52" t="s">
        <v>32</v>
      </c>
      <c r="F87" s="54" t="s">
        <v>61</v>
      </c>
      <c r="G87" s="55">
        <v>36000</v>
      </c>
      <c r="H87" s="55">
        <f t="shared" si="20"/>
        <v>33872.400000000001</v>
      </c>
      <c r="I87" s="53">
        <f t="shared" si="14"/>
        <v>1033.2</v>
      </c>
      <c r="J87" s="53">
        <f t="shared" si="15"/>
        <v>2555.9999999999995</v>
      </c>
      <c r="K87" s="53">
        <f t="shared" si="16"/>
        <v>396.00000000000006</v>
      </c>
      <c r="L87" s="53">
        <f t="shared" si="22"/>
        <v>1094.4000000000001</v>
      </c>
      <c r="M87" s="53">
        <f t="shared" si="23"/>
        <v>2552.4</v>
      </c>
      <c r="N87" s="55"/>
      <c r="O87" s="55">
        <f t="shared" si="17"/>
        <v>7632</v>
      </c>
      <c r="P87" s="55">
        <v>25</v>
      </c>
      <c r="Q87" s="124"/>
      <c r="R87" s="63"/>
      <c r="S87" s="125">
        <v>1728.55</v>
      </c>
      <c r="T87" s="62">
        <v>200</v>
      </c>
      <c r="U87" s="63">
        <f t="shared" ref="U87:U111" si="26">IF((H87*12)&gt;867123.01,(79776+(((H87*12)-867123.01)*0.25))/12,IF((H87*12)&gt;624329.01,(31216+(((H87*12)-624329.01)*0.2))/12,IF((H87*12)&gt;416220.01,(((H87*12)-416220.01)*0.15)/12,0)))</f>
        <v>0</v>
      </c>
      <c r="V87" s="63"/>
      <c r="W87" s="62">
        <f t="shared" si="21"/>
        <v>1953.55</v>
      </c>
      <c r="X87" s="62">
        <f t="shared" si="18"/>
        <v>2127.6000000000004</v>
      </c>
      <c r="Y87" s="63">
        <f t="shared" si="24"/>
        <v>5108.3999999999996</v>
      </c>
      <c r="Z87" s="62">
        <f t="shared" si="25"/>
        <v>31918.85</v>
      </c>
    </row>
    <row r="88" spans="1:26" ht="105.75" hidden="1" x14ac:dyDescent="0.25">
      <c r="A88" s="51">
        <v>87</v>
      </c>
      <c r="B88" s="52" t="s">
        <v>202</v>
      </c>
      <c r="C88" s="54" t="s">
        <v>65</v>
      </c>
      <c r="D88" s="54" t="s">
        <v>7</v>
      </c>
      <c r="E88" s="52" t="s">
        <v>17</v>
      </c>
      <c r="F88" s="54" t="s">
        <v>61</v>
      </c>
      <c r="G88" s="55">
        <v>36000</v>
      </c>
      <c r="H88" s="55">
        <f t="shared" si="20"/>
        <v>33872.400000000001</v>
      </c>
      <c r="I88" s="53">
        <f t="shared" si="14"/>
        <v>1033.2</v>
      </c>
      <c r="J88" s="53">
        <f t="shared" si="15"/>
        <v>2555.9999999999995</v>
      </c>
      <c r="K88" s="53">
        <f t="shared" si="16"/>
        <v>396.00000000000006</v>
      </c>
      <c r="L88" s="53">
        <f t="shared" si="22"/>
        <v>1094.4000000000001</v>
      </c>
      <c r="M88" s="53">
        <f t="shared" si="23"/>
        <v>2552.4</v>
      </c>
      <c r="N88" s="55"/>
      <c r="O88" s="55">
        <f t="shared" si="17"/>
        <v>7632</v>
      </c>
      <c r="P88" s="55">
        <v>25</v>
      </c>
      <c r="Q88" s="124"/>
      <c r="R88" s="63"/>
      <c r="S88" s="125"/>
      <c r="T88" s="62">
        <v>200</v>
      </c>
      <c r="U88" s="63">
        <f t="shared" si="26"/>
        <v>0</v>
      </c>
      <c r="V88" s="63"/>
      <c r="W88" s="62">
        <f t="shared" si="21"/>
        <v>225</v>
      </c>
      <c r="X88" s="62">
        <f t="shared" si="18"/>
        <v>2127.6000000000004</v>
      </c>
      <c r="Y88" s="63">
        <f t="shared" si="24"/>
        <v>5108.3999999999996</v>
      </c>
      <c r="Z88" s="62">
        <f t="shared" si="25"/>
        <v>33647.4</v>
      </c>
    </row>
    <row r="89" spans="1:26" ht="90.75" hidden="1" x14ac:dyDescent="0.25">
      <c r="A89" s="51">
        <v>88</v>
      </c>
      <c r="B89" s="54" t="s">
        <v>203</v>
      </c>
      <c r="C89" s="54" t="s">
        <v>66</v>
      </c>
      <c r="D89" s="54" t="s">
        <v>204</v>
      </c>
      <c r="E89" s="52" t="s">
        <v>205</v>
      </c>
      <c r="F89" s="54" t="s">
        <v>61</v>
      </c>
      <c r="G89" s="55">
        <v>30000</v>
      </c>
      <c r="H89" s="55">
        <f t="shared" si="20"/>
        <v>28227</v>
      </c>
      <c r="I89" s="53">
        <f t="shared" si="14"/>
        <v>861</v>
      </c>
      <c r="J89" s="53">
        <f t="shared" si="15"/>
        <v>2130</v>
      </c>
      <c r="K89" s="53">
        <f t="shared" si="16"/>
        <v>330.00000000000006</v>
      </c>
      <c r="L89" s="53">
        <f t="shared" si="22"/>
        <v>912</v>
      </c>
      <c r="M89" s="53">
        <f t="shared" si="23"/>
        <v>2127</v>
      </c>
      <c r="N89" s="55"/>
      <c r="O89" s="55">
        <f t="shared" si="17"/>
        <v>6360</v>
      </c>
      <c r="P89" s="55">
        <v>25</v>
      </c>
      <c r="Q89" s="124">
        <v>500</v>
      </c>
      <c r="R89" s="63"/>
      <c r="S89" s="125">
        <v>277.35000000000002</v>
      </c>
      <c r="T89" s="62">
        <v>200</v>
      </c>
      <c r="U89" s="63">
        <f t="shared" si="26"/>
        <v>0</v>
      </c>
      <c r="V89" s="63"/>
      <c r="W89" s="62">
        <f t="shared" si="21"/>
        <v>1002.35</v>
      </c>
      <c r="X89" s="62">
        <f t="shared" si="18"/>
        <v>1773</v>
      </c>
      <c r="Y89" s="63">
        <f t="shared" si="24"/>
        <v>4257</v>
      </c>
      <c r="Z89" s="62">
        <f t="shared" si="25"/>
        <v>27224.65</v>
      </c>
    </row>
    <row r="90" spans="1:26" ht="75.75" hidden="1" x14ac:dyDescent="0.25">
      <c r="A90" s="51">
        <v>89</v>
      </c>
      <c r="B90" s="54" t="s">
        <v>206</v>
      </c>
      <c r="C90" s="54" t="s">
        <v>65</v>
      </c>
      <c r="D90" s="114" t="s">
        <v>56</v>
      </c>
      <c r="E90" s="52" t="s">
        <v>17</v>
      </c>
      <c r="F90" s="54" t="s">
        <v>61</v>
      </c>
      <c r="G90" s="55">
        <v>36000</v>
      </c>
      <c r="H90" s="55">
        <f t="shared" si="20"/>
        <v>33872.400000000001</v>
      </c>
      <c r="I90" s="53">
        <f t="shared" si="14"/>
        <v>1033.2</v>
      </c>
      <c r="J90" s="53">
        <f t="shared" si="15"/>
        <v>2555.9999999999995</v>
      </c>
      <c r="K90" s="53">
        <f t="shared" si="16"/>
        <v>396.00000000000006</v>
      </c>
      <c r="L90" s="53">
        <f t="shared" si="22"/>
        <v>1094.4000000000001</v>
      </c>
      <c r="M90" s="53">
        <f t="shared" si="23"/>
        <v>2552.4</v>
      </c>
      <c r="N90" s="55"/>
      <c r="O90" s="55">
        <f t="shared" si="17"/>
        <v>7632</v>
      </c>
      <c r="P90" s="55">
        <v>25</v>
      </c>
      <c r="Q90" s="124"/>
      <c r="R90" s="63"/>
      <c r="S90" s="125">
        <v>50.01</v>
      </c>
      <c r="T90" s="62">
        <v>200</v>
      </c>
      <c r="U90" s="63">
        <f t="shared" si="26"/>
        <v>0</v>
      </c>
      <c r="V90" s="63"/>
      <c r="W90" s="62">
        <f t="shared" si="21"/>
        <v>275.01</v>
      </c>
      <c r="X90" s="62">
        <f t="shared" si="18"/>
        <v>2127.6000000000004</v>
      </c>
      <c r="Y90" s="63">
        <f t="shared" si="24"/>
        <v>5108.3999999999996</v>
      </c>
      <c r="Z90" s="62">
        <f t="shared" si="25"/>
        <v>33597.39</v>
      </c>
    </row>
    <row r="91" spans="1:26" ht="60.75" hidden="1" x14ac:dyDescent="0.25">
      <c r="A91" s="51">
        <v>90</v>
      </c>
      <c r="B91" s="114" t="s">
        <v>193</v>
      </c>
      <c r="C91" s="114" t="s">
        <v>65</v>
      </c>
      <c r="D91" s="114" t="s">
        <v>56</v>
      </c>
      <c r="E91" s="52" t="s">
        <v>192</v>
      </c>
      <c r="F91" s="114" t="s">
        <v>61</v>
      </c>
      <c r="G91" s="53">
        <v>20000</v>
      </c>
      <c r="H91" s="53">
        <f>+G91-(I91+L91+N91)</f>
        <v>18818</v>
      </c>
      <c r="I91" s="53">
        <f t="shared" si="14"/>
        <v>574</v>
      </c>
      <c r="J91" s="53">
        <f t="shared" si="15"/>
        <v>1419.9999999999998</v>
      </c>
      <c r="K91" s="53">
        <f t="shared" si="16"/>
        <v>220.00000000000003</v>
      </c>
      <c r="L91" s="53">
        <f t="shared" si="22"/>
        <v>608</v>
      </c>
      <c r="M91" s="53">
        <f t="shared" si="23"/>
        <v>1418</v>
      </c>
      <c r="N91" s="56"/>
      <c r="O91" s="53">
        <f>+I91+J91+K91+L91+M91+N91</f>
        <v>4240</v>
      </c>
      <c r="P91" s="53">
        <v>25</v>
      </c>
      <c r="Q91" s="124"/>
      <c r="R91" s="64"/>
      <c r="S91" s="135"/>
      <c r="T91" s="62">
        <v>200</v>
      </c>
      <c r="U91" s="63">
        <f t="shared" si="26"/>
        <v>0</v>
      </c>
      <c r="V91" s="64"/>
      <c r="W91" s="62">
        <f t="shared" si="21"/>
        <v>225</v>
      </c>
      <c r="X91" s="62">
        <f t="shared" si="18"/>
        <v>1182</v>
      </c>
      <c r="Y91" s="62">
        <f>+J91+M91</f>
        <v>2838</v>
      </c>
      <c r="Z91" s="62">
        <f t="shared" si="25"/>
        <v>18593</v>
      </c>
    </row>
    <row r="92" spans="1:26" ht="60.75" hidden="1" x14ac:dyDescent="0.25">
      <c r="A92" s="51">
        <v>91</v>
      </c>
      <c r="B92" s="52" t="s">
        <v>120</v>
      </c>
      <c r="C92" s="52" t="s">
        <v>65</v>
      </c>
      <c r="D92" s="52" t="s">
        <v>15</v>
      </c>
      <c r="E92" s="52" t="s">
        <v>23</v>
      </c>
      <c r="F92" s="52" t="s">
        <v>61</v>
      </c>
      <c r="G92" s="53">
        <v>25000</v>
      </c>
      <c r="H92" s="53">
        <f t="shared" ref="H92:H111" si="27">+G92-(I92+L92+N92)</f>
        <v>23522.5</v>
      </c>
      <c r="I92" s="53">
        <f t="shared" si="14"/>
        <v>717.5</v>
      </c>
      <c r="J92" s="53">
        <f t="shared" si="15"/>
        <v>1774.9999999999998</v>
      </c>
      <c r="K92" s="53">
        <f t="shared" si="16"/>
        <v>275</v>
      </c>
      <c r="L92" s="53">
        <f t="shared" si="22"/>
        <v>760</v>
      </c>
      <c r="M92" s="53">
        <f t="shared" si="23"/>
        <v>1772.5000000000002</v>
      </c>
      <c r="N92" s="53"/>
      <c r="O92" s="53">
        <f t="shared" ref="O92:O111" si="28">+I92+J92+K92+L92+M92+N92</f>
        <v>5300</v>
      </c>
      <c r="P92" s="53">
        <v>25</v>
      </c>
      <c r="Q92" s="124">
        <v>1638.06</v>
      </c>
      <c r="R92" s="62"/>
      <c r="S92" s="124"/>
      <c r="T92" s="62">
        <v>200</v>
      </c>
      <c r="U92" s="63">
        <f t="shared" si="26"/>
        <v>0</v>
      </c>
      <c r="V92" s="62"/>
      <c r="W92" s="62">
        <f t="shared" si="21"/>
        <v>1863.06</v>
      </c>
      <c r="X92" s="62">
        <f t="shared" si="18"/>
        <v>1477.5</v>
      </c>
      <c r="Y92" s="62">
        <f t="shared" ref="Y92:Y111" si="29">+J92+M92</f>
        <v>3547.5</v>
      </c>
      <c r="Z92" s="62">
        <f t="shared" si="25"/>
        <v>21659.439999999999</v>
      </c>
    </row>
    <row r="93" spans="1:26" ht="90.75" hidden="1" x14ac:dyDescent="0.25">
      <c r="A93" s="51">
        <v>92</v>
      </c>
      <c r="B93" s="52" t="s">
        <v>121</v>
      </c>
      <c r="C93" s="52" t="s">
        <v>65</v>
      </c>
      <c r="D93" s="52" t="s">
        <v>7</v>
      </c>
      <c r="E93" s="52" t="s">
        <v>23</v>
      </c>
      <c r="F93" s="52" t="s">
        <v>61</v>
      </c>
      <c r="G93" s="53">
        <v>15000</v>
      </c>
      <c r="H93" s="53">
        <f t="shared" si="27"/>
        <v>14113.5</v>
      </c>
      <c r="I93" s="53">
        <f t="shared" si="14"/>
        <v>430.5</v>
      </c>
      <c r="J93" s="53">
        <f t="shared" si="15"/>
        <v>1065</v>
      </c>
      <c r="K93" s="53">
        <f t="shared" si="16"/>
        <v>165.00000000000003</v>
      </c>
      <c r="L93" s="53">
        <f t="shared" si="22"/>
        <v>456</v>
      </c>
      <c r="M93" s="53">
        <f t="shared" si="23"/>
        <v>1063.5</v>
      </c>
      <c r="N93" s="53"/>
      <c r="O93" s="53">
        <f t="shared" si="28"/>
        <v>3180</v>
      </c>
      <c r="P93" s="53">
        <v>25</v>
      </c>
      <c r="Q93" s="124"/>
      <c r="R93" s="62"/>
      <c r="S93" s="124"/>
      <c r="T93" s="62">
        <v>200</v>
      </c>
      <c r="U93" s="63">
        <f t="shared" si="26"/>
        <v>0</v>
      </c>
      <c r="V93" s="62"/>
      <c r="W93" s="62">
        <f t="shared" si="21"/>
        <v>225</v>
      </c>
      <c r="X93" s="62">
        <f t="shared" si="18"/>
        <v>886.5</v>
      </c>
      <c r="Y93" s="62">
        <f t="shared" si="29"/>
        <v>2128.5</v>
      </c>
      <c r="Z93" s="62">
        <f t="shared" si="25"/>
        <v>13888.5</v>
      </c>
    </row>
    <row r="94" spans="1:26" ht="90.75" hidden="1" x14ac:dyDescent="0.25">
      <c r="A94" s="51">
        <v>93</v>
      </c>
      <c r="B94" s="52" t="s">
        <v>122</v>
      </c>
      <c r="C94" s="52" t="s">
        <v>65</v>
      </c>
      <c r="D94" s="52" t="s">
        <v>7</v>
      </c>
      <c r="E94" s="52" t="s">
        <v>23</v>
      </c>
      <c r="F94" s="52" t="s">
        <v>61</v>
      </c>
      <c r="G94" s="53">
        <v>15000</v>
      </c>
      <c r="H94" s="53">
        <f t="shared" si="27"/>
        <v>14113.5</v>
      </c>
      <c r="I94" s="53">
        <f t="shared" si="14"/>
        <v>430.5</v>
      </c>
      <c r="J94" s="53">
        <f t="shared" si="15"/>
        <v>1065</v>
      </c>
      <c r="K94" s="53">
        <f t="shared" si="16"/>
        <v>165.00000000000003</v>
      </c>
      <c r="L94" s="53">
        <f t="shared" si="22"/>
        <v>456</v>
      </c>
      <c r="M94" s="53">
        <f t="shared" si="23"/>
        <v>1063.5</v>
      </c>
      <c r="N94" s="53"/>
      <c r="O94" s="53">
        <f t="shared" si="28"/>
        <v>3180</v>
      </c>
      <c r="P94" s="53">
        <v>25</v>
      </c>
      <c r="Q94" s="124"/>
      <c r="R94" s="62"/>
      <c r="S94" s="124"/>
      <c r="T94" s="62">
        <v>200</v>
      </c>
      <c r="U94" s="63">
        <f t="shared" si="26"/>
        <v>0</v>
      </c>
      <c r="V94" s="62"/>
      <c r="W94" s="62">
        <f t="shared" si="21"/>
        <v>225</v>
      </c>
      <c r="X94" s="62">
        <f t="shared" si="18"/>
        <v>886.5</v>
      </c>
      <c r="Y94" s="62">
        <f t="shared" si="29"/>
        <v>2128.5</v>
      </c>
      <c r="Z94" s="62">
        <f t="shared" si="25"/>
        <v>13888.5</v>
      </c>
    </row>
    <row r="95" spans="1:26" ht="90.75" hidden="1" x14ac:dyDescent="0.25">
      <c r="A95" s="51">
        <v>94</v>
      </c>
      <c r="B95" s="52" t="s">
        <v>123</v>
      </c>
      <c r="C95" s="52" t="s">
        <v>65</v>
      </c>
      <c r="D95" s="52" t="s">
        <v>7</v>
      </c>
      <c r="E95" s="52" t="s">
        <v>23</v>
      </c>
      <c r="F95" s="52" t="s">
        <v>61</v>
      </c>
      <c r="G95" s="53">
        <v>25000</v>
      </c>
      <c r="H95" s="53">
        <f t="shared" si="27"/>
        <v>23522.5</v>
      </c>
      <c r="I95" s="53">
        <f t="shared" si="14"/>
        <v>717.5</v>
      </c>
      <c r="J95" s="53">
        <f t="shared" si="15"/>
        <v>1774.9999999999998</v>
      </c>
      <c r="K95" s="53">
        <f t="shared" si="16"/>
        <v>275</v>
      </c>
      <c r="L95" s="53">
        <f t="shared" si="22"/>
        <v>760</v>
      </c>
      <c r="M95" s="53">
        <f t="shared" si="23"/>
        <v>1772.5000000000002</v>
      </c>
      <c r="N95" s="53"/>
      <c r="O95" s="53">
        <f t="shared" si="28"/>
        <v>5300</v>
      </c>
      <c r="P95" s="53">
        <v>25</v>
      </c>
      <c r="Q95" s="124"/>
      <c r="R95" s="62"/>
      <c r="S95" s="124"/>
      <c r="T95" s="62">
        <v>200</v>
      </c>
      <c r="U95" s="63">
        <f t="shared" si="26"/>
        <v>0</v>
      </c>
      <c r="V95" s="62"/>
      <c r="W95" s="62">
        <f t="shared" si="21"/>
        <v>225</v>
      </c>
      <c r="X95" s="62">
        <f t="shared" si="18"/>
        <v>1477.5</v>
      </c>
      <c r="Y95" s="62">
        <f t="shared" si="29"/>
        <v>3547.5</v>
      </c>
      <c r="Z95" s="62">
        <f t="shared" si="25"/>
        <v>23297.5</v>
      </c>
    </row>
    <row r="96" spans="1:26" ht="60.75" hidden="1" x14ac:dyDescent="0.25">
      <c r="A96" s="51">
        <v>95</v>
      </c>
      <c r="B96" s="114" t="s">
        <v>144</v>
      </c>
      <c r="C96" s="114" t="s">
        <v>65</v>
      </c>
      <c r="D96" s="114" t="s">
        <v>56</v>
      </c>
      <c r="E96" s="52" t="s">
        <v>23</v>
      </c>
      <c r="F96" s="52" t="s">
        <v>61</v>
      </c>
      <c r="G96" s="53">
        <v>25000</v>
      </c>
      <c r="H96" s="53">
        <f t="shared" si="27"/>
        <v>23522.5</v>
      </c>
      <c r="I96" s="53">
        <f t="shared" si="14"/>
        <v>717.5</v>
      </c>
      <c r="J96" s="53">
        <f t="shared" si="15"/>
        <v>1774.9999999999998</v>
      </c>
      <c r="K96" s="53">
        <f t="shared" si="16"/>
        <v>275</v>
      </c>
      <c r="L96" s="53">
        <f t="shared" si="22"/>
        <v>760</v>
      </c>
      <c r="M96" s="53">
        <f t="shared" si="23"/>
        <v>1772.5000000000002</v>
      </c>
      <c r="N96" s="53"/>
      <c r="O96" s="53">
        <f t="shared" si="28"/>
        <v>5300</v>
      </c>
      <c r="P96" s="53">
        <v>25</v>
      </c>
      <c r="Q96" s="124">
        <v>2100.16</v>
      </c>
      <c r="R96" s="62"/>
      <c r="S96" s="124"/>
      <c r="T96" s="62">
        <v>200</v>
      </c>
      <c r="U96" s="63">
        <f t="shared" si="26"/>
        <v>0</v>
      </c>
      <c r="V96" s="62"/>
      <c r="W96" s="62">
        <f t="shared" si="21"/>
        <v>2325.16</v>
      </c>
      <c r="X96" s="62">
        <f t="shared" si="18"/>
        <v>1477.5</v>
      </c>
      <c r="Y96" s="62">
        <f t="shared" si="29"/>
        <v>3547.5</v>
      </c>
      <c r="Z96" s="62">
        <f t="shared" si="25"/>
        <v>21197.34</v>
      </c>
    </row>
    <row r="97" spans="1:26" ht="60.75" hidden="1" x14ac:dyDescent="0.25">
      <c r="A97" s="51">
        <v>96</v>
      </c>
      <c r="B97" s="52" t="s">
        <v>116</v>
      </c>
      <c r="C97" s="52" t="s">
        <v>66</v>
      </c>
      <c r="D97" s="52" t="s">
        <v>15</v>
      </c>
      <c r="E97" s="52" t="s">
        <v>34</v>
      </c>
      <c r="F97" s="52" t="s">
        <v>61</v>
      </c>
      <c r="G97" s="53">
        <v>30000</v>
      </c>
      <c r="H97" s="53">
        <f t="shared" si="27"/>
        <v>26639.62</v>
      </c>
      <c r="I97" s="53">
        <f t="shared" si="14"/>
        <v>861</v>
      </c>
      <c r="J97" s="53">
        <f t="shared" si="15"/>
        <v>2130</v>
      </c>
      <c r="K97" s="53">
        <f t="shared" si="16"/>
        <v>330.00000000000006</v>
      </c>
      <c r="L97" s="53">
        <f t="shared" si="22"/>
        <v>912</v>
      </c>
      <c r="M97" s="53">
        <f t="shared" si="23"/>
        <v>2127</v>
      </c>
      <c r="N97" s="53">
        <v>1587.38</v>
      </c>
      <c r="O97" s="53">
        <f t="shared" si="28"/>
        <v>7947.38</v>
      </c>
      <c r="P97" s="53">
        <v>25</v>
      </c>
      <c r="Q97" s="124">
        <v>500</v>
      </c>
      <c r="R97" s="62"/>
      <c r="S97" s="124"/>
      <c r="T97" s="62">
        <v>200</v>
      </c>
      <c r="U97" s="63">
        <f t="shared" si="26"/>
        <v>0</v>
      </c>
      <c r="V97" s="62"/>
      <c r="W97" s="62">
        <f t="shared" si="21"/>
        <v>725</v>
      </c>
      <c r="X97" s="62">
        <f t="shared" si="18"/>
        <v>3360.38</v>
      </c>
      <c r="Y97" s="62">
        <f t="shared" si="29"/>
        <v>4257</v>
      </c>
      <c r="Z97" s="63">
        <f t="shared" si="25"/>
        <v>25914.62</v>
      </c>
    </row>
    <row r="98" spans="1:26" ht="60.75" hidden="1" x14ac:dyDescent="0.25">
      <c r="A98" s="51">
        <v>97</v>
      </c>
      <c r="B98" s="52" t="s">
        <v>117</v>
      </c>
      <c r="C98" s="52" t="s">
        <v>66</v>
      </c>
      <c r="D98" s="52" t="s">
        <v>56</v>
      </c>
      <c r="E98" s="52" t="s">
        <v>34</v>
      </c>
      <c r="F98" s="52" t="s">
        <v>61</v>
      </c>
      <c r="G98" s="53">
        <v>30000</v>
      </c>
      <c r="H98" s="53">
        <f t="shared" si="27"/>
        <v>28227</v>
      </c>
      <c r="I98" s="53">
        <f t="shared" si="14"/>
        <v>861</v>
      </c>
      <c r="J98" s="53">
        <f t="shared" si="15"/>
        <v>2130</v>
      </c>
      <c r="K98" s="53">
        <f t="shared" si="16"/>
        <v>330.00000000000006</v>
      </c>
      <c r="L98" s="53">
        <f t="shared" si="22"/>
        <v>912</v>
      </c>
      <c r="M98" s="53">
        <f t="shared" si="23"/>
        <v>2127</v>
      </c>
      <c r="N98" s="53"/>
      <c r="O98" s="53">
        <f t="shared" si="28"/>
        <v>6360</v>
      </c>
      <c r="P98" s="53">
        <v>25</v>
      </c>
      <c r="Q98" s="124"/>
      <c r="R98" s="62"/>
      <c r="S98" s="124"/>
      <c r="T98" s="62">
        <v>200</v>
      </c>
      <c r="U98" s="63">
        <f t="shared" si="26"/>
        <v>0</v>
      </c>
      <c r="V98" s="62"/>
      <c r="W98" s="62">
        <f t="shared" si="21"/>
        <v>225</v>
      </c>
      <c r="X98" s="62">
        <f t="shared" si="18"/>
        <v>1773</v>
      </c>
      <c r="Y98" s="62">
        <f t="shared" si="29"/>
        <v>4257</v>
      </c>
      <c r="Z98" s="63">
        <f t="shared" si="25"/>
        <v>28002</v>
      </c>
    </row>
    <row r="99" spans="1:26" ht="75.75" hidden="1" x14ac:dyDescent="0.25">
      <c r="A99" s="51">
        <v>98</v>
      </c>
      <c r="B99" s="52" t="s">
        <v>232</v>
      </c>
      <c r="C99" s="52" t="s">
        <v>66</v>
      </c>
      <c r="D99" s="52" t="s">
        <v>15</v>
      </c>
      <c r="E99" s="52" t="s">
        <v>34</v>
      </c>
      <c r="F99" s="52" t="s">
        <v>61</v>
      </c>
      <c r="G99" s="53">
        <v>30000</v>
      </c>
      <c r="H99" s="53">
        <f t="shared" si="27"/>
        <v>28227</v>
      </c>
      <c r="I99" s="53">
        <f t="shared" si="14"/>
        <v>861</v>
      </c>
      <c r="J99" s="53">
        <f t="shared" si="15"/>
        <v>2130</v>
      </c>
      <c r="K99" s="53">
        <f t="shared" si="16"/>
        <v>330.00000000000006</v>
      </c>
      <c r="L99" s="53">
        <f t="shared" si="22"/>
        <v>912</v>
      </c>
      <c r="M99" s="53">
        <f t="shared" si="23"/>
        <v>2127</v>
      </c>
      <c r="N99" s="53"/>
      <c r="O99" s="53">
        <f t="shared" si="28"/>
        <v>6360</v>
      </c>
      <c r="P99" s="53">
        <v>25</v>
      </c>
      <c r="Q99" s="124">
        <v>4777.8999999999996</v>
      </c>
      <c r="R99" s="62"/>
      <c r="S99" s="124"/>
      <c r="T99" s="62">
        <v>200</v>
      </c>
      <c r="U99" s="63">
        <f t="shared" si="26"/>
        <v>0</v>
      </c>
      <c r="V99" s="62"/>
      <c r="W99" s="62">
        <f t="shared" si="21"/>
        <v>5002.8999999999996</v>
      </c>
      <c r="X99" s="62">
        <f t="shared" si="18"/>
        <v>1773</v>
      </c>
      <c r="Y99" s="62">
        <f t="shared" si="29"/>
        <v>4257</v>
      </c>
      <c r="Z99" s="63">
        <f t="shared" si="25"/>
        <v>23224.1</v>
      </c>
    </row>
    <row r="100" spans="1:26" ht="60.75" hidden="1" x14ac:dyDescent="0.25">
      <c r="A100" s="51">
        <v>99</v>
      </c>
      <c r="B100" s="52" t="s">
        <v>118</v>
      </c>
      <c r="C100" s="52" t="s">
        <v>66</v>
      </c>
      <c r="D100" s="52" t="s">
        <v>13</v>
      </c>
      <c r="E100" s="52" t="s">
        <v>36</v>
      </c>
      <c r="F100" s="52" t="s">
        <v>61</v>
      </c>
      <c r="G100" s="53">
        <v>35000</v>
      </c>
      <c r="H100" s="53">
        <f t="shared" si="27"/>
        <v>32931.5</v>
      </c>
      <c r="I100" s="53">
        <f t="shared" si="14"/>
        <v>1004.5</v>
      </c>
      <c r="J100" s="53">
        <f t="shared" si="15"/>
        <v>2485</v>
      </c>
      <c r="K100" s="53">
        <f t="shared" si="16"/>
        <v>385.00000000000006</v>
      </c>
      <c r="L100" s="53">
        <f t="shared" si="22"/>
        <v>1064</v>
      </c>
      <c r="M100" s="53">
        <f t="shared" si="23"/>
        <v>2481.5</v>
      </c>
      <c r="N100" s="53"/>
      <c r="O100" s="53">
        <f t="shared" si="28"/>
        <v>7420</v>
      </c>
      <c r="P100" s="53">
        <v>25</v>
      </c>
      <c r="Q100" s="124">
        <v>17474.189999999999</v>
      </c>
      <c r="R100" s="62"/>
      <c r="S100" s="124">
        <v>1726.67</v>
      </c>
      <c r="T100" s="62">
        <v>200</v>
      </c>
      <c r="U100" s="63">
        <f t="shared" si="26"/>
        <v>0</v>
      </c>
      <c r="V100" s="62"/>
      <c r="W100" s="62">
        <f t="shared" si="21"/>
        <v>19425.86</v>
      </c>
      <c r="X100" s="62">
        <f t="shared" si="18"/>
        <v>2068.5</v>
      </c>
      <c r="Y100" s="62">
        <f t="shared" si="29"/>
        <v>4966.5</v>
      </c>
      <c r="Z100" s="63">
        <f t="shared" si="25"/>
        <v>13505.64</v>
      </c>
    </row>
    <row r="101" spans="1:26" ht="60.75" hidden="1" x14ac:dyDescent="0.25">
      <c r="A101" s="51">
        <v>100</v>
      </c>
      <c r="B101" s="114" t="s">
        <v>145</v>
      </c>
      <c r="C101" s="114" t="s">
        <v>66</v>
      </c>
      <c r="D101" s="114" t="s">
        <v>149</v>
      </c>
      <c r="E101" s="52" t="s">
        <v>34</v>
      </c>
      <c r="F101" s="114" t="s">
        <v>60</v>
      </c>
      <c r="G101" s="53">
        <v>45000</v>
      </c>
      <c r="H101" s="53">
        <f t="shared" si="27"/>
        <v>42340.5</v>
      </c>
      <c r="I101" s="53">
        <f t="shared" si="14"/>
        <v>1291.5</v>
      </c>
      <c r="J101" s="53">
        <f t="shared" si="15"/>
        <v>3194.9999999999995</v>
      </c>
      <c r="K101" s="53">
        <f t="shared" si="16"/>
        <v>495.00000000000006</v>
      </c>
      <c r="L101" s="53">
        <f t="shared" si="22"/>
        <v>1368</v>
      </c>
      <c r="M101" s="53">
        <f t="shared" si="23"/>
        <v>3190.5</v>
      </c>
      <c r="N101" s="53"/>
      <c r="O101" s="53">
        <f t="shared" si="28"/>
        <v>9540</v>
      </c>
      <c r="P101" s="53">
        <v>25</v>
      </c>
      <c r="Q101" s="124">
        <v>1500</v>
      </c>
      <c r="R101" s="62"/>
      <c r="S101" s="124">
        <v>797.28</v>
      </c>
      <c r="T101" s="62">
        <v>200</v>
      </c>
      <c r="U101" s="63">
        <v>1148.33</v>
      </c>
      <c r="V101" s="62"/>
      <c r="W101" s="62">
        <f>P101+Q101+R101+S101+T101+U101</f>
        <v>3670.6099999999997</v>
      </c>
      <c r="X101" s="62">
        <f t="shared" si="18"/>
        <v>2659.5</v>
      </c>
      <c r="Y101" s="62">
        <f t="shared" si="29"/>
        <v>6385.5</v>
      </c>
      <c r="Z101" s="63">
        <f t="shared" si="25"/>
        <v>38669.89</v>
      </c>
    </row>
    <row r="102" spans="1:26" ht="75.75" hidden="1" x14ac:dyDescent="0.25">
      <c r="A102" s="126">
        <v>101</v>
      </c>
      <c r="B102" s="127" t="s">
        <v>226</v>
      </c>
      <c r="C102" s="127" t="s">
        <v>66</v>
      </c>
      <c r="D102" s="127" t="s">
        <v>15</v>
      </c>
      <c r="E102" s="127" t="s">
        <v>216</v>
      </c>
      <c r="F102" s="127" t="s">
        <v>47</v>
      </c>
      <c r="G102" s="128">
        <v>26000</v>
      </c>
      <c r="H102" s="128">
        <f t="shared" si="27"/>
        <v>24463.4</v>
      </c>
      <c r="I102" s="128">
        <f t="shared" si="14"/>
        <v>746.2</v>
      </c>
      <c r="J102" s="128">
        <f t="shared" si="15"/>
        <v>1845.9999999999998</v>
      </c>
      <c r="K102" s="128">
        <f t="shared" si="16"/>
        <v>286.00000000000006</v>
      </c>
      <c r="L102" s="128">
        <f t="shared" si="22"/>
        <v>790.4</v>
      </c>
      <c r="M102" s="128">
        <f t="shared" si="23"/>
        <v>1843.4</v>
      </c>
      <c r="N102" s="128"/>
      <c r="O102" s="128">
        <f t="shared" si="28"/>
        <v>5512</v>
      </c>
      <c r="P102" s="128">
        <v>25</v>
      </c>
      <c r="Q102" s="124"/>
      <c r="R102" s="124"/>
      <c r="S102" s="124"/>
      <c r="T102" s="124">
        <v>200</v>
      </c>
      <c r="U102" s="125">
        <f t="shared" si="26"/>
        <v>0</v>
      </c>
      <c r="V102" s="124"/>
      <c r="W102" s="124">
        <f t="shared" ref="W102:W111" si="30">P102+Q102+R102+S102+T102+U102</f>
        <v>225</v>
      </c>
      <c r="X102" s="124">
        <f t="shared" si="18"/>
        <v>1536.6</v>
      </c>
      <c r="Y102" s="124">
        <f t="shared" si="29"/>
        <v>3689.3999999999996</v>
      </c>
      <c r="Z102" s="125">
        <f t="shared" si="25"/>
        <v>24238.400000000001</v>
      </c>
    </row>
    <row r="103" spans="1:26" ht="60.75" hidden="1" x14ac:dyDescent="0.25">
      <c r="A103" s="51">
        <v>102</v>
      </c>
      <c r="B103" s="52" t="s">
        <v>217</v>
      </c>
      <c r="C103" s="52" t="s">
        <v>66</v>
      </c>
      <c r="D103" s="52" t="s">
        <v>15</v>
      </c>
      <c r="E103" s="52" t="s">
        <v>34</v>
      </c>
      <c r="F103" s="52" t="s">
        <v>47</v>
      </c>
      <c r="G103" s="53">
        <v>25000</v>
      </c>
      <c r="H103" s="53">
        <f t="shared" si="27"/>
        <v>23522.5</v>
      </c>
      <c r="I103" s="53">
        <f t="shared" si="14"/>
        <v>717.5</v>
      </c>
      <c r="J103" s="53">
        <f t="shared" si="15"/>
        <v>1774.9999999999998</v>
      </c>
      <c r="K103" s="53">
        <f t="shared" si="16"/>
        <v>275</v>
      </c>
      <c r="L103" s="53">
        <f t="shared" si="22"/>
        <v>760</v>
      </c>
      <c r="M103" s="53">
        <f t="shared" si="23"/>
        <v>1772.5000000000002</v>
      </c>
      <c r="N103" s="53"/>
      <c r="O103" s="53">
        <f t="shared" si="28"/>
        <v>5300</v>
      </c>
      <c r="P103" s="53">
        <v>25</v>
      </c>
      <c r="Q103" s="62"/>
      <c r="R103" s="62"/>
      <c r="S103" s="124"/>
      <c r="T103" s="62">
        <v>200</v>
      </c>
      <c r="U103" s="63">
        <f t="shared" si="26"/>
        <v>0</v>
      </c>
      <c r="V103" s="62"/>
      <c r="W103" s="62">
        <f t="shared" si="30"/>
        <v>225</v>
      </c>
      <c r="X103" s="62">
        <f t="shared" si="18"/>
        <v>1477.5</v>
      </c>
      <c r="Y103" s="124">
        <f t="shared" si="29"/>
        <v>3547.5</v>
      </c>
      <c r="Z103" s="125">
        <f t="shared" si="25"/>
        <v>23297.5</v>
      </c>
    </row>
    <row r="104" spans="1:26" ht="60.75" hidden="1" x14ac:dyDescent="0.25">
      <c r="A104" s="51">
        <v>103</v>
      </c>
      <c r="B104" s="52" t="s">
        <v>222</v>
      </c>
      <c r="C104" s="52" t="s">
        <v>66</v>
      </c>
      <c r="D104" s="52" t="s">
        <v>15</v>
      </c>
      <c r="E104" s="52" t="s">
        <v>218</v>
      </c>
      <c r="F104" s="52" t="s">
        <v>47</v>
      </c>
      <c r="G104" s="53">
        <v>20000</v>
      </c>
      <c r="H104" s="53">
        <f t="shared" si="27"/>
        <v>18818</v>
      </c>
      <c r="I104" s="53">
        <f t="shared" si="14"/>
        <v>574</v>
      </c>
      <c r="J104" s="53">
        <f t="shared" si="15"/>
        <v>1419.9999999999998</v>
      </c>
      <c r="K104" s="53">
        <f t="shared" si="16"/>
        <v>220.00000000000003</v>
      </c>
      <c r="L104" s="53">
        <f t="shared" si="22"/>
        <v>608</v>
      </c>
      <c r="M104" s="53">
        <f t="shared" si="23"/>
        <v>1418</v>
      </c>
      <c r="N104" s="53"/>
      <c r="O104" s="53">
        <f t="shared" si="28"/>
        <v>4240</v>
      </c>
      <c r="P104" s="53">
        <v>25</v>
      </c>
      <c r="Q104" s="62"/>
      <c r="R104" s="62"/>
      <c r="S104" s="124"/>
      <c r="T104" s="62">
        <v>200</v>
      </c>
      <c r="U104" s="63">
        <f t="shared" si="26"/>
        <v>0</v>
      </c>
      <c r="V104" s="62"/>
      <c r="W104" s="62">
        <f t="shared" si="30"/>
        <v>225</v>
      </c>
      <c r="X104" s="62">
        <f t="shared" si="18"/>
        <v>1182</v>
      </c>
      <c r="Y104" s="124">
        <f t="shared" si="29"/>
        <v>2838</v>
      </c>
      <c r="Z104" s="125">
        <f t="shared" si="25"/>
        <v>18593</v>
      </c>
    </row>
    <row r="105" spans="1:26" ht="60.75" hidden="1" x14ac:dyDescent="0.25">
      <c r="A105" s="51">
        <v>104</v>
      </c>
      <c r="B105" s="52" t="s">
        <v>219</v>
      </c>
      <c r="C105" s="52" t="s">
        <v>65</v>
      </c>
      <c r="D105" s="52" t="s">
        <v>225</v>
      </c>
      <c r="E105" s="52" t="s">
        <v>20</v>
      </c>
      <c r="F105" s="52" t="s">
        <v>47</v>
      </c>
      <c r="G105" s="53">
        <v>46000</v>
      </c>
      <c r="H105" s="53">
        <f t="shared" si="27"/>
        <v>43281.4</v>
      </c>
      <c r="I105" s="53">
        <f t="shared" si="14"/>
        <v>1320.2</v>
      </c>
      <c r="J105" s="53">
        <f t="shared" si="15"/>
        <v>3265.9999999999995</v>
      </c>
      <c r="K105" s="53">
        <f t="shared" si="16"/>
        <v>506.00000000000006</v>
      </c>
      <c r="L105" s="53">
        <f t="shared" si="22"/>
        <v>1398.4</v>
      </c>
      <c r="M105" s="53">
        <f t="shared" si="23"/>
        <v>3261.4</v>
      </c>
      <c r="N105" s="53"/>
      <c r="O105" s="53">
        <f t="shared" si="28"/>
        <v>9752</v>
      </c>
      <c r="P105" s="53">
        <v>25</v>
      </c>
      <c r="Q105" s="62"/>
      <c r="R105" s="62"/>
      <c r="S105" s="124"/>
      <c r="T105" s="62">
        <v>200</v>
      </c>
      <c r="U105" s="63">
        <f t="shared" si="26"/>
        <v>1289.4598750000005</v>
      </c>
      <c r="V105" s="62"/>
      <c r="W105" s="62">
        <f t="shared" si="30"/>
        <v>1514.4598750000005</v>
      </c>
      <c r="X105" s="62">
        <f t="shared" si="18"/>
        <v>2718.6000000000004</v>
      </c>
      <c r="Y105" s="124">
        <f t="shared" si="29"/>
        <v>6527.4</v>
      </c>
      <c r="Z105" s="125">
        <f t="shared" si="25"/>
        <v>41766.940125000001</v>
      </c>
    </row>
    <row r="106" spans="1:26" ht="45.75" x14ac:dyDescent="0.25">
      <c r="A106" s="51">
        <v>105</v>
      </c>
      <c r="B106" s="52" t="s">
        <v>220</v>
      </c>
      <c r="C106" s="52" t="s">
        <v>66</v>
      </c>
      <c r="D106" s="52" t="s">
        <v>15</v>
      </c>
      <c r="E106" s="52" t="s">
        <v>221</v>
      </c>
      <c r="F106" s="52" t="s">
        <v>47</v>
      </c>
      <c r="G106" s="53">
        <v>130000</v>
      </c>
      <c r="H106" s="53">
        <f t="shared" si="27"/>
        <v>122317</v>
      </c>
      <c r="I106" s="53">
        <f t="shared" si="14"/>
        <v>3731</v>
      </c>
      <c r="J106" s="53">
        <f t="shared" si="15"/>
        <v>9230</v>
      </c>
      <c r="K106" s="53">
        <f t="shared" si="16"/>
        <v>822.89</v>
      </c>
      <c r="L106" s="53">
        <f t="shared" si="22"/>
        <v>3952</v>
      </c>
      <c r="M106" s="53">
        <f t="shared" si="23"/>
        <v>9217</v>
      </c>
      <c r="N106" s="53"/>
      <c r="O106" s="53">
        <f t="shared" si="28"/>
        <v>26952.89</v>
      </c>
      <c r="P106" s="53">
        <v>25</v>
      </c>
      <c r="Q106" s="62"/>
      <c r="R106" s="62"/>
      <c r="S106" s="124"/>
      <c r="T106" s="62">
        <v>200</v>
      </c>
      <c r="U106" s="63">
        <f t="shared" si="26"/>
        <v>19162.187291666665</v>
      </c>
      <c r="V106" s="62"/>
      <c r="W106" s="62">
        <f t="shared" si="30"/>
        <v>19387.187291666665</v>
      </c>
      <c r="X106" s="62">
        <f t="shared" si="18"/>
        <v>7683</v>
      </c>
      <c r="Y106" s="124">
        <f t="shared" si="29"/>
        <v>18447</v>
      </c>
      <c r="Z106" s="125">
        <f t="shared" si="25"/>
        <v>102929.81270833334</v>
      </c>
    </row>
    <row r="107" spans="1:26" ht="60.75" hidden="1" x14ac:dyDescent="0.25">
      <c r="A107" s="51">
        <v>106</v>
      </c>
      <c r="B107" s="52" t="s">
        <v>233</v>
      </c>
      <c r="C107" s="52" t="s">
        <v>66</v>
      </c>
      <c r="D107" s="52" t="s">
        <v>15</v>
      </c>
      <c r="E107" s="52" t="s">
        <v>34</v>
      </c>
      <c r="F107" s="52" t="s">
        <v>47</v>
      </c>
      <c r="G107" s="53">
        <v>25000</v>
      </c>
      <c r="H107" s="53">
        <f t="shared" si="27"/>
        <v>23522.5</v>
      </c>
      <c r="I107" s="53">
        <f t="shared" si="14"/>
        <v>717.5</v>
      </c>
      <c r="J107" s="53">
        <f t="shared" si="15"/>
        <v>1774.9999999999998</v>
      </c>
      <c r="K107" s="53">
        <f t="shared" si="16"/>
        <v>275</v>
      </c>
      <c r="L107" s="53">
        <f t="shared" si="22"/>
        <v>760</v>
      </c>
      <c r="M107" s="53">
        <f t="shared" si="23"/>
        <v>1772.5000000000002</v>
      </c>
      <c r="N107" s="53"/>
      <c r="O107" s="53">
        <f t="shared" si="28"/>
        <v>5300</v>
      </c>
      <c r="P107" s="53">
        <v>25</v>
      </c>
      <c r="Q107" s="119"/>
      <c r="R107" s="120"/>
      <c r="S107" s="124">
        <v>78.59</v>
      </c>
      <c r="T107" s="62">
        <v>200</v>
      </c>
      <c r="U107" s="63">
        <f t="shared" si="26"/>
        <v>0</v>
      </c>
      <c r="V107" s="120"/>
      <c r="W107" s="62">
        <f t="shared" si="30"/>
        <v>303.59000000000003</v>
      </c>
      <c r="X107" s="62">
        <f t="shared" si="18"/>
        <v>1477.5</v>
      </c>
      <c r="Y107" s="124">
        <f t="shared" si="29"/>
        <v>3547.5</v>
      </c>
      <c r="Z107" s="125">
        <f t="shared" si="25"/>
        <v>23218.91</v>
      </c>
    </row>
    <row r="108" spans="1:26" ht="60.75" hidden="1" x14ac:dyDescent="0.25">
      <c r="A108" s="51">
        <v>107</v>
      </c>
      <c r="B108" s="52" t="s">
        <v>234</v>
      </c>
      <c r="C108" s="52" t="s">
        <v>65</v>
      </c>
      <c r="D108" s="52" t="s">
        <v>15</v>
      </c>
      <c r="E108" s="52" t="s">
        <v>23</v>
      </c>
      <c r="F108" s="52" t="s">
        <v>47</v>
      </c>
      <c r="G108" s="53">
        <v>25000</v>
      </c>
      <c r="H108" s="53">
        <f t="shared" si="27"/>
        <v>23522.5</v>
      </c>
      <c r="I108" s="53">
        <f t="shared" si="14"/>
        <v>717.5</v>
      </c>
      <c r="J108" s="53">
        <f t="shared" si="15"/>
        <v>1774.9999999999998</v>
      </c>
      <c r="K108" s="53">
        <f t="shared" si="16"/>
        <v>275</v>
      </c>
      <c r="L108" s="53">
        <f t="shared" si="22"/>
        <v>760</v>
      </c>
      <c r="M108" s="53">
        <f t="shared" si="23"/>
        <v>1772.5000000000002</v>
      </c>
      <c r="N108" s="53"/>
      <c r="O108" s="53">
        <f t="shared" si="28"/>
        <v>5300</v>
      </c>
      <c r="P108" s="53">
        <v>25</v>
      </c>
      <c r="Q108" s="119"/>
      <c r="R108" s="120"/>
      <c r="S108" s="124"/>
      <c r="T108" s="62">
        <v>200</v>
      </c>
      <c r="U108" s="63">
        <f t="shared" si="26"/>
        <v>0</v>
      </c>
      <c r="V108" s="120"/>
      <c r="W108" s="62">
        <f t="shared" si="30"/>
        <v>225</v>
      </c>
      <c r="X108" s="62">
        <f t="shared" si="18"/>
        <v>1477.5</v>
      </c>
      <c r="Y108" s="124">
        <f t="shared" si="29"/>
        <v>3547.5</v>
      </c>
      <c r="Z108" s="125">
        <f t="shared" si="25"/>
        <v>23297.5</v>
      </c>
    </row>
    <row r="109" spans="1:26" ht="75.75" hidden="1" x14ac:dyDescent="0.25">
      <c r="A109" s="51">
        <v>108</v>
      </c>
      <c r="B109" s="52" t="s">
        <v>235</v>
      </c>
      <c r="C109" s="52" t="s">
        <v>65</v>
      </c>
      <c r="D109" s="52" t="s">
        <v>15</v>
      </c>
      <c r="E109" s="52" t="s">
        <v>23</v>
      </c>
      <c r="F109" s="52" t="s">
        <v>47</v>
      </c>
      <c r="G109" s="53">
        <v>25000</v>
      </c>
      <c r="H109" s="53">
        <f t="shared" si="27"/>
        <v>23522.5</v>
      </c>
      <c r="I109" s="53">
        <f t="shared" si="14"/>
        <v>717.5</v>
      </c>
      <c r="J109" s="53">
        <f t="shared" si="15"/>
        <v>1774.9999999999998</v>
      </c>
      <c r="K109" s="53">
        <f t="shared" si="16"/>
        <v>275</v>
      </c>
      <c r="L109" s="53">
        <f t="shared" si="22"/>
        <v>760</v>
      </c>
      <c r="M109" s="53">
        <f t="shared" si="23"/>
        <v>1772.5000000000002</v>
      </c>
      <c r="N109" s="53"/>
      <c r="O109" s="53">
        <f t="shared" si="28"/>
        <v>5300</v>
      </c>
      <c r="P109" s="53">
        <v>25</v>
      </c>
      <c r="Q109" s="119"/>
      <c r="R109" s="120"/>
      <c r="S109" s="124"/>
      <c r="T109" s="62">
        <v>200</v>
      </c>
      <c r="U109" s="63">
        <f t="shared" si="26"/>
        <v>0</v>
      </c>
      <c r="V109" s="120"/>
      <c r="W109" s="62">
        <f t="shared" si="30"/>
        <v>225</v>
      </c>
      <c r="X109" s="62">
        <f t="shared" si="18"/>
        <v>1477.5</v>
      </c>
      <c r="Y109" s="124">
        <f t="shared" si="29"/>
        <v>3547.5</v>
      </c>
      <c r="Z109" s="125">
        <f t="shared" si="25"/>
        <v>23297.5</v>
      </c>
    </row>
    <row r="110" spans="1:26" ht="75.75" hidden="1" x14ac:dyDescent="0.25">
      <c r="A110" s="51">
        <v>109</v>
      </c>
      <c r="B110" s="52" t="s">
        <v>236</v>
      </c>
      <c r="C110" s="52" t="s">
        <v>65</v>
      </c>
      <c r="D110" s="52" t="s">
        <v>142</v>
      </c>
      <c r="E110" s="52" t="s">
        <v>21</v>
      </c>
      <c r="F110" s="52" t="s">
        <v>47</v>
      </c>
      <c r="G110" s="53">
        <v>30000</v>
      </c>
      <c r="H110" s="53">
        <f t="shared" si="27"/>
        <v>28227</v>
      </c>
      <c r="I110" s="53">
        <f t="shared" si="14"/>
        <v>861</v>
      </c>
      <c r="J110" s="53">
        <f t="shared" si="15"/>
        <v>2130</v>
      </c>
      <c r="K110" s="53">
        <f t="shared" si="16"/>
        <v>330.00000000000006</v>
      </c>
      <c r="L110" s="53">
        <f t="shared" si="22"/>
        <v>912</v>
      </c>
      <c r="M110" s="53">
        <f t="shared" si="23"/>
        <v>2127</v>
      </c>
      <c r="N110" s="53"/>
      <c r="O110" s="53">
        <f t="shared" si="28"/>
        <v>6360</v>
      </c>
      <c r="P110" s="53">
        <v>25</v>
      </c>
      <c r="Q110" s="119"/>
      <c r="R110" s="120"/>
      <c r="S110" s="124"/>
      <c r="T110" s="62">
        <v>200</v>
      </c>
      <c r="U110" s="63">
        <f t="shared" si="26"/>
        <v>0</v>
      </c>
      <c r="V110" s="120"/>
      <c r="W110" s="62">
        <f t="shared" si="30"/>
        <v>225</v>
      </c>
      <c r="X110" s="62">
        <f t="shared" si="18"/>
        <v>1773</v>
      </c>
      <c r="Y110" s="124">
        <f t="shared" si="29"/>
        <v>4257</v>
      </c>
      <c r="Z110" s="125">
        <f t="shared" si="25"/>
        <v>28002</v>
      </c>
    </row>
    <row r="111" spans="1:26" ht="60.75" hidden="1" x14ac:dyDescent="0.25">
      <c r="A111" s="51">
        <v>110</v>
      </c>
      <c r="B111" s="52" t="s">
        <v>237</v>
      </c>
      <c r="C111" s="52" t="s">
        <v>65</v>
      </c>
      <c r="D111" s="52" t="s">
        <v>15</v>
      </c>
      <c r="E111" s="52" t="s">
        <v>23</v>
      </c>
      <c r="F111" s="52" t="s">
        <v>47</v>
      </c>
      <c r="G111" s="53">
        <v>25000</v>
      </c>
      <c r="H111" s="53">
        <f t="shared" si="27"/>
        <v>23522.5</v>
      </c>
      <c r="I111" s="53">
        <f t="shared" si="14"/>
        <v>717.5</v>
      </c>
      <c r="J111" s="53">
        <f t="shared" si="15"/>
        <v>1774.9999999999998</v>
      </c>
      <c r="K111" s="53">
        <f t="shared" si="16"/>
        <v>275</v>
      </c>
      <c r="L111" s="53">
        <f t="shared" si="22"/>
        <v>760</v>
      </c>
      <c r="M111" s="53">
        <f t="shared" si="23"/>
        <v>1772.5000000000002</v>
      </c>
      <c r="N111" s="53"/>
      <c r="O111" s="53">
        <f t="shared" si="28"/>
        <v>5300</v>
      </c>
      <c r="P111" s="53">
        <v>25</v>
      </c>
      <c r="Q111" s="119"/>
      <c r="R111" s="120"/>
      <c r="S111" s="124"/>
      <c r="T111" s="62">
        <v>200</v>
      </c>
      <c r="U111" s="63">
        <f t="shared" si="26"/>
        <v>0</v>
      </c>
      <c r="V111" s="120"/>
      <c r="W111" s="62">
        <f t="shared" si="30"/>
        <v>225</v>
      </c>
      <c r="X111" s="62">
        <f t="shared" si="18"/>
        <v>1477.5</v>
      </c>
      <c r="Y111" s="124">
        <f t="shared" si="29"/>
        <v>3547.5</v>
      </c>
      <c r="Z111" s="125">
        <f t="shared" si="25"/>
        <v>23297.5</v>
      </c>
    </row>
  </sheetData>
  <autoFilter ref="A1:Z111">
    <filterColumn colId="6">
      <filters>
        <filter val="100,000.00"/>
        <filter val="125,000.00"/>
        <filter val="130,000.00"/>
        <filter val="140,000.00"/>
        <filter val="145,000.00"/>
        <filter val="155,000.00"/>
        <filter val="95,000.00"/>
        <filter val="96,000.00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6"/>
  <sheetViews>
    <sheetView workbookViewId="0">
      <selection activeCell="C6" sqref="C6"/>
    </sheetView>
  </sheetViews>
  <sheetFormatPr baseColWidth="10" defaultRowHeight="15" x14ac:dyDescent="0.25"/>
  <sheetData>
    <row r="6" spans="2:3" x14ac:dyDescent="0.25">
      <c r="B6">
        <v>60000</v>
      </c>
      <c r="C6">
        <v>17722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635D0C-7EA6-46D2-BDEF-977CFDB9DB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069070-B76D-41F3-8F8F-A8C3478954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Gráfico1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2024-05-31T19:37:28Z</cp:lastPrinted>
  <dcterms:created xsi:type="dcterms:W3CDTF">2021-10-19T14:31:34Z</dcterms:created>
  <dcterms:modified xsi:type="dcterms:W3CDTF">2024-05-31T19:39:37Z</dcterms:modified>
</cp:coreProperties>
</file>