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Junio\"/>
    </mc:Choice>
  </mc:AlternateContent>
  <bookViews>
    <workbookView xWindow="0" yWindow="0" windowWidth="28635" windowHeight="1188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Hoja1!$A$6:$Z$112</definedName>
    <definedName name="_xlnm._FilterDatabase" localSheetId="2" hidden="1">Hoja2!$A$1:$Z$111</definedName>
    <definedName name="_xlnm.Print_Area" localSheetId="1">Hoja1!$A$1:$CA$395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9" i="1" l="1"/>
  <c r="Z14" i="1"/>
  <c r="V119" i="1" l="1"/>
  <c r="I91" i="1" l="1"/>
  <c r="H91" i="1" s="1"/>
  <c r="U91" i="1" s="1"/>
  <c r="W91" i="1" s="1"/>
  <c r="J91" i="1"/>
  <c r="K91" i="1"/>
  <c r="L91" i="1"/>
  <c r="M91" i="1"/>
  <c r="O91" i="1" l="1"/>
  <c r="Y91" i="1"/>
  <c r="X91" i="1"/>
  <c r="Z91" i="1" s="1"/>
  <c r="W12" i="1"/>
  <c r="W13" i="1"/>
  <c r="S119" i="1" l="1"/>
  <c r="Q119" i="1"/>
  <c r="P119" i="1"/>
  <c r="N119" i="1"/>
  <c r="G119" i="1"/>
  <c r="W71" i="1" l="1"/>
  <c r="U43" i="1"/>
  <c r="U42" i="1"/>
  <c r="U30" i="1"/>
  <c r="U110" i="1"/>
  <c r="U92" i="1"/>
  <c r="U72" i="1"/>
  <c r="U67" i="1"/>
  <c r="U68" i="1"/>
  <c r="U66" i="1"/>
  <c r="U65" i="1"/>
  <c r="U64" i="1"/>
  <c r="U60" i="1"/>
  <c r="U57" i="1"/>
  <c r="U55" i="1"/>
  <c r="U53" i="1"/>
  <c r="U47" i="1"/>
  <c r="U41" i="1"/>
  <c r="U40" i="1"/>
  <c r="U39" i="1"/>
  <c r="U38" i="1"/>
  <c r="U29" i="1"/>
  <c r="U27" i="1"/>
  <c r="U25" i="1"/>
  <c r="U24" i="1"/>
  <c r="U23" i="1"/>
  <c r="W23" i="1" s="1"/>
  <c r="U20" i="1"/>
  <c r="U11" i="1"/>
  <c r="U9" i="1"/>
  <c r="I105" i="1"/>
  <c r="J105" i="1"/>
  <c r="K105" i="1"/>
  <c r="L105" i="1"/>
  <c r="M105" i="1"/>
  <c r="Y105" i="1" l="1"/>
  <c r="H105" i="1"/>
  <c r="U105" i="1" s="1"/>
  <c r="W105" i="1" s="1"/>
  <c r="Z105" i="1" s="1"/>
  <c r="X105" i="1"/>
  <c r="O105" i="1"/>
  <c r="W50" i="1" l="1"/>
  <c r="I50" i="1" l="1"/>
  <c r="J50" i="1"/>
  <c r="K50" i="1"/>
  <c r="L50" i="1"/>
  <c r="H50" i="1" s="1"/>
  <c r="M50" i="1"/>
  <c r="O50" i="1" l="1"/>
  <c r="Y50" i="1"/>
  <c r="X50" i="1"/>
  <c r="Z50" i="1" s="1"/>
  <c r="I109" i="1" l="1"/>
  <c r="J109" i="1"/>
  <c r="K109" i="1"/>
  <c r="L109" i="1"/>
  <c r="M10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10" i="1"/>
  <c r="K111" i="1"/>
  <c r="K112" i="1"/>
  <c r="K113" i="1"/>
  <c r="K114" i="1"/>
  <c r="K115" i="1"/>
  <c r="K116" i="1"/>
  <c r="K117" i="1"/>
  <c r="K9" i="1"/>
  <c r="K119" i="1" l="1"/>
  <c r="Y109" i="1"/>
  <c r="X109" i="1"/>
  <c r="H109" i="1"/>
  <c r="U109" i="1" s="1"/>
  <c r="O109" i="1"/>
  <c r="W109" i="1" l="1"/>
  <c r="Z109" i="1" s="1"/>
  <c r="I117" i="1" l="1"/>
  <c r="J117" i="1"/>
  <c r="L117" i="1"/>
  <c r="M117" i="1"/>
  <c r="O117" i="1" l="1"/>
  <c r="X117" i="1"/>
  <c r="H117" i="1"/>
  <c r="U117" i="1" s="1"/>
  <c r="Y117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I24" i="1"/>
  <c r="J24" i="1"/>
  <c r="L24" i="1"/>
  <c r="M24" i="1"/>
  <c r="W24" i="1"/>
  <c r="I25" i="1"/>
  <c r="J25" i="1"/>
  <c r="L25" i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H28" i="1" s="1"/>
  <c r="U28" i="1" s="1"/>
  <c r="M28" i="1"/>
  <c r="I29" i="1"/>
  <c r="J29" i="1"/>
  <c r="L29" i="1"/>
  <c r="M29" i="1"/>
  <c r="W29" i="1"/>
  <c r="I30" i="1"/>
  <c r="J30" i="1"/>
  <c r="L30" i="1"/>
  <c r="M30" i="1"/>
  <c r="I31" i="1"/>
  <c r="J31" i="1"/>
  <c r="L31" i="1"/>
  <c r="M31" i="1"/>
  <c r="W31" i="1"/>
  <c r="I32" i="1"/>
  <c r="J32" i="1"/>
  <c r="L32" i="1"/>
  <c r="M32" i="1"/>
  <c r="W32" i="1"/>
  <c r="I33" i="1"/>
  <c r="O33" i="1" s="1"/>
  <c r="J33" i="1"/>
  <c r="L33" i="1"/>
  <c r="M33" i="1"/>
  <c r="W33" i="1"/>
  <c r="I34" i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W47" i="1"/>
  <c r="I48" i="1"/>
  <c r="O48" i="1" s="1"/>
  <c r="J48" i="1"/>
  <c r="L48" i="1"/>
  <c r="M48" i="1"/>
  <c r="W48" i="1"/>
  <c r="I49" i="1"/>
  <c r="J49" i="1"/>
  <c r="L49" i="1"/>
  <c r="M49" i="1"/>
  <c r="W49" i="1"/>
  <c r="I51" i="1"/>
  <c r="J51" i="1"/>
  <c r="L51" i="1"/>
  <c r="M51" i="1"/>
  <c r="W51" i="1"/>
  <c r="I52" i="1"/>
  <c r="J52" i="1"/>
  <c r="L52" i="1"/>
  <c r="M52" i="1"/>
  <c r="I53" i="1"/>
  <c r="J53" i="1"/>
  <c r="L53" i="1"/>
  <c r="M53" i="1"/>
  <c r="W53" i="1"/>
  <c r="I54" i="1"/>
  <c r="J54" i="1"/>
  <c r="L54" i="1"/>
  <c r="M54" i="1"/>
  <c r="W54" i="1"/>
  <c r="I55" i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J62" i="1"/>
  <c r="L62" i="1"/>
  <c r="M62" i="1"/>
  <c r="W62" i="1"/>
  <c r="I63" i="1"/>
  <c r="J63" i="1"/>
  <c r="L63" i="1"/>
  <c r="M63" i="1"/>
  <c r="W63" i="1"/>
  <c r="I64" i="1"/>
  <c r="J64" i="1"/>
  <c r="L64" i="1"/>
  <c r="M64" i="1"/>
  <c r="W64" i="1"/>
  <c r="I65" i="1"/>
  <c r="J65" i="1"/>
  <c r="L65" i="1"/>
  <c r="M65" i="1"/>
  <c r="I66" i="1"/>
  <c r="J66" i="1"/>
  <c r="L66" i="1"/>
  <c r="M66" i="1"/>
  <c r="W66" i="1"/>
  <c r="I67" i="1"/>
  <c r="J67" i="1"/>
  <c r="L67" i="1"/>
  <c r="M67" i="1"/>
  <c r="W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M70" i="1"/>
  <c r="W70" i="1"/>
  <c r="I71" i="1"/>
  <c r="J71" i="1"/>
  <c r="L71" i="1"/>
  <c r="M71" i="1"/>
  <c r="I72" i="1"/>
  <c r="J72" i="1"/>
  <c r="L72" i="1"/>
  <c r="M72" i="1"/>
  <c r="W72" i="1"/>
  <c r="I73" i="1"/>
  <c r="J73" i="1"/>
  <c r="L73" i="1"/>
  <c r="M73" i="1"/>
  <c r="W73" i="1"/>
  <c r="I74" i="1"/>
  <c r="J74" i="1"/>
  <c r="L74" i="1"/>
  <c r="M74" i="1"/>
  <c r="W74" i="1"/>
  <c r="I75" i="1"/>
  <c r="J75" i="1"/>
  <c r="L75" i="1"/>
  <c r="M75" i="1"/>
  <c r="I76" i="1"/>
  <c r="J76" i="1"/>
  <c r="L76" i="1"/>
  <c r="M76" i="1"/>
  <c r="W76" i="1"/>
  <c r="I77" i="1"/>
  <c r="J77" i="1"/>
  <c r="L77" i="1"/>
  <c r="M77" i="1"/>
  <c r="W77" i="1"/>
  <c r="I78" i="1"/>
  <c r="J78" i="1"/>
  <c r="L78" i="1"/>
  <c r="M78" i="1"/>
  <c r="W78" i="1"/>
  <c r="I79" i="1"/>
  <c r="J79" i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J87" i="1"/>
  <c r="L87" i="1"/>
  <c r="M87" i="1"/>
  <c r="W87" i="1"/>
  <c r="I88" i="1"/>
  <c r="J88" i="1"/>
  <c r="L88" i="1"/>
  <c r="M88" i="1"/>
  <c r="W88" i="1"/>
  <c r="I89" i="1"/>
  <c r="J89" i="1"/>
  <c r="L89" i="1"/>
  <c r="M89" i="1"/>
  <c r="I90" i="1"/>
  <c r="J90" i="1"/>
  <c r="L90" i="1"/>
  <c r="M90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6" i="1"/>
  <c r="J106" i="1"/>
  <c r="L106" i="1"/>
  <c r="M106" i="1"/>
  <c r="I107" i="1"/>
  <c r="J107" i="1"/>
  <c r="L107" i="1"/>
  <c r="M107" i="1"/>
  <c r="I108" i="1"/>
  <c r="J108" i="1"/>
  <c r="L108" i="1"/>
  <c r="M108" i="1"/>
  <c r="I110" i="1"/>
  <c r="J110" i="1"/>
  <c r="L110" i="1"/>
  <c r="M110" i="1"/>
  <c r="I111" i="1"/>
  <c r="J111" i="1"/>
  <c r="L111" i="1"/>
  <c r="M111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I115" i="1"/>
  <c r="J115" i="1"/>
  <c r="L115" i="1"/>
  <c r="M115" i="1"/>
  <c r="I116" i="1"/>
  <c r="J116" i="1"/>
  <c r="L116" i="1"/>
  <c r="M116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O54" i="1" l="1"/>
  <c r="O70" i="1"/>
  <c r="O65" i="1"/>
  <c r="H24" i="1"/>
  <c r="H29" i="1"/>
  <c r="O36" i="1"/>
  <c r="O52" i="1"/>
  <c r="O57" i="1"/>
  <c r="X72" i="1"/>
  <c r="Z72" i="1" s="1"/>
  <c r="X67" i="1"/>
  <c r="Z67" i="1" s="1"/>
  <c r="X71" i="1"/>
  <c r="Z71" i="1" s="1"/>
  <c r="O77" i="1"/>
  <c r="O51" i="1"/>
  <c r="O67" i="1"/>
  <c r="H64" i="1"/>
  <c r="O62" i="1"/>
  <c r="O42" i="1"/>
  <c r="O25" i="1"/>
  <c r="O79" i="1"/>
  <c r="O74" i="1"/>
  <c r="O37" i="1"/>
  <c r="O27" i="1"/>
  <c r="O69" i="1"/>
  <c r="O64" i="1"/>
  <c r="O53" i="1"/>
  <c r="O47" i="1"/>
  <c r="O44" i="1"/>
  <c r="O32" i="1"/>
  <c r="O59" i="1"/>
  <c r="O39" i="1"/>
  <c r="O76" i="1"/>
  <c r="O71" i="1"/>
  <c r="O55" i="1"/>
  <c r="O49" i="1"/>
  <c r="O34" i="1"/>
  <c r="O29" i="1"/>
  <c r="O24" i="1"/>
  <c r="O56" i="1"/>
  <c r="O66" i="1"/>
  <c r="O61" i="1"/>
  <c r="O41" i="1"/>
  <c r="O40" i="1"/>
  <c r="O30" i="1"/>
  <c r="O78" i="1"/>
  <c r="O73" i="1"/>
  <c r="O46" i="1"/>
  <c r="O26" i="1"/>
  <c r="O45" i="1"/>
  <c r="O72" i="1"/>
  <c r="O68" i="1"/>
  <c r="O63" i="1"/>
  <c r="O43" i="1"/>
  <c r="O31" i="1"/>
  <c r="O60" i="1"/>
  <c r="O35" i="1"/>
  <c r="O80" i="1"/>
  <c r="O75" i="1"/>
  <c r="O58" i="1"/>
  <c r="O38" i="1"/>
  <c r="O28" i="1"/>
  <c r="X23" i="1"/>
  <c r="Z23" i="1" s="1"/>
  <c r="O23" i="1"/>
  <c r="X53" i="1"/>
  <c r="X74" i="1"/>
  <c r="Y66" i="1"/>
  <c r="X62" i="1"/>
  <c r="Z62" i="1" s="1"/>
  <c r="H93" i="1"/>
  <c r="U93" i="1" s="1"/>
  <c r="W93" i="1" s="1"/>
  <c r="X69" i="1"/>
  <c r="Z69" i="1" s="1"/>
  <c r="Y70" i="1"/>
  <c r="Y101" i="1"/>
  <c r="H89" i="1"/>
  <c r="U89" i="1" s="1"/>
  <c r="W89" i="1" s="1"/>
  <c r="Y78" i="1"/>
  <c r="H66" i="1"/>
  <c r="H61" i="1"/>
  <c r="H102" i="1"/>
  <c r="U102" i="1" s="1"/>
  <c r="W102" i="1" s="1"/>
  <c r="X86" i="1"/>
  <c r="Z86" i="1" s="1"/>
  <c r="X78" i="1"/>
  <c r="Z78" i="1" s="1"/>
  <c r="X75" i="1"/>
  <c r="Y65" i="1"/>
  <c r="X33" i="1"/>
  <c r="Z33" i="1" s="1"/>
  <c r="Y24" i="1"/>
  <c r="Y53" i="1"/>
  <c r="Y34" i="1"/>
  <c r="X87" i="1"/>
  <c r="Z87" i="1" s="1"/>
  <c r="Y97" i="1"/>
  <c r="X90" i="1"/>
  <c r="X85" i="1"/>
  <c r="Z85" i="1" s="1"/>
  <c r="Y80" i="1"/>
  <c r="H65" i="1"/>
  <c r="W65" i="1" s="1"/>
  <c r="X36" i="1"/>
  <c r="Z36" i="1" s="1"/>
  <c r="X43" i="1"/>
  <c r="Z43" i="1" s="1"/>
  <c r="H104" i="1"/>
  <c r="U104" i="1" s="1"/>
  <c r="W104" i="1" s="1"/>
  <c r="H101" i="1"/>
  <c r="U101" i="1" s="1"/>
  <c r="W101" i="1" s="1"/>
  <c r="H60" i="1"/>
  <c r="Y45" i="1"/>
  <c r="Y84" i="1"/>
  <c r="H88" i="1"/>
  <c r="Y96" i="1"/>
  <c r="X34" i="1"/>
  <c r="Z34" i="1" s="1"/>
  <c r="Y90" i="1"/>
  <c r="Y100" i="1"/>
  <c r="Y79" i="1"/>
  <c r="Y62" i="1"/>
  <c r="Y92" i="1"/>
  <c r="Y102" i="1"/>
  <c r="H92" i="1"/>
  <c r="W92" i="1" s="1"/>
  <c r="Y74" i="1"/>
  <c r="X45" i="1"/>
  <c r="Y37" i="1"/>
  <c r="Y114" i="1"/>
  <c r="Y94" i="1"/>
  <c r="Y71" i="1"/>
  <c r="Y104" i="1"/>
  <c r="H94" i="1"/>
  <c r="U94" i="1" s="1"/>
  <c r="W94" i="1" s="1"/>
  <c r="Y49" i="1"/>
  <c r="X44" i="1"/>
  <c r="Y39" i="1"/>
  <c r="O87" i="1"/>
  <c r="Y73" i="1"/>
  <c r="Y52" i="1"/>
  <c r="Y41" i="1"/>
  <c r="Y113" i="1"/>
  <c r="Y48" i="1"/>
  <c r="X106" i="1"/>
  <c r="Y103" i="1"/>
  <c r="Y82" i="1"/>
  <c r="Y54" i="1"/>
  <c r="X48" i="1"/>
  <c r="Z48" i="1" s="1"/>
  <c r="Y43" i="1"/>
  <c r="Y36" i="1"/>
  <c r="H23" i="1"/>
  <c r="O86" i="1"/>
  <c r="X76" i="1"/>
  <c r="Z76" i="1" s="1"/>
  <c r="Y72" i="1"/>
  <c r="X52" i="1"/>
  <c r="H49" i="1"/>
  <c r="Y33" i="1"/>
  <c r="Y89" i="1"/>
  <c r="Y64" i="1"/>
  <c r="X47" i="1"/>
  <c r="Z47" i="1" s="1"/>
  <c r="Y116" i="1"/>
  <c r="X108" i="1"/>
  <c r="H103" i="1"/>
  <c r="U103" i="1" s="1"/>
  <c r="W103" i="1" s="1"/>
  <c r="X89" i="1"/>
  <c r="Z53" i="1"/>
  <c r="Y32" i="1"/>
  <c r="Y99" i="1"/>
  <c r="Y77" i="1"/>
  <c r="H75" i="1"/>
  <c r="U75" i="1" s="1"/>
  <c r="W75" i="1" s="1"/>
  <c r="Y60" i="1"/>
  <c r="Y58" i="1"/>
  <c r="Y57" i="1"/>
  <c r="Y55" i="1"/>
  <c r="Y42" i="1"/>
  <c r="Y40" i="1"/>
  <c r="Y38" i="1"/>
  <c r="X61" i="1"/>
  <c r="Z61" i="1" s="1"/>
  <c r="H77" i="1"/>
  <c r="Y51" i="1"/>
  <c r="X113" i="1"/>
  <c r="Y107" i="1"/>
  <c r="Y93" i="1"/>
  <c r="Y69" i="1"/>
  <c r="Y67" i="1"/>
  <c r="Y61" i="1"/>
  <c r="H36" i="1"/>
  <c r="Y27" i="1"/>
  <c r="Y115" i="1"/>
  <c r="Y95" i="1"/>
  <c r="Y88" i="1"/>
  <c r="H86" i="1"/>
  <c r="X84" i="1"/>
  <c r="Z84" i="1" s="1"/>
  <c r="H82" i="1"/>
  <c r="Z74" i="1"/>
  <c r="Y63" i="1"/>
  <c r="H53" i="1"/>
  <c r="H48" i="1"/>
  <c r="X37" i="1"/>
  <c r="Z37" i="1" s="1"/>
  <c r="Y98" i="1"/>
  <c r="O88" i="1"/>
  <c r="Y76" i="1"/>
  <c r="Y35" i="1"/>
  <c r="Y112" i="1"/>
  <c r="O96" i="1"/>
  <c r="O84" i="1"/>
  <c r="H37" i="1"/>
  <c r="X35" i="1"/>
  <c r="Z35" i="1" s="1"/>
  <c r="O112" i="1"/>
  <c r="Y106" i="1"/>
  <c r="O101" i="1"/>
  <c r="H96" i="1"/>
  <c r="U96" i="1" s="1"/>
  <c r="W96" i="1" s="1"/>
  <c r="X77" i="1"/>
  <c r="Z77" i="1" s="1"/>
  <c r="X73" i="1"/>
  <c r="Z73" i="1" s="1"/>
  <c r="H52" i="1"/>
  <c r="U52" i="1" s="1"/>
  <c r="W52" i="1" s="1"/>
  <c r="Y44" i="1"/>
  <c r="X32" i="1"/>
  <c r="Z32" i="1" s="1"/>
  <c r="X63" i="1"/>
  <c r="Z63" i="1" s="1"/>
  <c r="X49" i="1"/>
  <c r="Z49" i="1" s="1"/>
  <c r="Y108" i="1"/>
  <c r="O99" i="1"/>
  <c r="X88" i="1"/>
  <c r="Z88" i="1" s="1"/>
  <c r="Y59" i="1"/>
  <c r="Y56" i="1"/>
  <c r="Y46" i="1"/>
  <c r="H34" i="1"/>
  <c r="O114" i="1"/>
  <c r="O90" i="1"/>
  <c r="H72" i="1"/>
  <c r="Y68" i="1"/>
  <c r="X60" i="1"/>
  <c r="Z60" i="1" s="1"/>
  <c r="O104" i="1"/>
  <c r="H99" i="1"/>
  <c r="U99" i="1" s="1"/>
  <c r="W99" i="1" s="1"/>
  <c r="O94" i="1"/>
  <c r="H90" i="1"/>
  <c r="W90" i="1" s="1"/>
  <c r="Z90" i="1" s="1"/>
  <c r="H76" i="1"/>
  <c r="X70" i="1"/>
  <c r="Z70" i="1" s="1"/>
  <c r="X64" i="1"/>
  <c r="Z64" i="1" s="1"/>
  <c r="X59" i="1"/>
  <c r="Z59" i="1" s="1"/>
  <c r="X51" i="1"/>
  <c r="Z51" i="1" s="1"/>
  <c r="X46" i="1"/>
  <c r="H35" i="1"/>
  <c r="X116" i="1"/>
  <c r="O97" i="1"/>
  <c r="H84" i="1"/>
  <c r="O82" i="1"/>
  <c r="H73" i="1"/>
  <c r="Y29" i="1"/>
  <c r="Y111" i="1"/>
  <c r="O111" i="1"/>
  <c r="O102" i="1"/>
  <c r="H97" i="1"/>
  <c r="U97" i="1" s="1"/>
  <c r="W97" i="1" s="1"/>
  <c r="O92" i="1"/>
  <c r="H87" i="1"/>
  <c r="Y85" i="1"/>
  <c r="H80" i="1"/>
  <c r="H63" i="1"/>
  <c r="H62" i="1"/>
  <c r="H54" i="1"/>
  <c r="H41" i="1"/>
  <c r="Y31" i="1"/>
  <c r="Y86" i="1"/>
  <c r="O100" i="1"/>
  <c r="O85" i="1"/>
  <c r="Y75" i="1"/>
  <c r="O107" i="1"/>
  <c r="H100" i="1"/>
  <c r="U100" i="1" s="1"/>
  <c r="W100" i="1" s="1"/>
  <c r="O95" i="1"/>
  <c r="X115" i="1"/>
  <c r="H95" i="1"/>
  <c r="W95" i="1" s="1"/>
  <c r="Y81" i="1"/>
  <c r="X58" i="1"/>
  <c r="Z58" i="1" s="1"/>
  <c r="Y47" i="1"/>
  <c r="Y28" i="1"/>
  <c r="Y26" i="1"/>
  <c r="Y110" i="1"/>
  <c r="O98" i="1"/>
  <c r="H85" i="1"/>
  <c r="Y83" i="1"/>
  <c r="O110" i="1"/>
  <c r="O103" i="1"/>
  <c r="H98" i="1"/>
  <c r="U98" i="1" s="1"/>
  <c r="W98" i="1" s="1"/>
  <c r="O93" i="1"/>
  <c r="O89" i="1"/>
  <c r="Y87" i="1"/>
  <c r="O83" i="1"/>
  <c r="O81" i="1"/>
  <c r="H78" i="1"/>
  <c r="H74" i="1"/>
  <c r="H67" i="1"/>
  <c r="H51" i="1"/>
  <c r="H47" i="1"/>
  <c r="H33" i="1"/>
  <c r="Y30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8" i="1"/>
  <c r="H116" i="1"/>
  <c r="H115" i="1"/>
  <c r="H114" i="1"/>
  <c r="H113" i="1"/>
  <c r="H112" i="1"/>
  <c r="H111" i="1"/>
  <c r="U111" i="1" s="1"/>
  <c r="W111" i="1" s="1"/>
  <c r="Z111" i="1" s="1"/>
  <c r="H110" i="1"/>
  <c r="W110" i="1" s="1"/>
  <c r="Z110" i="1" s="1"/>
  <c r="H108" i="1"/>
  <c r="H107" i="1"/>
  <c r="H106" i="1"/>
  <c r="H79" i="1"/>
  <c r="H55" i="1"/>
  <c r="H38" i="1"/>
  <c r="H25" i="1"/>
  <c r="H56" i="1"/>
  <c r="H39" i="1"/>
  <c r="H26" i="1"/>
  <c r="Y23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H81" i="1"/>
  <c r="H68" i="1"/>
  <c r="X65" i="1"/>
  <c r="H57" i="1"/>
  <c r="H40" i="1"/>
  <c r="H27" i="1"/>
  <c r="X112" i="1"/>
  <c r="X107" i="1"/>
  <c r="H69" i="1"/>
  <c r="X66" i="1"/>
  <c r="Z66" i="1" s="1"/>
  <c r="X54" i="1"/>
  <c r="Z54" i="1" s="1"/>
  <c r="Y25" i="1"/>
  <c r="X24" i="1"/>
  <c r="Z24" i="1" s="1"/>
  <c r="X110" i="1"/>
  <c r="H83" i="1"/>
  <c r="X79" i="1"/>
  <c r="Z79" i="1" s="1"/>
  <c r="H70" i="1"/>
  <c r="H58" i="1"/>
  <c r="X55" i="1"/>
  <c r="Z55" i="1" s="1"/>
  <c r="H42" i="1"/>
  <c r="X38" i="1"/>
  <c r="Z38" i="1" s="1"/>
  <c r="H31" i="1"/>
  <c r="H30" i="1"/>
  <c r="W30" i="1" s="1"/>
  <c r="X25" i="1"/>
  <c r="Z25" i="1" s="1"/>
  <c r="X114" i="1"/>
  <c r="X80" i="1"/>
  <c r="Z80" i="1" s="1"/>
  <c r="H71" i="1"/>
  <c r="H59" i="1"/>
  <c r="X56" i="1"/>
  <c r="Z56" i="1" s="1"/>
  <c r="H43" i="1"/>
  <c r="X39" i="1"/>
  <c r="Z39" i="1" s="1"/>
  <c r="H32" i="1"/>
  <c r="X26" i="1"/>
  <c r="Z26" i="1" s="1"/>
  <c r="X111" i="1"/>
  <c r="O116" i="1"/>
  <c r="O115" i="1"/>
  <c r="O113" i="1"/>
  <c r="O108" i="1"/>
  <c r="O106" i="1"/>
  <c r="X81" i="1"/>
  <c r="Z81" i="1" s="1"/>
  <c r="X68" i="1"/>
  <c r="Z68" i="1" s="1"/>
  <c r="X57" i="1"/>
  <c r="Z57" i="1" s="1"/>
  <c r="H46" i="1"/>
  <c r="H45" i="1"/>
  <c r="U45" i="1" s="1"/>
  <c r="W45" i="1" s="1"/>
  <c r="H44" i="1"/>
  <c r="X40" i="1"/>
  <c r="Z40" i="1" s="1"/>
  <c r="X28" i="1"/>
  <c r="X27" i="1"/>
  <c r="Z27" i="1" s="1"/>
  <c r="X82" i="1"/>
  <c r="Z82" i="1" s="1"/>
  <c r="X41" i="1"/>
  <c r="Z41" i="1" s="1"/>
  <c r="X30" i="1"/>
  <c r="X29" i="1"/>
  <c r="Z29" i="1" s="1"/>
  <c r="X83" i="1"/>
  <c r="Z83" i="1" s="1"/>
  <c r="X42" i="1"/>
  <c r="Z42" i="1" s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75" i="1" l="1"/>
  <c r="Z104" i="1"/>
  <c r="Z94" i="1"/>
  <c r="Z93" i="1"/>
  <c r="Z103" i="1"/>
  <c r="Z101" i="1"/>
  <c r="U44" i="1"/>
  <c r="W44" i="1" s="1"/>
  <c r="Z44" i="1" s="1"/>
  <c r="Z89" i="1"/>
  <c r="Z102" i="1"/>
  <c r="Z65" i="1"/>
  <c r="Z92" i="1"/>
  <c r="Z45" i="1"/>
  <c r="U112" i="1"/>
  <c r="W112" i="1" s="1"/>
  <c r="Z112" i="1" s="1"/>
  <c r="U113" i="1"/>
  <c r="W113" i="1" s="1"/>
  <c r="Z113" i="1" s="1"/>
  <c r="U114" i="1"/>
  <c r="W114" i="1" s="1"/>
  <c r="Z114" i="1" s="1"/>
  <c r="Z52" i="1"/>
  <c r="U115" i="1"/>
  <c r="W115" i="1" s="1"/>
  <c r="U116" i="1"/>
  <c r="W116" i="1" s="1"/>
  <c r="Z116" i="1" s="1"/>
  <c r="U106" i="1"/>
  <c r="W106" i="1" s="1"/>
  <c r="Z106" i="1" s="1"/>
  <c r="Z30" i="1"/>
  <c r="U107" i="1"/>
  <c r="W107" i="1" s="1"/>
  <c r="Z107" i="1" s="1"/>
  <c r="U108" i="1"/>
  <c r="W108" i="1" s="1"/>
  <c r="Z108" i="1" s="1"/>
  <c r="Z99" i="1"/>
  <c r="Z28" i="1"/>
  <c r="Z95" i="1"/>
  <c r="Z97" i="1"/>
  <c r="Z96" i="1"/>
  <c r="Z98" i="1"/>
  <c r="Z100" i="1"/>
  <c r="W117" i="1"/>
  <c r="Z117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19" i="1" s="1"/>
  <c r="L13" i="1"/>
  <c r="L14" i="1"/>
  <c r="L15" i="1"/>
  <c r="L16" i="1"/>
  <c r="L17" i="1"/>
  <c r="L18" i="1"/>
  <c r="L19" i="1"/>
  <c r="L20" i="1"/>
  <c r="L21" i="1"/>
  <c r="L22" i="1"/>
  <c r="M119" i="1" l="1"/>
  <c r="Z115" i="1"/>
  <c r="W46" i="1"/>
  <c r="Z46" i="1" s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J119" i="1" s="1"/>
  <c r="I10" i="1"/>
  <c r="I11" i="1"/>
  <c r="X11" i="1" s="1"/>
  <c r="Z11" i="1" s="1"/>
  <c r="I12" i="1"/>
  <c r="I13" i="1"/>
  <c r="X13" i="1" s="1"/>
  <c r="Z13" i="1" s="1"/>
  <c r="I14" i="1"/>
  <c r="X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X12" i="1" l="1"/>
  <c r="Z12" i="1" s="1"/>
  <c r="O12" i="1"/>
  <c r="H12" i="1"/>
  <c r="I119" i="1"/>
  <c r="X22" i="1"/>
  <c r="O22" i="1"/>
  <c r="X10" i="1"/>
  <c r="Y9" i="1"/>
  <c r="Z10" i="1" l="1"/>
  <c r="X119" i="1"/>
  <c r="O14" i="1"/>
  <c r="H17" i="1"/>
  <c r="W17" i="1" s="1"/>
  <c r="Z17" i="1" s="1"/>
  <c r="Y11" i="1"/>
  <c r="Y10" i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16" i="1"/>
  <c r="H11" i="1"/>
  <c r="Y22" i="1"/>
  <c r="O18" i="1"/>
  <c r="H16" i="1"/>
  <c r="O15" i="1"/>
  <c r="H20" i="1"/>
  <c r="W20" i="1" s="1"/>
  <c r="Z20" i="1" s="1"/>
  <c r="H18" i="1"/>
  <c r="U18" i="1" s="1"/>
  <c r="U119" i="1" s="1"/>
  <c r="H13" i="1"/>
  <c r="H10" i="1"/>
  <c r="H9" i="1"/>
  <c r="O9" i="1"/>
  <c r="O13" i="1"/>
  <c r="O20" i="1"/>
  <c r="Y119" i="1" l="1"/>
  <c r="O119" i="1"/>
  <c r="H119" i="1"/>
  <c r="W18" i="1"/>
  <c r="Z18" i="1" s="1"/>
  <c r="W16" i="1"/>
  <c r="Z16" i="1" l="1"/>
  <c r="Z119" i="1" s="1"/>
  <c r="W119" i="1"/>
</calcChain>
</file>

<file path=xl/sharedStrings.xml><?xml version="1.0" encoding="utf-8"?>
<sst xmlns="http://schemas.openxmlformats.org/spreadsheetml/2006/main" count="1160" uniqueCount="251">
  <si>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</si>
  <si>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</si>
  <si>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</si>
  <si>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</si>
  <si>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</si>
  <si>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</si>
  <si>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</si>
  <si>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</si>
  <si>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</si>
  <si>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</si>
  <si>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</si>
  <si>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</si>
  <si>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</si>
  <si>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</si>
  <si>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</si>
  <si>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</si>
  <si>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</si>
  <si>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</si>
  <si>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</si>
  <si>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</si>
  <si>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</si>
  <si>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</si>
  <si>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</si>
  <si>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</si>
  <si>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</si>
  <si>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</si>
  <si>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</si>
  <si>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</si>
  <si>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</si>
  <si>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</si>
  <si>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</si>
  <si>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</si>
  <si>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</si>
  <si>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</si>
  <si>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</si>
  <si>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</si>
  <si>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</si>
  <si>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</si>
  <si>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</si>
  <si>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</si>
  <si>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</si>
  <si>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</si>
  <si>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</si>
  <si>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</si>
  <si>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</si>
  <si>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</si>
  <si>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</si>
  <si>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</si>
  <si>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</si>
  <si>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</si>
  <si>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</si>
  <si>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</si>
  <si>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</si>
  <si>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</si>
  <si>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</si>
  <si>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</si>
  <si>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</si>
  <si>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</si>
  <si>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</si>
  <si>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</si>
  <si>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</si>
  <si>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</si>
  <si>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</si>
  <si>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</si>
  <si>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</si>
  <si>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</si>
  <si>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</si>
  <si>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</si>
  <si>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</si>
  <si>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</si>
  <si>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</si>
  <si>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</si>
  <si>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</si>
  <si>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</si>
  <si>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</si>
  <si>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</si>
  <si>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</si>
  <si>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</si>
  <si>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</si>
  <si>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</si>
  <si>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</si>
  <si>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</si>
  <si>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</si>
  <si>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</si>
  <si>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</si>
  <si>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</si>
  <si>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</si>
  <si>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</si>
  <si>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</si>
  <si>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</si>
  <si>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</si>
  <si>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</si>
  <si>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</si>
  <si>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</si>
  <si>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</si>
  <si>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</si>
  <si>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</si>
  <si>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</si>
  <si>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</si>
  <si>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</si>
  <si>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</si>
  <si>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</si>
  <si>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</si>
  <si>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</si>
  <si>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</si>
  <si>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</si>
  <si>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</si>
  <si>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</si>
  <si>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</si>
  <si>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</si>
  <si>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</si>
  <si>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</si>
  <si>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</si>
  <si>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</si>
  <si>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</si>
  <si>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</si>
  <si>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</si>
  <si>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</si>
  <si>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</si>
  <si>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</si>
  <si>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</si>
  <si>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</si>
  <si>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</si>
  <si>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</si>
  <si>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</si>
  <si>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</si>
  <si>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</si>
  <si>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</si>
  <si>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</si>
  <si>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</si>
  <si>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</si>
  <si>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</si>
  <si>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</si>
  <si>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</si>
  <si>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</si>
  <si>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</si>
  <si>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</si>
  <si>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</si>
  <si>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</si>
  <si>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</si>
  <si>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</si>
  <si>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</si>
  <si>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</si>
  <si>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</si>
  <si>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</si>
  <si>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</si>
  <si>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</si>
  <si>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</si>
  <si>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</si>
  <si>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</si>
  <si>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</si>
  <si>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</si>
  <si>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</si>
  <si>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</si>
  <si>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</si>
  <si>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</si>
  <si>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</si>
  <si>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</si>
  <si>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</si>
  <si>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</si>
  <si>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</si>
  <si>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</si>
  <si>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</si>
  <si>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</si>
  <si>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</si>
  <si>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</si>
  <si>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</si>
  <si>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</si>
  <si>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</si>
  <si>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</si>
  <si>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</si>
  <si>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</si>
  <si>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</si>
  <si>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</si>
  <si>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</si>
  <si>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</si>
  <si>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</si>
  <si>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</si>
  <si>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</si>
  <si>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</si>
  <si>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</si>
  <si>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</si>
  <si>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</si>
  <si>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</si>
  <si>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</si>
  <si>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</si>
  <si>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</si>
  <si>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</si>
  <si>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</si>
  <si>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</si>
  <si>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</si>
  <si>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</si>
  <si>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</si>
  <si>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</si>
  <si>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</si>
  <si>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</si>
  <si>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</si>
  <si>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</si>
  <si>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</si>
  <si>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</si>
  <si>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</si>
  <si>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</si>
  <si>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</si>
  <si>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</si>
  <si>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</si>
  <si>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</si>
  <si>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</si>
  <si>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</si>
  <si>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</si>
  <si>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</si>
  <si>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</si>
  <si>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</si>
  <si>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</si>
  <si>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</si>
  <si>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</si>
  <si>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</si>
  <si>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</si>
  <si>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</si>
  <si>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</si>
  <si>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</si>
  <si>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</si>
  <si>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</si>
  <si>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</si>
  <si>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</si>
  <si>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</si>
  <si>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</si>
  <si>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</si>
  <si>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</si>
  <si>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</si>
  <si>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</si>
  <si>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</si>
  <si>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</si>
  <si>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</si>
  <si>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</si>
  <si>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</si>
  <si>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</si>
  <si>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</si>
  <si>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</si>
  <si>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</si>
  <si>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</si>
  <si>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</si>
  <si>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</si>
  <si>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</si>
  <si>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</si>
  <si>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</si>
  <si>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</si>
  <si>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</si>
  <si>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JUNIOR RADHAMES PEÑA POLANCO</t>
  </si>
  <si>
    <t>IVAN F. DURAN OLIVERO</t>
  </si>
  <si>
    <t>CONSEJO NACIONAL DE SEGURIDAD SOCIAL
NOMINA DE SUELDOS PERSONAL FIJO JUNIO 2024</t>
  </si>
  <si>
    <t>CESAR FRANCISCO AGRAMONTE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</si>
</sst>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7" fillId="0" borderId="0" xfId="0" applyNumberFormat="1" applyFont="1"/>
    <xf numFmtId="43" fontId="18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3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left"/>
    </xf>
    <xf numFmtId="43" fontId="16" fillId="0" borderId="0" xfId="1" applyFont="1" applyFill="1" applyAlignment="1"/>
    <xf numFmtId="43" fontId="18" fillId="0" borderId="0" xfId="1" applyFont="1"/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/>
    <xf numFmtId="4" fontId="14" fillId="0" borderId="6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Hoja1!$A$9:$A$90</c:f>
              <c:numCache>
                <c:formatCode>General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Hoja1!$B$9:$B$90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Hoja1!$C$9:$C$90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Hoja1!$D$9:$D$90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Hoja1!$E$9:$E$90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Hoja1!$F$9:$F$90</c:f>
              <c:numCache>
                <c:formatCode>General</c:formatCode>
                <c:ptCount val="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Hoja1!$G$9:$G$90</c:f>
              <c:numCache>
                <c:formatCode>#,##0.00</c:formatCode>
                <c:ptCount val="82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30000</c:v>
                </c:pt>
                <c:pt idx="54">
                  <c:v>30000</c:v>
                </c:pt>
                <c:pt idx="55">
                  <c:v>46000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36000</c:v>
                </c:pt>
                <c:pt idx="68">
                  <c:v>25000</c:v>
                </c:pt>
                <c:pt idx="69">
                  <c:v>30000</c:v>
                </c:pt>
                <c:pt idx="70">
                  <c:v>30000</c:v>
                </c:pt>
                <c:pt idx="71">
                  <c:v>30000</c:v>
                </c:pt>
                <c:pt idx="72">
                  <c:v>30000</c:v>
                </c:pt>
                <c:pt idx="73">
                  <c:v>26000</c:v>
                </c:pt>
                <c:pt idx="74">
                  <c:v>26000</c:v>
                </c:pt>
                <c:pt idx="75">
                  <c:v>26000</c:v>
                </c:pt>
                <c:pt idx="76">
                  <c:v>26000</c:v>
                </c:pt>
                <c:pt idx="77">
                  <c:v>30000</c:v>
                </c:pt>
                <c:pt idx="78">
                  <c:v>36000</c:v>
                </c:pt>
                <c:pt idx="79">
                  <c:v>36000</c:v>
                </c:pt>
                <c:pt idx="80">
                  <c:v>46000</c:v>
                </c:pt>
                <c:pt idx="81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Hoja1!$H$9:$H$90</c:f>
              <c:numCache>
                <c:formatCode>#,##0.00</c:formatCode>
                <c:ptCount val="82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142408.57999999999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75272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41565.94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28227</c:v>
                </c:pt>
                <c:pt idx="54">
                  <c:v>28227</c:v>
                </c:pt>
                <c:pt idx="55">
                  <c:v>43281.4</c:v>
                </c:pt>
                <c:pt idx="56">
                  <c:v>41565.94</c:v>
                </c:pt>
                <c:pt idx="57">
                  <c:v>43281.4</c:v>
                </c:pt>
                <c:pt idx="58">
                  <c:v>43281.4</c:v>
                </c:pt>
                <c:pt idx="59">
                  <c:v>43281.4</c:v>
                </c:pt>
                <c:pt idx="60">
                  <c:v>32156.94</c:v>
                </c:pt>
                <c:pt idx="61">
                  <c:v>33872.400000000001</c:v>
                </c:pt>
                <c:pt idx="62">
                  <c:v>41565.94</c:v>
                </c:pt>
                <c:pt idx="63">
                  <c:v>43281.4</c:v>
                </c:pt>
                <c:pt idx="64">
                  <c:v>30441.48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33872.400000000001</c:v>
                </c:pt>
                <c:pt idx="68">
                  <c:v>23522.5</c:v>
                </c:pt>
                <c:pt idx="69">
                  <c:v>28227</c:v>
                </c:pt>
                <c:pt idx="70">
                  <c:v>28227</c:v>
                </c:pt>
                <c:pt idx="71">
                  <c:v>28227</c:v>
                </c:pt>
                <c:pt idx="72">
                  <c:v>28227</c:v>
                </c:pt>
                <c:pt idx="73">
                  <c:v>22747.94</c:v>
                </c:pt>
                <c:pt idx="74">
                  <c:v>24463.4</c:v>
                </c:pt>
                <c:pt idx="75">
                  <c:v>24463.4</c:v>
                </c:pt>
                <c:pt idx="76">
                  <c:v>24463.4</c:v>
                </c:pt>
                <c:pt idx="77">
                  <c:v>28227</c:v>
                </c:pt>
                <c:pt idx="78">
                  <c:v>33872.400000000001</c:v>
                </c:pt>
                <c:pt idx="79">
                  <c:v>33872.400000000001</c:v>
                </c:pt>
                <c:pt idx="80">
                  <c:v>43281.4</c:v>
                </c:pt>
                <c:pt idx="81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Hoja1!$I$9:$I$90</c:f>
              <c:numCache>
                <c:formatCode>#,##0.00</c:formatCode>
                <c:ptCount val="82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861</c:v>
                </c:pt>
                <c:pt idx="54">
                  <c:v>861</c:v>
                </c:pt>
                <c:pt idx="55">
                  <c:v>1320.2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1033.2</c:v>
                </c:pt>
                <c:pt idx="68">
                  <c:v>717.5</c:v>
                </c:pt>
                <c:pt idx="69">
                  <c:v>861</c:v>
                </c:pt>
                <c:pt idx="70">
                  <c:v>861</c:v>
                </c:pt>
                <c:pt idx="71">
                  <c:v>861</c:v>
                </c:pt>
                <c:pt idx="72">
                  <c:v>861</c:v>
                </c:pt>
                <c:pt idx="73">
                  <c:v>746.2</c:v>
                </c:pt>
                <c:pt idx="74">
                  <c:v>746.2</c:v>
                </c:pt>
                <c:pt idx="75">
                  <c:v>746.2</c:v>
                </c:pt>
                <c:pt idx="76">
                  <c:v>746.2</c:v>
                </c:pt>
                <c:pt idx="77">
                  <c:v>861</c:v>
                </c:pt>
                <c:pt idx="78">
                  <c:v>1033.2</c:v>
                </c:pt>
                <c:pt idx="79">
                  <c:v>1033.2</c:v>
                </c:pt>
                <c:pt idx="80">
                  <c:v>1320.2</c:v>
                </c:pt>
                <c:pt idx="81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Hoja1!$J$9:$J$90</c:f>
              <c:numCache>
                <c:formatCode>#,##0.00</c:formatCode>
                <c:ptCount val="82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2130</c:v>
                </c:pt>
                <c:pt idx="54">
                  <c:v>2130</c:v>
                </c:pt>
                <c:pt idx="55">
                  <c:v>3265.9999999999995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2555.9999999999995</c:v>
                </c:pt>
                <c:pt idx="68">
                  <c:v>1774.9999999999998</c:v>
                </c:pt>
                <c:pt idx="69">
                  <c:v>2130</c:v>
                </c:pt>
                <c:pt idx="70">
                  <c:v>2130</c:v>
                </c:pt>
                <c:pt idx="71">
                  <c:v>2130</c:v>
                </c:pt>
                <c:pt idx="72">
                  <c:v>2130</c:v>
                </c:pt>
                <c:pt idx="73">
                  <c:v>1845.9999999999998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2130</c:v>
                </c:pt>
                <c:pt idx="78">
                  <c:v>2555.9999999999995</c:v>
                </c:pt>
                <c:pt idx="79">
                  <c:v>2555.9999999999995</c:v>
                </c:pt>
                <c:pt idx="80">
                  <c:v>3265.9999999999995</c:v>
                </c:pt>
                <c:pt idx="81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Hoja1!$K$9:$K$90</c:f>
              <c:numCache>
                <c:formatCode>#,##0.00</c:formatCode>
                <c:ptCount val="82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506.00000000000006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396.00000000000006</c:v>
                </c:pt>
                <c:pt idx="68">
                  <c:v>275</c:v>
                </c:pt>
                <c:pt idx="69">
                  <c:v>330.00000000000006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286.00000000000006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330.00000000000006</c:v>
                </c:pt>
                <c:pt idx="78">
                  <c:v>396.00000000000006</c:v>
                </c:pt>
                <c:pt idx="79">
                  <c:v>396.00000000000006</c:v>
                </c:pt>
                <c:pt idx="80">
                  <c:v>506.00000000000006</c:v>
                </c:pt>
                <c:pt idx="81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Hoja1!$L$9:$L$90</c:f>
              <c:numCache>
                <c:formatCode>#,##0.00</c:formatCode>
                <c:ptCount val="82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912</c:v>
                </c:pt>
                <c:pt idx="54">
                  <c:v>912</c:v>
                </c:pt>
                <c:pt idx="55">
                  <c:v>1398.4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1094.4000000000001</c:v>
                </c:pt>
                <c:pt idx="68">
                  <c:v>760</c:v>
                </c:pt>
                <c:pt idx="69">
                  <c:v>912</c:v>
                </c:pt>
                <c:pt idx="70">
                  <c:v>912</c:v>
                </c:pt>
                <c:pt idx="71">
                  <c:v>912</c:v>
                </c:pt>
                <c:pt idx="72">
                  <c:v>912</c:v>
                </c:pt>
                <c:pt idx="73">
                  <c:v>790.4</c:v>
                </c:pt>
                <c:pt idx="74">
                  <c:v>790.4</c:v>
                </c:pt>
                <c:pt idx="75">
                  <c:v>790.4</c:v>
                </c:pt>
                <c:pt idx="76">
                  <c:v>790.4</c:v>
                </c:pt>
                <c:pt idx="77">
                  <c:v>912</c:v>
                </c:pt>
                <c:pt idx="78">
                  <c:v>1094.4000000000001</c:v>
                </c:pt>
                <c:pt idx="79">
                  <c:v>1094.4000000000001</c:v>
                </c:pt>
                <c:pt idx="80">
                  <c:v>1398.4</c:v>
                </c:pt>
                <c:pt idx="81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Hoja1!$M$9:$M$90</c:f>
              <c:numCache>
                <c:formatCode>#,##0.00</c:formatCode>
                <c:ptCount val="82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2127</c:v>
                </c:pt>
                <c:pt idx="54">
                  <c:v>2127</c:v>
                </c:pt>
                <c:pt idx="55">
                  <c:v>3261.4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2552.4</c:v>
                </c:pt>
                <c:pt idx="68">
                  <c:v>1772.5000000000002</c:v>
                </c:pt>
                <c:pt idx="69">
                  <c:v>2127</c:v>
                </c:pt>
                <c:pt idx="70">
                  <c:v>2127</c:v>
                </c:pt>
                <c:pt idx="71">
                  <c:v>2127</c:v>
                </c:pt>
                <c:pt idx="72">
                  <c:v>2127</c:v>
                </c:pt>
                <c:pt idx="73">
                  <c:v>1843.4</c:v>
                </c:pt>
                <c:pt idx="74">
                  <c:v>1843.4</c:v>
                </c:pt>
                <c:pt idx="75">
                  <c:v>1843.4</c:v>
                </c:pt>
                <c:pt idx="76">
                  <c:v>1843.4</c:v>
                </c:pt>
                <c:pt idx="77">
                  <c:v>2127</c:v>
                </c:pt>
                <c:pt idx="78">
                  <c:v>2552.4</c:v>
                </c:pt>
                <c:pt idx="79">
                  <c:v>2552.4</c:v>
                </c:pt>
                <c:pt idx="80">
                  <c:v>3261.4</c:v>
                </c:pt>
                <c:pt idx="81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Hoja1!$N$9:$N$90</c:f>
              <c:numCache>
                <c:formatCode>#,##0.00</c:formatCode>
                <c:ptCount val="82"/>
                <c:pt idx="0">
                  <c:v>1715.46</c:v>
                </c:pt>
                <c:pt idx="3">
                  <c:v>6861.84</c:v>
                </c:pt>
                <c:pt idx="5">
                  <c:v>1715.46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3430.92</c:v>
                </c:pt>
                <c:pt idx="14">
                  <c:v>5146.38</c:v>
                </c:pt>
                <c:pt idx="15">
                  <c:v>3430.92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6">
                  <c:v>1715.46</c:v>
                </c:pt>
                <c:pt idx="28">
                  <c:v>1715.46</c:v>
                </c:pt>
                <c:pt idx="31">
                  <c:v>1715.46</c:v>
                </c:pt>
                <c:pt idx="33">
                  <c:v>1715.46</c:v>
                </c:pt>
                <c:pt idx="34">
                  <c:v>1715.46</c:v>
                </c:pt>
                <c:pt idx="38">
                  <c:v>5146.38</c:v>
                </c:pt>
                <c:pt idx="39">
                  <c:v>1715.46</c:v>
                </c:pt>
                <c:pt idx="46">
                  <c:v>3430.92</c:v>
                </c:pt>
                <c:pt idx="50">
                  <c:v>1715.46</c:v>
                </c:pt>
                <c:pt idx="56">
                  <c:v>1715.46</c:v>
                </c:pt>
                <c:pt idx="60">
                  <c:v>1715.46</c:v>
                </c:pt>
                <c:pt idx="62">
                  <c:v>1715.46</c:v>
                </c:pt>
                <c:pt idx="64">
                  <c:v>3430.92</c:v>
                </c:pt>
                <c:pt idx="73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Hoja1!$O$9:$O$90</c:f>
              <c:numCache>
                <c:formatCode>#,##0.00</c:formatCode>
                <c:ptCount val="82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35437.43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7632</c:v>
                </c:pt>
                <c:pt idx="50">
                  <c:v>11467.46</c:v>
                </c:pt>
                <c:pt idx="51">
                  <c:v>9752</c:v>
                </c:pt>
                <c:pt idx="52">
                  <c:v>7632</c:v>
                </c:pt>
                <c:pt idx="53">
                  <c:v>6360</c:v>
                </c:pt>
                <c:pt idx="54">
                  <c:v>6360</c:v>
                </c:pt>
                <c:pt idx="55">
                  <c:v>9752</c:v>
                </c:pt>
                <c:pt idx="56">
                  <c:v>11467.46</c:v>
                </c:pt>
                <c:pt idx="57">
                  <c:v>9752</c:v>
                </c:pt>
                <c:pt idx="58">
                  <c:v>9752</c:v>
                </c:pt>
                <c:pt idx="59">
                  <c:v>9752</c:v>
                </c:pt>
                <c:pt idx="60">
                  <c:v>9347.4599999999991</c:v>
                </c:pt>
                <c:pt idx="61">
                  <c:v>7632</c:v>
                </c:pt>
                <c:pt idx="62">
                  <c:v>11467.46</c:v>
                </c:pt>
                <c:pt idx="63">
                  <c:v>9752</c:v>
                </c:pt>
                <c:pt idx="64">
                  <c:v>11062.92</c:v>
                </c:pt>
                <c:pt idx="65">
                  <c:v>7632</c:v>
                </c:pt>
                <c:pt idx="66">
                  <c:v>9752</c:v>
                </c:pt>
                <c:pt idx="67">
                  <c:v>7632</c:v>
                </c:pt>
                <c:pt idx="68">
                  <c:v>5300</c:v>
                </c:pt>
                <c:pt idx="69">
                  <c:v>6360</c:v>
                </c:pt>
                <c:pt idx="70">
                  <c:v>6360</c:v>
                </c:pt>
                <c:pt idx="71">
                  <c:v>6360</c:v>
                </c:pt>
                <c:pt idx="72">
                  <c:v>6360</c:v>
                </c:pt>
                <c:pt idx="73">
                  <c:v>7227.46</c:v>
                </c:pt>
                <c:pt idx="74">
                  <c:v>5512</c:v>
                </c:pt>
                <c:pt idx="75">
                  <c:v>5512</c:v>
                </c:pt>
                <c:pt idx="76">
                  <c:v>5512</c:v>
                </c:pt>
                <c:pt idx="77">
                  <c:v>6360</c:v>
                </c:pt>
                <c:pt idx="78">
                  <c:v>7632</c:v>
                </c:pt>
                <c:pt idx="79">
                  <c:v>7632</c:v>
                </c:pt>
                <c:pt idx="80">
                  <c:v>9752</c:v>
                </c:pt>
                <c:pt idx="81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Hoja1!$P$9:$P$90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Hoja1!$Q$9:$Q$119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Hoja1!$R$9:$R$90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Hoja1!$S$9:$S$119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Hoja1!$T$9:$T$90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Hoja1!$U$9:$U$90</c:f>
              <c:numCache>
                <c:formatCode>#,##0.00</c:formatCode>
                <c:ptCount val="82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50">
                  <c:v>1032.1400000000001</c:v>
                </c:pt>
                <c:pt idx="51">
                  <c:v>1289.46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1289.46</c:v>
                </c:pt>
                <c:pt idx="56">
                  <c:v>1032.1400000000001</c:v>
                </c:pt>
                <c:pt idx="57">
                  <c:v>1289.46</c:v>
                </c:pt>
                <c:pt idx="58">
                  <c:v>0</c:v>
                </c:pt>
                <c:pt idx="59">
                  <c:v>1289.46</c:v>
                </c:pt>
                <c:pt idx="60">
                  <c:v>0</c:v>
                </c:pt>
                <c:pt idx="61">
                  <c:v>0</c:v>
                </c:pt>
                <c:pt idx="62">
                  <c:v>1032.1400000000001</c:v>
                </c:pt>
                <c:pt idx="63">
                  <c:v>1289.46</c:v>
                </c:pt>
                <c:pt idx="66">
                  <c:v>1289.4598750000005</c:v>
                </c:pt>
                <c:pt idx="67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1289.4598750000005</c:v>
                </c:pt>
                <c:pt idx="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Hoja1!$V$9:$V$90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Hoja1!$W$9:$W$90</c:f>
              <c:numCache>
                <c:formatCode>#,##0.00</c:formatCode>
                <c:ptCount val="82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89902.27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38422.32</c:v>
                </c:pt>
                <c:pt idx="8">
                  <c:v>26654.75</c:v>
                </c:pt>
                <c:pt idx="9">
                  <c:v>29396.522291666664</c:v>
                </c:pt>
                <c:pt idx="10">
                  <c:v>14787.87</c:v>
                </c:pt>
                <c:pt idx="11">
                  <c:v>5224.96</c:v>
                </c:pt>
                <c:pt idx="12">
                  <c:v>25605.93</c:v>
                </c:pt>
                <c:pt idx="13">
                  <c:v>8958.2199999999993</c:v>
                </c:pt>
                <c:pt idx="14">
                  <c:v>9973.7199999999993</c:v>
                </c:pt>
                <c:pt idx="15">
                  <c:v>14468.91</c:v>
                </c:pt>
                <c:pt idx="16">
                  <c:v>23833.63</c:v>
                </c:pt>
                <c:pt idx="17">
                  <c:v>13620.74</c:v>
                </c:pt>
                <c:pt idx="18">
                  <c:v>8440.99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6397.41</c:v>
                </c:pt>
                <c:pt idx="22">
                  <c:v>12603.419999999998</c:v>
                </c:pt>
                <c:pt idx="23">
                  <c:v>10356.5</c:v>
                </c:pt>
                <c:pt idx="24">
                  <c:v>9080.32</c:v>
                </c:pt>
                <c:pt idx="25">
                  <c:v>9093.06</c:v>
                </c:pt>
                <c:pt idx="26">
                  <c:v>18051.849999999999</c:v>
                </c:pt>
                <c:pt idx="27">
                  <c:v>13987.57</c:v>
                </c:pt>
                <c:pt idx="28">
                  <c:v>17403.22</c:v>
                </c:pt>
                <c:pt idx="29">
                  <c:v>5304.1900000000005</c:v>
                </c:pt>
                <c:pt idx="30">
                  <c:v>3126.2200000000003</c:v>
                </c:pt>
                <c:pt idx="31">
                  <c:v>9581.49</c:v>
                </c:pt>
                <c:pt idx="32">
                  <c:v>10208.540000000001</c:v>
                </c:pt>
                <c:pt idx="33">
                  <c:v>4465.8</c:v>
                </c:pt>
                <c:pt idx="34">
                  <c:v>7880.17</c:v>
                </c:pt>
                <c:pt idx="35">
                  <c:v>4570.2698333333328</c:v>
                </c:pt>
                <c:pt idx="36">
                  <c:v>7884.5898333333334</c:v>
                </c:pt>
                <c:pt idx="37">
                  <c:v>14152.130000000001</c:v>
                </c:pt>
                <c:pt idx="38">
                  <c:v>5361.48</c:v>
                </c:pt>
                <c:pt idx="39">
                  <c:v>28758.800000000003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1760.4298750000005</c:v>
                </c:pt>
                <c:pt idx="44">
                  <c:v>7108.43</c:v>
                </c:pt>
                <c:pt idx="45">
                  <c:v>225</c:v>
                </c:pt>
                <c:pt idx="46">
                  <c:v>5656.58</c:v>
                </c:pt>
                <c:pt idx="47">
                  <c:v>21307.7</c:v>
                </c:pt>
                <c:pt idx="48">
                  <c:v>1913.1</c:v>
                </c:pt>
                <c:pt idx="49">
                  <c:v>1022.28</c:v>
                </c:pt>
                <c:pt idx="50">
                  <c:v>1257.1400000000001</c:v>
                </c:pt>
                <c:pt idx="51">
                  <c:v>2423.7399999999998</c:v>
                </c:pt>
                <c:pt idx="52">
                  <c:v>623.64</c:v>
                </c:pt>
                <c:pt idx="53">
                  <c:v>4225</c:v>
                </c:pt>
                <c:pt idx="54">
                  <c:v>793.36</c:v>
                </c:pt>
                <c:pt idx="55">
                  <c:v>3314.54</c:v>
                </c:pt>
                <c:pt idx="56">
                  <c:v>1655.7800000000002</c:v>
                </c:pt>
                <c:pt idx="57">
                  <c:v>2419.64</c:v>
                </c:pt>
                <c:pt idx="58">
                  <c:v>10225</c:v>
                </c:pt>
                <c:pt idx="59">
                  <c:v>14910.02</c:v>
                </c:pt>
                <c:pt idx="60">
                  <c:v>1748.1</c:v>
                </c:pt>
                <c:pt idx="61">
                  <c:v>1725</c:v>
                </c:pt>
                <c:pt idx="62">
                  <c:v>2865.26</c:v>
                </c:pt>
                <c:pt idx="63">
                  <c:v>2134.9</c:v>
                </c:pt>
                <c:pt idx="64">
                  <c:v>2589.4699999999998</c:v>
                </c:pt>
                <c:pt idx="65">
                  <c:v>7129.41</c:v>
                </c:pt>
                <c:pt idx="66">
                  <c:v>6742.6298750000005</c:v>
                </c:pt>
                <c:pt idx="67">
                  <c:v>2571.3799999999997</c:v>
                </c:pt>
                <c:pt idx="68">
                  <c:v>14139.23</c:v>
                </c:pt>
                <c:pt idx="69">
                  <c:v>3220.45</c:v>
                </c:pt>
                <c:pt idx="70">
                  <c:v>725</c:v>
                </c:pt>
                <c:pt idx="71">
                  <c:v>4221.21</c:v>
                </c:pt>
                <c:pt idx="72">
                  <c:v>7651.75</c:v>
                </c:pt>
                <c:pt idx="73">
                  <c:v>1234.99</c:v>
                </c:pt>
                <c:pt idx="74">
                  <c:v>1225</c:v>
                </c:pt>
                <c:pt idx="75">
                  <c:v>732.7</c:v>
                </c:pt>
                <c:pt idx="76">
                  <c:v>361.49</c:v>
                </c:pt>
                <c:pt idx="77">
                  <c:v>225</c:v>
                </c:pt>
                <c:pt idx="78">
                  <c:v>509.98</c:v>
                </c:pt>
                <c:pt idx="79">
                  <c:v>254.98000000000002</c:v>
                </c:pt>
                <c:pt idx="80">
                  <c:v>1514.4598750000005</c:v>
                </c:pt>
                <c:pt idx="81">
                  <c:v>2018.37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Hoja1!$X$9:$X$90</c:f>
              <c:numCache>
                <c:formatCode>#,##0.00</c:formatCode>
                <c:ptCount val="82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4434.0600000000004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1773</c:v>
                </c:pt>
                <c:pt idx="54">
                  <c:v>1773</c:v>
                </c:pt>
                <c:pt idx="55">
                  <c:v>2718.6000000000004</c:v>
                </c:pt>
                <c:pt idx="56">
                  <c:v>4434.0600000000004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3843.0600000000004</c:v>
                </c:pt>
                <c:pt idx="61">
                  <c:v>2127.6000000000004</c:v>
                </c:pt>
                <c:pt idx="62">
                  <c:v>4434.0600000000004</c:v>
                </c:pt>
                <c:pt idx="63">
                  <c:v>2718.6000000000004</c:v>
                </c:pt>
                <c:pt idx="64">
                  <c:v>5558.52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2127.6000000000004</c:v>
                </c:pt>
                <c:pt idx="68">
                  <c:v>1477.5</c:v>
                </c:pt>
                <c:pt idx="69">
                  <c:v>1773</c:v>
                </c:pt>
                <c:pt idx="70">
                  <c:v>1773</c:v>
                </c:pt>
                <c:pt idx="71">
                  <c:v>1773</c:v>
                </c:pt>
                <c:pt idx="72">
                  <c:v>1773</c:v>
                </c:pt>
                <c:pt idx="73">
                  <c:v>3252.06</c:v>
                </c:pt>
                <c:pt idx="74">
                  <c:v>1536.6</c:v>
                </c:pt>
                <c:pt idx="75">
                  <c:v>1536.6</c:v>
                </c:pt>
                <c:pt idx="76">
                  <c:v>1536.6</c:v>
                </c:pt>
                <c:pt idx="77">
                  <c:v>1773</c:v>
                </c:pt>
                <c:pt idx="78">
                  <c:v>2127.6000000000004</c:v>
                </c:pt>
                <c:pt idx="79">
                  <c:v>2127.6000000000004</c:v>
                </c:pt>
                <c:pt idx="80">
                  <c:v>2718.6000000000004</c:v>
                </c:pt>
                <c:pt idx="81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Hoja1!$Y$9:$Y$90</c:f>
              <c:numCache>
                <c:formatCode>#,##0.00</c:formatCode>
                <c:ptCount val="82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6527.4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5108.3999999999996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5108.3999999999996</c:v>
                </c:pt>
                <c:pt idx="68">
                  <c:v>3547.5</c:v>
                </c:pt>
                <c:pt idx="69">
                  <c:v>4257</c:v>
                </c:pt>
                <c:pt idx="70">
                  <c:v>4257</c:v>
                </c:pt>
                <c:pt idx="71">
                  <c:v>4257</c:v>
                </c:pt>
                <c:pt idx="72">
                  <c:v>4257</c:v>
                </c:pt>
                <c:pt idx="73">
                  <c:v>3689.3999999999996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4257</c:v>
                </c:pt>
                <c:pt idx="78">
                  <c:v>5108.3999999999996</c:v>
                </c:pt>
                <c:pt idx="79">
                  <c:v>5108.3999999999996</c:v>
                </c:pt>
                <c:pt idx="80">
                  <c:v>6527.4</c:v>
                </c:pt>
                <c:pt idx="81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Hoja1!$Z$9:$Z$90</c:f>
              <c:numCache>
                <c:formatCode>#,##0.00</c:formatCode>
                <c:ptCount val="82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77302.39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105701.72</c:v>
                </c:pt>
                <c:pt idx="8">
                  <c:v>103355.79000000001</c:v>
                </c:pt>
                <c:pt idx="9">
                  <c:v>107033.97770833333</c:v>
                </c:pt>
                <c:pt idx="10">
                  <c:v>73823.070000000007</c:v>
                </c:pt>
                <c:pt idx="11">
                  <c:v>51229.04</c:v>
                </c:pt>
                <c:pt idx="12">
                  <c:v>116802.65</c:v>
                </c:pt>
                <c:pt idx="13">
                  <c:v>66313.78</c:v>
                </c:pt>
                <c:pt idx="14">
                  <c:v>60151.9</c:v>
                </c:pt>
                <c:pt idx="15">
                  <c:v>71485.67</c:v>
                </c:pt>
                <c:pt idx="16">
                  <c:v>62120.95</c:v>
                </c:pt>
                <c:pt idx="17">
                  <c:v>75764.760000000009</c:v>
                </c:pt>
                <c:pt idx="18">
                  <c:v>63400.09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54761.09</c:v>
                </c:pt>
                <c:pt idx="22">
                  <c:v>75066.62</c:v>
                </c:pt>
                <c:pt idx="23">
                  <c:v>75598.080000000002</c:v>
                </c:pt>
                <c:pt idx="24">
                  <c:v>66191.679999999993</c:v>
                </c:pt>
                <c:pt idx="25">
                  <c:v>66178.94</c:v>
                </c:pt>
                <c:pt idx="26">
                  <c:v>69618.19</c:v>
                </c:pt>
                <c:pt idx="27">
                  <c:v>61284.43</c:v>
                </c:pt>
                <c:pt idx="28">
                  <c:v>70266.820000000007</c:v>
                </c:pt>
                <c:pt idx="29">
                  <c:v>39859.01</c:v>
                </c:pt>
                <c:pt idx="30">
                  <c:v>42036.979999999996</c:v>
                </c:pt>
                <c:pt idx="31">
                  <c:v>45157.05</c:v>
                </c:pt>
                <c:pt idx="32">
                  <c:v>46245.46</c:v>
                </c:pt>
                <c:pt idx="33">
                  <c:v>50272.74</c:v>
                </c:pt>
                <c:pt idx="34">
                  <c:v>46858.369999999995</c:v>
                </c:pt>
                <c:pt idx="35">
                  <c:v>51883.730166666668</c:v>
                </c:pt>
                <c:pt idx="36">
                  <c:v>48569.410166666668</c:v>
                </c:pt>
                <c:pt idx="37">
                  <c:v>47006.369999999995</c:v>
                </c:pt>
                <c:pt idx="38">
                  <c:v>55355.14</c:v>
                </c:pt>
                <c:pt idx="39">
                  <c:v>87138.239999999991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41520.970125</c:v>
                </c:pt>
                <c:pt idx="44">
                  <c:v>36172.97</c:v>
                </c:pt>
                <c:pt idx="45">
                  <c:v>33647.4</c:v>
                </c:pt>
                <c:pt idx="46">
                  <c:v>34193.9</c:v>
                </c:pt>
                <c:pt idx="47">
                  <c:v>12564.699999999997</c:v>
                </c:pt>
                <c:pt idx="48">
                  <c:v>41368.300000000003</c:v>
                </c:pt>
                <c:pt idx="49">
                  <c:v>32850.120000000003</c:v>
                </c:pt>
                <c:pt idx="50">
                  <c:v>40308.800000000003</c:v>
                </c:pt>
                <c:pt idx="51">
                  <c:v>40857.660000000003</c:v>
                </c:pt>
                <c:pt idx="52">
                  <c:v>33248.76</c:v>
                </c:pt>
                <c:pt idx="53">
                  <c:v>24002</c:v>
                </c:pt>
                <c:pt idx="54">
                  <c:v>27433.64</c:v>
                </c:pt>
                <c:pt idx="55">
                  <c:v>39966.86</c:v>
                </c:pt>
                <c:pt idx="56">
                  <c:v>39910.160000000003</c:v>
                </c:pt>
                <c:pt idx="57">
                  <c:v>40861.760000000002</c:v>
                </c:pt>
                <c:pt idx="58">
                  <c:v>33056.400000000001</c:v>
                </c:pt>
                <c:pt idx="59">
                  <c:v>28371.379999999997</c:v>
                </c:pt>
                <c:pt idx="60">
                  <c:v>30408.84</c:v>
                </c:pt>
                <c:pt idx="61">
                  <c:v>32147.4</c:v>
                </c:pt>
                <c:pt idx="62">
                  <c:v>38700.68</c:v>
                </c:pt>
                <c:pt idx="63">
                  <c:v>41146.5</c:v>
                </c:pt>
                <c:pt idx="64">
                  <c:v>27852.010000000002</c:v>
                </c:pt>
                <c:pt idx="65">
                  <c:v>26742.989999999998</c:v>
                </c:pt>
                <c:pt idx="66">
                  <c:v>36538.770124999995</c:v>
                </c:pt>
                <c:pt idx="67">
                  <c:v>31301.02</c:v>
                </c:pt>
                <c:pt idx="68">
                  <c:v>9383.27</c:v>
                </c:pt>
                <c:pt idx="69">
                  <c:v>25006.55</c:v>
                </c:pt>
                <c:pt idx="70">
                  <c:v>27502</c:v>
                </c:pt>
                <c:pt idx="71">
                  <c:v>24005.79</c:v>
                </c:pt>
                <c:pt idx="72">
                  <c:v>20575.25</c:v>
                </c:pt>
                <c:pt idx="73">
                  <c:v>21512.95</c:v>
                </c:pt>
                <c:pt idx="74">
                  <c:v>23238.400000000001</c:v>
                </c:pt>
                <c:pt idx="75">
                  <c:v>23730.7</c:v>
                </c:pt>
                <c:pt idx="76">
                  <c:v>24101.91</c:v>
                </c:pt>
                <c:pt idx="77">
                  <c:v>28002</c:v>
                </c:pt>
                <c:pt idx="78">
                  <c:v>33362.42</c:v>
                </c:pt>
                <c:pt idx="79">
                  <c:v>33617.42</c:v>
                </c:pt>
                <c:pt idx="80">
                  <c:v>41766.940125000001</c:v>
                </c:pt>
                <c:pt idx="81">
                  <c:v>41263.03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1499379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4"/>
  <sheetViews>
    <sheetView tabSelected="1" view="pageBreakPreview" zoomScaleNormal="100" zoomScaleSheetLayoutView="100" workbookViewId="0">
      <pane ySplit="7" topLeftCell="A8" activePane="bottomLeft" state="frozen"/>
      <selection activeCell="E1" sqref="E1"/>
      <selection pane="bottomLeft" activeCell="Z127" sqref="A1:Z127"/>
    </sheetView>
  </sheetViews>
  <sheetFormatPr baseColWidth="10" defaultRowHeight="15" x14ac:dyDescent="0.25"/>
  <cols>
    <col min="1" max="1" width="6" customWidth="1"/>
    <col min="2" max="2" width="34.28515625" style="1" customWidth="1"/>
    <col min="3" max="3" width="9" style="6" customWidth="1"/>
    <col min="4" max="4" width="34.140625" style="1" customWidth="1"/>
    <col min="5" max="5" width="38.28515625" style="17" customWidth="1"/>
    <col min="6" max="6" width="21.140625" style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12.85546875" style="4" bestFit="1" customWidth="1"/>
    <col min="12" max="13" width="14.140625" style="4" bestFit="1" customWidth="1"/>
    <col min="14" max="14" width="14.42578125" style="4" customWidth="1"/>
    <col min="15" max="15" width="16" style="3" bestFit="1" customWidth="1"/>
    <col min="16" max="16" width="11.5703125" style="3" hidden="1" customWidth="1"/>
    <col min="17" max="17" width="15.140625" style="75" hidden="1" customWidth="1"/>
    <col min="18" max="18" width="12.28515625" style="4" hidden="1" customWidth="1"/>
    <col min="19" max="19" width="19" style="4" hidden="1" customWidth="1"/>
    <col min="20" max="20" width="12.85546875" style="3" hidden="1" customWidth="1"/>
    <col min="21" max="21" width="14.140625" style="4" bestFit="1" customWidth="1"/>
    <col min="22" max="22" width="12.85546875" style="3" hidden="1" customWidth="1"/>
    <col min="23" max="23" width="16" style="3" bestFit="1" customWidth="1"/>
    <col min="24" max="24" width="14.140625" style="14" bestFit="1" customWidth="1"/>
    <col min="25" max="25" width="16" style="3" bestFit="1" customWidth="1"/>
    <col min="26" max="26" width="15.85546875" style="3" customWidth="1"/>
    <col min="27" max="78" width="11.42578125" style="19"/>
    <col min="79" max="79" width="11.42578125" style="20"/>
  </cols>
  <sheetData>
    <row r="1" spans="1:79" s="45" customFormat="1" x14ac:dyDescent="0.25">
      <c r="B1" s="46"/>
      <c r="C1" s="47"/>
      <c r="D1" s="46"/>
      <c r="E1" s="48"/>
      <c r="F1" s="46"/>
      <c r="G1" s="27"/>
      <c r="I1" s="27"/>
      <c r="J1" s="27"/>
      <c r="K1" s="27"/>
      <c r="L1" s="27"/>
      <c r="M1" s="27"/>
      <c r="N1" s="27"/>
      <c r="O1" s="27"/>
      <c r="P1" s="27"/>
      <c r="Q1" s="166"/>
      <c r="R1" s="27"/>
      <c r="S1" s="27"/>
      <c r="T1" s="27"/>
      <c r="U1" s="27"/>
      <c r="V1" s="27"/>
      <c r="W1" s="27"/>
      <c r="X1" s="27"/>
      <c r="Y1" s="27"/>
      <c r="Z1" s="27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</row>
    <row r="2" spans="1:79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79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79" ht="42.75" customHeight="1" x14ac:dyDescent="0.3">
      <c r="A4" s="174" t="s">
        <v>249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89"/>
      <c r="W4" s="189"/>
      <c r="X4" s="189"/>
      <c r="Y4" s="189"/>
      <c r="Z4" s="189"/>
    </row>
    <row r="5" spans="1:79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4"/>
      <c r="R5" s="84"/>
      <c r="S5" s="84"/>
      <c r="T5" s="28"/>
      <c r="U5" s="84"/>
      <c r="V5" s="31"/>
      <c r="W5" s="31"/>
      <c r="X5" s="31"/>
      <c r="Y5" s="31"/>
      <c r="Z5" s="31"/>
    </row>
    <row r="6" spans="1:79" s="92" customFormat="1" ht="15.75" x14ac:dyDescent="0.25">
      <c r="A6" s="85" t="s">
        <v>0</v>
      </c>
      <c r="B6" s="86" t="s">
        <v>0</v>
      </c>
      <c r="C6" s="177" t="s">
        <v>64</v>
      </c>
      <c r="D6" s="86" t="s">
        <v>0</v>
      </c>
      <c r="E6" s="87" t="s">
        <v>0</v>
      </c>
      <c r="F6" s="86" t="s">
        <v>0</v>
      </c>
      <c r="G6" s="88" t="s">
        <v>0</v>
      </c>
      <c r="H6" s="89"/>
      <c r="I6" s="184" t="s">
        <v>1</v>
      </c>
      <c r="J6" s="185"/>
      <c r="K6" s="185"/>
      <c r="L6" s="185"/>
      <c r="M6" s="185"/>
      <c r="N6" s="185"/>
      <c r="O6" s="108"/>
      <c r="P6" s="175" t="s">
        <v>63</v>
      </c>
      <c r="Q6" s="175"/>
      <c r="R6" s="175"/>
      <c r="S6" s="175"/>
      <c r="T6" s="175"/>
      <c r="U6" s="175"/>
      <c r="V6" s="109"/>
      <c r="W6" s="110"/>
      <c r="X6" s="176" t="s">
        <v>128</v>
      </c>
      <c r="Y6" s="175"/>
      <c r="Z6" s="91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79" s="92" customFormat="1" ht="78.75" x14ac:dyDescent="0.25">
      <c r="A7" s="93" t="s">
        <v>152</v>
      </c>
      <c r="B7" s="94" t="s">
        <v>2</v>
      </c>
      <c r="C7" s="178"/>
      <c r="D7" s="94" t="s">
        <v>3</v>
      </c>
      <c r="E7" s="94" t="s">
        <v>62</v>
      </c>
      <c r="F7" s="94" t="s">
        <v>4</v>
      </c>
      <c r="G7" s="96" t="s">
        <v>153</v>
      </c>
      <c r="H7" s="97" t="s">
        <v>67</v>
      </c>
      <c r="I7" s="181" t="s">
        <v>154</v>
      </c>
      <c r="J7" s="182"/>
      <c r="K7" s="179" t="s">
        <v>127</v>
      </c>
      <c r="L7" s="183" t="s">
        <v>125</v>
      </c>
      <c r="M7" s="183"/>
      <c r="N7" s="98" t="s">
        <v>161</v>
      </c>
      <c r="O7" s="99" t="s">
        <v>155</v>
      </c>
      <c r="P7" s="100" t="s">
        <v>58</v>
      </c>
      <c r="Q7" s="100" t="s">
        <v>49</v>
      </c>
      <c r="R7" s="101" t="s">
        <v>50</v>
      </c>
      <c r="S7" s="101" t="s">
        <v>51</v>
      </c>
      <c r="T7" s="101" t="s">
        <v>57</v>
      </c>
      <c r="U7" s="102" t="s">
        <v>52</v>
      </c>
      <c r="V7" s="103" t="s">
        <v>134</v>
      </c>
      <c r="W7" s="90" t="s">
        <v>140</v>
      </c>
      <c r="X7" s="186" t="s">
        <v>5</v>
      </c>
      <c r="Y7" s="187" t="s">
        <v>156</v>
      </c>
      <c r="Z7" s="90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79" s="92" customFormat="1" ht="31.5" x14ac:dyDescent="0.25">
      <c r="A8" s="93" t="s">
        <v>0</v>
      </c>
      <c r="B8" s="94" t="s">
        <v>0</v>
      </c>
      <c r="C8" s="178"/>
      <c r="D8" s="94" t="s">
        <v>0</v>
      </c>
      <c r="E8" s="95" t="s">
        <v>0</v>
      </c>
      <c r="F8" s="94" t="s">
        <v>0</v>
      </c>
      <c r="G8" s="96" t="s">
        <v>0</v>
      </c>
      <c r="H8" s="97"/>
      <c r="I8" s="112" t="s">
        <v>158</v>
      </c>
      <c r="J8" s="112" t="s">
        <v>126</v>
      </c>
      <c r="K8" s="180"/>
      <c r="L8" s="111" t="s">
        <v>159</v>
      </c>
      <c r="M8" s="113" t="s">
        <v>160</v>
      </c>
      <c r="N8" s="104">
        <v>1587.38</v>
      </c>
      <c r="O8" s="100" t="s">
        <v>0</v>
      </c>
      <c r="P8" s="100"/>
      <c r="Q8" s="100"/>
      <c r="R8" s="99"/>
      <c r="S8" s="105"/>
      <c r="T8" s="100"/>
      <c r="U8" s="106"/>
      <c r="V8" s="107"/>
      <c r="W8" s="107" t="s">
        <v>0</v>
      </c>
      <c r="X8" s="187"/>
      <c r="Y8" s="188"/>
      <c r="Z8" s="107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154" customFormat="1" ht="15.75" x14ac:dyDescent="0.25">
      <c r="A9" s="126">
        <v>1</v>
      </c>
      <c r="B9" s="127" t="s">
        <v>148</v>
      </c>
      <c r="C9" s="127" t="s">
        <v>66</v>
      </c>
      <c r="D9" s="127" t="s">
        <v>177</v>
      </c>
      <c r="E9" s="127" t="s">
        <v>135</v>
      </c>
      <c r="F9" s="127" t="s">
        <v>59</v>
      </c>
      <c r="G9" s="128">
        <v>360000</v>
      </c>
      <c r="H9" s="128">
        <f>+G9-(I9+L9+N9)</f>
        <v>342069.38</v>
      </c>
      <c r="I9" s="128">
        <f>IF(G9&lt;=374040,G9*2.87%,9334.68)</f>
        <v>10332</v>
      </c>
      <c r="J9" s="128">
        <f>IF(G9&lt;=374040,G9*7.1%,23092.75)</f>
        <v>25559.999999999996</v>
      </c>
      <c r="K9" s="128">
        <f>IF(G9&lt;=74808,G9*1.1%,851.51)</f>
        <v>851.51</v>
      </c>
      <c r="L9" s="128">
        <v>5883.16</v>
      </c>
      <c r="M9" s="128">
        <v>13720.92</v>
      </c>
      <c r="N9" s="128">
        <v>1715.46</v>
      </c>
      <c r="O9" s="128">
        <f>+I9+J9+K9+L9+M9+N9</f>
        <v>58063.049999999996</v>
      </c>
      <c r="P9" s="128">
        <v>25</v>
      </c>
      <c r="Q9" s="122"/>
      <c r="R9" s="124"/>
      <c r="S9" s="124">
        <v>1328.8</v>
      </c>
      <c r="T9" s="124"/>
      <c r="U9" s="124">
        <f>74100.21-V9</f>
        <v>74100.210000000006</v>
      </c>
      <c r="V9" s="124"/>
      <c r="W9" s="124">
        <f t="shared" ref="W9:W40" si="0">P9+Q9+R9+S9+T9+U9</f>
        <v>75454.010000000009</v>
      </c>
      <c r="X9" s="124">
        <f t="shared" ref="X9:X40" si="1">+I9+L9+N9</f>
        <v>17930.62</v>
      </c>
      <c r="Y9" s="124">
        <f t="shared" ref="Y9:Y24" si="2">+J9+M9</f>
        <v>39280.92</v>
      </c>
      <c r="Z9" s="124">
        <f t="shared" ref="Z9:Z40" si="3">+G9-(W9+X9)</f>
        <v>266615.37</v>
      </c>
    </row>
    <row r="10" spans="1:79" s="133" customFormat="1" ht="30" x14ac:dyDescent="0.2">
      <c r="A10" s="126">
        <v>2</v>
      </c>
      <c r="B10" s="127" t="s">
        <v>68</v>
      </c>
      <c r="C10" s="127" t="s">
        <v>65</v>
      </c>
      <c r="D10" s="127" t="s">
        <v>13</v>
      </c>
      <c r="E10" s="127" t="s">
        <v>42</v>
      </c>
      <c r="F10" s="127" t="s">
        <v>59</v>
      </c>
      <c r="G10" s="128">
        <v>300000</v>
      </c>
      <c r="H10" s="128">
        <f>+G10-(I10+L10+N10)</f>
        <v>285506.84000000003</v>
      </c>
      <c r="I10" s="128">
        <f t="shared" ref="I10:I69" si="4">IF(G10&lt;=374040,G10*2.87%,9334.68)</f>
        <v>8610</v>
      </c>
      <c r="J10" s="128">
        <f t="shared" ref="J10:J69" si="5">IF(G10&lt;=374040,G10*7.1%,23092.75)</f>
        <v>21299.999999999996</v>
      </c>
      <c r="K10" s="128">
        <f t="shared" ref="K10:K72" si="6">IF(G10&lt;=74808,G10*1.1%,851.51)</f>
        <v>851.51</v>
      </c>
      <c r="L10" s="128">
        <v>5883.16</v>
      </c>
      <c r="M10" s="128">
        <v>13720.92</v>
      </c>
      <c r="N10" s="128"/>
      <c r="O10" s="128">
        <f t="shared" ref="O10:O35" si="7">+I10+J10+K10+L10+M10+N10</f>
        <v>50365.59</v>
      </c>
      <c r="P10" s="128">
        <v>25</v>
      </c>
      <c r="Q10" s="123"/>
      <c r="R10" s="124"/>
      <c r="S10" s="124"/>
      <c r="T10" s="124"/>
      <c r="U10" s="124">
        <v>59959.58</v>
      </c>
      <c r="V10" s="124"/>
      <c r="W10" s="124">
        <f t="shared" si="0"/>
        <v>59984.58</v>
      </c>
      <c r="X10" s="124">
        <f t="shared" si="1"/>
        <v>14493.16</v>
      </c>
      <c r="Y10" s="124">
        <f t="shared" si="2"/>
        <v>35020.92</v>
      </c>
      <c r="Z10" s="124">
        <f t="shared" si="3"/>
        <v>225522.26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</row>
    <row r="11" spans="1:79" s="133" customFormat="1" x14ac:dyDescent="0.2">
      <c r="A11" s="126">
        <v>3</v>
      </c>
      <c r="B11" s="127" t="s">
        <v>69</v>
      </c>
      <c r="C11" s="127" t="s">
        <v>66</v>
      </c>
      <c r="D11" s="127" t="s">
        <v>8</v>
      </c>
      <c r="E11" s="127" t="s">
        <v>33</v>
      </c>
      <c r="F11" s="127" t="s">
        <v>59</v>
      </c>
      <c r="G11" s="128">
        <v>300000</v>
      </c>
      <c r="H11" s="128">
        <f t="shared" ref="H11:H35" si="8">+G11-(I11+L11+N11)</f>
        <v>285506.84000000003</v>
      </c>
      <c r="I11" s="128">
        <f t="shared" si="4"/>
        <v>8610</v>
      </c>
      <c r="J11" s="128">
        <f t="shared" si="5"/>
        <v>21299.999999999996</v>
      </c>
      <c r="K11" s="128">
        <f t="shared" si="6"/>
        <v>851.51</v>
      </c>
      <c r="L11" s="128">
        <v>5883.16</v>
      </c>
      <c r="M11" s="128">
        <v>13720.92</v>
      </c>
      <c r="N11" s="128"/>
      <c r="O11" s="128">
        <f t="shared" si="7"/>
        <v>50365.59</v>
      </c>
      <c r="P11" s="128">
        <v>25</v>
      </c>
      <c r="Q11" s="124"/>
      <c r="R11" s="124"/>
      <c r="S11" s="124">
        <v>1328.8</v>
      </c>
      <c r="T11" s="124"/>
      <c r="U11" s="124">
        <f>+(59959.58-V11)</f>
        <v>59959.58</v>
      </c>
      <c r="V11" s="124"/>
      <c r="W11" s="124">
        <f t="shared" si="0"/>
        <v>61313.380000000005</v>
      </c>
      <c r="X11" s="124">
        <f t="shared" si="1"/>
        <v>14493.16</v>
      </c>
      <c r="Y11" s="124">
        <f t="shared" si="2"/>
        <v>35020.92</v>
      </c>
      <c r="Z11" s="124">
        <f t="shared" si="3"/>
        <v>224193.46</v>
      </c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</row>
    <row r="12" spans="1:79" s="133" customFormat="1" ht="30" x14ac:dyDescent="0.2">
      <c r="A12" s="126">
        <v>4</v>
      </c>
      <c r="B12" s="127" t="s">
        <v>70</v>
      </c>
      <c r="C12" s="127" t="s">
        <v>66</v>
      </c>
      <c r="D12" s="127" t="s">
        <v>230</v>
      </c>
      <c r="E12" s="127" t="s">
        <v>229</v>
      </c>
      <c r="F12" s="127" t="s">
        <v>47</v>
      </c>
      <c r="G12" s="128">
        <v>185000</v>
      </c>
      <c r="H12" s="128">
        <f>+G12-(I12+L12+N12)</f>
        <v>167204.66</v>
      </c>
      <c r="I12" s="128">
        <f t="shared" si="4"/>
        <v>5309.5</v>
      </c>
      <c r="J12" s="128">
        <f t="shared" si="5"/>
        <v>13134.999999999998</v>
      </c>
      <c r="K12" s="128">
        <f t="shared" si="6"/>
        <v>851.51</v>
      </c>
      <c r="L12" s="128">
        <f t="shared" ref="L12:L68" si="9">IF(G12&lt;=187020,G12*3.04%,4943.8)</f>
        <v>5624</v>
      </c>
      <c r="M12" s="128">
        <f t="shared" ref="M12:M68" si="10">IF(G12&lt;=187020,G12*7.09%,11530.11)</f>
        <v>13116.5</v>
      </c>
      <c r="N12" s="131">
        <v>6861.84</v>
      </c>
      <c r="O12" s="128">
        <f>+I12+J12+K12+L12+M12+N12</f>
        <v>44898.349999999991</v>
      </c>
      <c r="P12" s="128">
        <v>25</v>
      </c>
      <c r="Q12" s="124">
        <v>57964.44</v>
      </c>
      <c r="R12" s="124"/>
      <c r="S12" s="124">
        <v>1328.8</v>
      </c>
      <c r="T12" s="124">
        <v>200</v>
      </c>
      <c r="U12" s="124">
        <v>30384.03</v>
      </c>
      <c r="V12" s="124"/>
      <c r="W12" s="124">
        <f t="shared" si="0"/>
        <v>89902.27</v>
      </c>
      <c r="X12" s="124">
        <f t="shared" si="1"/>
        <v>17795.34</v>
      </c>
      <c r="Y12" s="124">
        <f t="shared" si="2"/>
        <v>26251.5</v>
      </c>
      <c r="Z12" s="124">
        <f t="shared" si="3"/>
        <v>77302.39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</row>
    <row r="13" spans="1:79" s="133" customFormat="1" ht="30" x14ac:dyDescent="0.2">
      <c r="A13" s="126">
        <v>5</v>
      </c>
      <c r="B13" s="127" t="s">
        <v>71</v>
      </c>
      <c r="C13" s="127" t="s">
        <v>65</v>
      </c>
      <c r="D13" s="127" t="s">
        <v>6</v>
      </c>
      <c r="E13" s="127" t="s">
        <v>53</v>
      </c>
      <c r="F13" s="127" t="s">
        <v>47</v>
      </c>
      <c r="G13" s="128">
        <v>185000</v>
      </c>
      <c r="H13" s="128">
        <f t="shared" si="8"/>
        <v>174066.5</v>
      </c>
      <c r="I13" s="128">
        <f t="shared" si="4"/>
        <v>5309.5</v>
      </c>
      <c r="J13" s="128">
        <f t="shared" si="5"/>
        <v>13134.999999999998</v>
      </c>
      <c r="K13" s="128">
        <f t="shared" si="6"/>
        <v>851.51</v>
      </c>
      <c r="L13" s="128">
        <f t="shared" si="9"/>
        <v>5624</v>
      </c>
      <c r="M13" s="128">
        <f t="shared" si="10"/>
        <v>13116.5</v>
      </c>
      <c r="N13" s="128"/>
      <c r="O13" s="128">
        <f t="shared" si="7"/>
        <v>38036.509999999995</v>
      </c>
      <c r="P13" s="128">
        <v>25</v>
      </c>
      <c r="Q13" s="124">
        <v>20227.560000000001</v>
      </c>
      <c r="R13" s="124"/>
      <c r="S13" s="124">
        <v>1328.8</v>
      </c>
      <c r="T13" s="124">
        <v>200</v>
      </c>
      <c r="U13" s="124">
        <v>32099.49</v>
      </c>
      <c r="V13" s="124"/>
      <c r="W13" s="124">
        <f t="shared" si="0"/>
        <v>53880.850000000006</v>
      </c>
      <c r="X13" s="124">
        <f t="shared" si="1"/>
        <v>10933.5</v>
      </c>
      <c r="Y13" s="124">
        <f t="shared" si="2"/>
        <v>26251.5</v>
      </c>
      <c r="Z13" s="124">
        <f t="shared" si="3"/>
        <v>120185.65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</row>
    <row r="14" spans="1:79" s="133" customFormat="1" ht="30" x14ac:dyDescent="0.2">
      <c r="A14" s="126">
        <v>6</v>
      </c>
      <c r="B14" s="127" t="s">
        <v>72</v>
      </c>
      <c r="C14" s="127" t="s">
        <v>65</v>
      </c>
      <c r="D14" s="127" t="s">
        <v>136</v>
      </c>
      <c r="E14" s="127" t="s">
        <v>137</v>
      </c>
      <c r="F14" s="127" t="s">
        <v>47</v>
      </c>
      <c r="G14" s="128">
        <v>185000</v>
      </c>
      <c r="H14" s="128">
        <f t="shared" si="8"/>
        <v>172351.04</v>
      </c>
      <c r="I14" s="128">
        <f t="shared" si="4"/>
        <v>5309.5</v>
      </c>
      <c r="J14" s="128">
        <f t="shared" si="5"/>
        <v>13134.999999999998</v>
      </c>
      <c r="K14" s="128">
        <f t="shared" si="6"/>
        <v>851.51</v>
      </c>
      <c r="L14" s="128">
        <f t="shared" si="9"/>
        <v>5624</v>
      </c>
      <c r="M14" s="128">
        <f t="shared" si="10"/>
        <v>13116.5</v>
      </c>
      <c r="N14" s="128">
        <v>1715.46</v>
      </c>
      <c r="O14" s="128">
        <f t="shared" si="7"/>
        <v>39751.969999999994</v>
      </c>
      <c r="P14" s="128">
        <v>25</v>
      </c>
      <c r="Q14" s="124"/>
      <c r="R14" s="124"/>
      <c r="S14" s="124">
        <v>2657.6</v>
      </c>
      <c r="T14" s="124">
        <v>200</v>
      </c>
      <c r="U14" s="124">
        <v>32099.49</v>
      </c>
      <c r="V14" s="124"/>
      <c r="W14" s="124">
        <f t="shared" si="0"/>
        <v>34982.090000000004</v>
      </c>
      <c r="X14" s="124">
        <f t="shared" si="1"/>
        <v>12648.96</v>
      </c>
      <c r="Y14" s="124">
        <f t="shared" si="2"/>
        <v>26251.5</v>
      </c>
      <c r="Z14" s="124">
        <f>+G14-(W14+X14)</f>
        <v>137368.95000000001</v>
      </c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</row>
    <row r="15" spans="1:79" s="133" customFormat="1" ht="30" x14ac:dyDescent="0.2">
      <c r="A15" s="126">
        <v>7</v>
      </c>
      <c r="B15" s="127" t="s">
        <v>73</v>
      </c>
      <c r="C15" s="127" t="s">
        <v>66</v>
      </c>
      <c r="D15" s="127" t="s">
        <v>8</v>
      </c>
      <c r="E15" s="127" t="s">
        <v>175</v>
      </c>
      <c r="F15" s="127" t="s">
        <v>47</v>
      </c>
      <c r="G15" s="128">
        <v>185000</v>
      </c>
      <c r="H15" s="128">
        <f t="shared" si="8"/>
        <v>174066.5</v>
      </c>
      <c r="I15" s="128">
        <f t="shared" si="4"/>
        <v>5309.5</v>
      </c>
      <c r="J15" s="128">
        <f t="shared" si="5"/>
        <v>13134.999999999998</v>
      </c>
      <c r="K15" s="128">
        <f t="shared" si="6"/>
        <v>851.51</v>
      </c>
      <c r="L15" s="128">
        <f t="shared" si="9"/>
        <v>5624</v>
      </c>
      <c r="M15" s="128">
        <f t="shared" si="10"/>
        <v>13116.5</v>
      </c>
      <c r="N15" s="128"/>
      <c r="O15" s="128">
        <f t="shared" si="7"/>
        <v>38036.509999999995</v>
      </c>
      <c r="P15" s="128">
        <v>25</v>
      </c>
      <c r="Q15" s="124">
        <v>13280.57</v>
      </c>
      <c r="R15" s="124"/>
      <c r="S15" s="124">
        <v>1328.8</v>
      </c>
      <c r="T15" s="124">
        <v>200</v>
      </c>
      <c r="U15" s="124">
        <v>32099.49</v>
      </c>
      <c r="V15" s="124"/>
      <c r="W15" s="124">
        <f t="shared" si="0"/>
        <v>46933.86</v>
      </c>
      <c r="X15" s="124">
        <f t="shared" si="1"/>
        <v>10933.5</v>
      </c>
      <c r="Y15" s="124">
        <f t="shared" si="2"/>
        <v>26251.5</v>
      </c>
      <c r="Z15" s="124">
        <f t="shared" si="3"/>
        <v>127132.64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</row>
    <row r="16" spans="1:79" s="133" customFormat="1" ht="30" x14ac:dyDescent="0.2">
      <c r="A16" s="126">
        <v>8</v>
      </c>
      <c r="B16" s="127" t="s">
        <v>74</v>
      </c>
      <c r="C16" s="127" t="s">
        <v>65</v>
      </c>
      <c r="D16" s="127" t="s">
        <v>14</v>
      </c>
      <c r="E16" s="127" t="s">
        <v>30</v>
      </c>
      <c r="F16" s="127" t="s">
        <v>47</v>
      </c>
      <c r="G16" s="128">
        <v>155000</v>
      </c>
      <c r="H16" s="128">
        <f t="shared" si="8"/>
        <v>144124.04</v>
      </c>
      <c r="I16" s="128">
        <f t="shared" si="4"/>
        <v>4448.5</v>
      </c>
      <c r="J16" s="128">
        <f t="shared" si="5"/>
        <v>11004.999999999998</v>
      </c>
      <c r="K16" s="128">
        <f t="shared" si="6"/>
        <v>851.51</v>
      </c>
      <c r="L16" s="128">
        <f t="shared" si="9"/>
        <v>4712</v>
      </c>
      <c r="M16" s="128">
        <f t="shared" si="10"/>
        <v>10989.5</v>
      </c>
      <c r="N16" s="128">
        <v>1715.46</v>
      </c>
      <c r="O16" s="128">
        <f t="shared" si="7"/>
        <v>33721.97</v>
      </c>
      <c r="P16" s="128">
        <v>25</v>
      </c>
      <c r="Q16" s="124">
        <v>12764.88</v>
      </c>
      <c r="R16" s="124"/>
      <c r="S16" s="124">
        <v>818.56</v>
      </c>
      <c r="T16" s="124">
        <v>200</v>
      </c>
      <c r="U16" s="124">
        <v>24613.88</v>
      </c>
      <c r="V16" s="124"/>
      <c r="W16" s="124">
        <f t="shared" si="0"/>
        <v>38422.32</v>
      </c>
      <c r="X16" s="124">
        <f t="shared" si="1"/>
        <v>10875.96</v>
      </c>
      <c r="Y16" s="124">
        <f t="shared" si="2"/>
        <v>21994.5</v>
      </c>
      <c r="Z16" s="124">
        <f t="shared" si="3"/>
        <v>105701.72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</row>
    <row r="17" spans="1:78" s="133" customFormat="1" ht="30" x14ac:dyDescent="0.2">
      <c r="A17" s="126">
        <v>9</v>
      </c>
      <c r="B17" s="127" t="s">
        <v>86</v>
      </c>
      <c r="C17" s="127" t="s">
        <v>65</v>
      </c>
      <c r="D17" s="127" t="s">
        <v>15</v>
      </c>
      <c r="E17" s="127" t="s">
        <v>132</v>
      </c>
      <c r="F17" s="127" t="s">
        <v>48</v>
      </c>
      <c r="G17" s="128">
        <v>140000</v>
      </c>
      <c r="H17" s="128">
        <f>+G17-(I17+L17+N17)</f>
        <v>130010.54000000001</v>
      </c>
      <c r="I17" s="128">
        <f t="shared" si="4"/>
        <v>4018</v>
      </c>
      <c r="J17" s="128">
        <f t="shared" si="5"/>
        <v>9940</v>
      </c>
      <c r="K17" s="128">
        <f t="shared" si="6"/>
        <v>851.51</v>
      </c>
      <c r="L17" s="128">
        <f t="shared" si="9"/>
        <v>4256</v>
      </c>
      <c r="M17" s="128">
        <f t="shared" si="10"/>
        <v>9926</v>
      </c>
      <c r="N17" s="128">
        <v>1715.46</v>
      </c>
      <c r="O17" s="128">
        <f>+I17+J17+K17+L17+M17+N17</f>
        <v>30706.97</v>
      </c>
      <c r="P17" s="128">
        <v>25</v>
      </c>
      <c r="Q17" s="124">
        <v>4694.38</v>
      </c>
      <c r="R17" s="124"/>
      <c r="S17" s="124">
        <v>649.87</v>
      </c>
      <c r="T17" s="124">
        <v>200</v>
      </c>
      <c r="U17" s="124">
        <v>21085.5</v>
      </c>
      <c r="V17" s="124"/>
      <c r="W17" s="124">
        <f t="shared" si="0"/>
        <v>26654.75</v>
      </c>
      <c r="X17" s="124">
        <f t="shared" si="1"/>
        <v>9989.4599999999991</v>
      </c>
      <c r="Y17" s="124">
        <f t="shared" si="2"/>
        <v>19866</v>
      </c>
      <c r="Z17" s="124">
        <f t="shared" si="3"/>
        <v>103355.79000000001</v>
      </c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</row>
    <row r="18" spans="1:78" s="133" customFormat="1" ht="30" x14ac:dyDescent="0.2">
      <c r="A18" s="126">
        <v>10</v>
      </c>
      <c r="B18" s="127" t="s">
        <v>75</v>
      </c>
      <c r="C18" s="127" t="s">
        <v>65</v>
      </c>
      <c r="D18" s="127" t="s">
        <v>8</v>
      </c>
      <c r="E18" s="127" t="s">
        <v>176</v>
      </c>
      <c r="F18" s="127" t="s">
        <v>47</v>
      </c>
      <c r="G18" s="128">
        <v>145000</v>
      </c>
      <c r="H18" s="128">
        <f t="shared" si="8"/>
        <v>136430.5</v>
      </c>
      <c r="I18" s="128">
        <f t="shared" si="4"/>
        <v>4161.5</v>
      </c>
      <c r="J18" s="128">
        <f t="shared" si="5"/>
        <v>10294.999999999998</v>
      </c>
      <c r="K18" s="128">
        <f t="shared" si="6"/>
        <v>851.51</v>
      </c>
      <c r="L18" s="128">
        <f t="shared" si="9"/>
        <v>4408</v>
      </c>
      <c r="M18" s="128">
        <f t="shared" si="10"/>
        <v>10280.5</v>
      </c>
      <c r="N18" s="128"/>
      <c r="O18" s="128">
        <f t="shared" si="7"/>
        <v>29996.51</v>
      </c>
      <c r="P18" s="128">
        <v>25</v>
      </c>
      <c r="Q18" s="124">
        <v>6000</v>
      </c>
      <c r="R18" s="124"/>
      <c r="S18" s="124">
        <v>480.96</v>
      </c>
      <c r="T18" s="124">
        <v>200</v>
      </c>
      <c r="U18" s="124">
        <f>IF((H18*12)&gt;867123.01,(79776+(((H18*12)-867123.01)*0.25))/12,IF((H18*12)&gt;624329.01,(31216+(((H18*12)-624329.01)*0.2))/12,IF((H18*12)&gt;416220.01,(((H18*12)-416220.01)*0.15)/12,0)))</f>
        <v>22690.562291666665</v>
      </c>
      <c r="V18" s="124"/>
      <c r="W18" s="124">
        <f t="shared" si="0"/>
        <v>29396.522291666664</v>
      </c>
      <c r="X18" s="124">
        <f t="shared" si="1"/>
        <v>8569.5</v>
      </c>
      <c r="Y18" s="124">
        <f t="shared" si="2"/>
        <v>20575.5</v>
      </c>
      <c r="Z18" s="124">
        <f t="shared" si="3"/>
        <v>107033.97770833333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</row>
    <row r="19" spans="1:78" s="133" customFormat="1" x14ac:dyDescent="0.2">
      <c r="A19" s="126">
        <v>11</v>
      </c>
      <c r="B19" s="127" t="s">
        <v>77</v>
      </c>
      <c r="C19" s="127" t="s">
        <v>65</v>
      </c>
      <c r="D19" s="127" t="s">
        <v>56</v>
      </c>
      <c r="E19" s="127" t="s">
        <v>39</v>
      </c>
      <c r="F19" s="127" t="s">
        <v>48</v>
      </c>
      <c r="G19" s="128">
        <v>96000</v>
      </c>
      <c r="H19" s="128">
        <f t="shared" si="8"/>
        <v>88610.94</v>
      </c>
      <c r="I19" s="128">
        <f t="shared" si="4"/>
        <v>2755.2</v>
      </c>
      <c r="J19" s="128">
        <f t="shared" si="5"/>
        <v>6815.9999999999991</v>
      </c>
      <c r="K19" s="128">
        <f t="shared" si="6"/>
        <v>851.51</v>
      </c>
      <c r="L19" s="128">
        <f t="shared" si="9"/>
        <v>2918.4</v>
      </c>
      <c r="M19" s="128">
        <f t="shared" si="10"/>
        <v>6806.4000000000005</v>
      </c>
      <c r="N19" s="128">
        <v>1715.46</v>
      </c>
      <c r="O19" s="128">
        <f t="shared" si="7"/>
        <v>21862.969999999998</v>
      </c>
      <c r="P19" s="128">
        <v>25</v>
      </c>
      <c r="Q19" s="124">
        <v>3000</v>
      </c>
      <c r="R19" s="124"/>
      <c r="S19" s="124">
        <v>827.27</v>
      </c>
      <c r="T19" s="124">
        <v>200</v>
      </c>
      <c r="U19" s="124">
        <v>10735.6</v>
      </c>
      <c r="V19" s="124"/>
      <c r="W19" s="124">
        <f t="shared" si="0"/>
        <v>14787.87</v>
      </c>
      <c r="X19" s="124">
        <f t="shared" si="1"/>
        <v>7389.06</v>
      </c>
      <c r="Y19" s="124">
        <f t="shared" si="2"/>
        <v>13622.4</v>
      </c>
      <c r="Z19" s="124">
        <f t="shared" si="3"/>
        <v>73823.070000000007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</row>
    <row r="20" spans="1:78" s="133" customFormat="1" ht="30" x14ac:dyDescent="0.2">
      <c r="A20" s="126">
        <v>12</v>
      </c>
      <c r="B20" s="127" t="s">
        <v>78</v>
      </c>
      <c r="C20" s="127" t="s">
        <v>66</v>
      </c>
      <c r="D20" s="127" t="s">
        <v>56</v>
      </c>
      <c r="E20" s="127" t="s">
        <v>35</v>
      </c>
      <c r="F20" s="127" t="s">
        <v>47</v>
      </c>
      <c r="G20" s="128">
        <v>60000</v>
      </c>
      <c r="H20" s="128">
        <f t="shared" si="8"/>
        <v>56454</v>
      </c>
      <c r="I20" s="128">
        <f t="shared" si="4"/>
        <v>1722</v>
      </c>
      <c r="J20" s="128">
        <f t="shared" si="5"/>
        <v>4260</v>
      </c>
      <c r="K20" s="128">
        <f t="shared" si="6"/>
        <v>660.00000000000011</v>
      </c>
      <c r="L20" s="128">
        <f t="shared" si="9"/>
        <v>1824</v>
      </c>
      <c r="M20" s="128">
        <f t="shared" si="10"/>
        <v>4254</v>
      </c>
      <c r="N20" s="128"/>
      <c r="O20" s="128">
        <f t="shared" si="7"/>
        <v>12720</v>
      </c>
      <c r="P20" s="128">
        <v>25</v>
      </c>
      <c r="Q20" s="124">
        <v>500</v>
      </c>
      <c r="R20" s="124"/>
      <c r="S20" s="124">
        <v>1013.28</v>
      </c>
      <c r="T20" s="124">
        <v>200</v>
      </c>
      <c r="U20" s="124">
        <f>3486.68-V20</f>
        <v>3486.68</v>
      </c>
      <c r="V20" s="124"/>
      <c r="W20" s="124">
        <f t="shared" si="0"/>
        <v>5224.96</v>
      </c>
      <c r="X20" s="124">
        <f t="shared" si="1"/>
        <v>3546</v>
      </c>
      <c r="Y20" s="124">
        <f t="shared" si="2"/>
        <v>8514</v>
      </c>
      <c r="Z20" s="124">
        <f t="shared" si="3"/>
        <v>51229.04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</row>
    <row r="21" spans="1:78" s="133" customFormat="1" ht="30" x14ac:dyDescent="0.2">
      <c r="A21" s="126">
        <v>13</v>
      </c>
      <c r="B21" s="127" t="s">
        <v>79</v>
      </c>
      <c r="C21" s="127" t="s">
        <v>65</v>
      </c>
      <c r="D21" s="127" t="s">
        <v>9</v>
      </c>
      <c r="E21" s="127" t="s">
        <v>210</v>
      </c>
      <c r="F21" s="127" t="s">
        <v>47</v>
      </c>
      <c r="G21" s="128">
        <v>155000</v>
      </c>
      <c r="H21" s="128">
        <f t="shared" si="8"/>
        <v>142408.57999999999</v>
      </c>
      <c r="I21" s="128">
        <f t="shared" si="4"/>
        <v>4448.5</v>
      </c>
      <c r="J21" s="128">
        <f t="shared" si="5"/>
        <v>11004.999999999998</v>
      </c>
      <c r="K21" s="128">
        <f t="shared" si="6"/>
        <v>851.51</v>
      </c>
      <c r="L21" s="128">
        <f t="shared" si="9"/>
        <v>4712</v>
      </c>
      <c r="M21" s="128">
        <f t="shared" si="10"/>
        <v>10989.5</v>
      </c>
      <c r="N21" s="131">
        <v>3430.92</v>
      </c>
      <c r="O21" s="128">
        <f t="shared" si="7"/>
        <v>35437.43</v>
      </c>
      <c r="P21" s="128">
        <v>25</v>
      </c>
      <c r="Q21" s="124"/>
      <c r="R21" s="124"/>
      <c r="S21" s="124">
        <v>1195.92</v>
      </c>
      <c r="T21" s="124">
        <v>200</v>
      </c>
      <c r="U21" s="124">
        <v>24185.01</v>
      </c>
      <c r="V21" s="124"/>
      <c r="W21" s="124">
        <f t="shared" si="0"/>
        <v>25605.93</v>
      </c>
      <c r="X21" s="124">
        <f t="shared" si="1"/>
        <v>12591.42</v>
      </c>
      <c r="Y21" s="124">
        <f t="shared" si="2"/>
        <v>21994.5</v>
      </c>
      <c r="Z21" s="124">
        <f t="shared" si="3"/>
        <v>116802.65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</row>
    <row r="22" spans="1:78" s="133" customFormat="1" x14ac:dyDescent="0.2">
      <c r="A22" s="126">
        <v>14</v>
      </c>
      <c r="B22" s="127" t="s">
        <v>80</v>
      </c>
      <c r="C22" s="127" t="s">
        <v>65</v>
      </c>
      <c r="D22" s="127" t="s">
        <v>11</v>
      </c>
      <c r="E22" s="127" t="s">
        <v>45</v>
      </c>
      <c r="F22" s="127" t="s">
        <v>47</v>
      </c>
      <c r="G22" s="128">
        <v>80000</v>
      </c>
      <c r="H22" s="128">
        <f t="shared" si="8"/>
        <v>75272</v>
      </c>
      <c r="I22" s="128">
        <f t="shared" si="4"/>
        <v>2296</v>
      </c>
      <c r="J22" s="128">
        <f t="shared" si="5"/>
        <v>5679.9999999999991</v>
      </c>
      <c r="K22" s="128">
        <f t="shared" si="6"/>
        <v>851.51</v>
      </c>
      <c r="L22" s="128">
        <f t="shared" si="9"/>
        <v>2432</v>
      </c>
      <c r="M22" s="128">
        <f t="shared" si="10"/>
        <v>5672</v>
      </c>
      <c r="N22" s="128"/>
      <c r="O22" s="128">
        <f>+I22+J22+K22+L22+M22+N22</f>
        <v>16931.509999999998</v>
      </c>
      <c r="P22" s="128">
        <v>25</v>
      </c>
      <c r="Q22" s="124">
        <v>500</v>
      </c>
      <c r="R22" s="124"/>
      <c r="S22" s="124">
        <v>832.35</v>
      </c>
      <c r="T22" s="124">
        <v>200</v>
      </c>
      <c r="U22" s="124">
        <v>7400.87</v>
      </c>
      <c r="V22" s="124"/>
      <c r="W22" s="124">
        <f t="shared" si="0"/>
        <v>8958.2199999999993</v>
      </c>
      <c r="X22" s="124">
        <f t="shared" si="1"/>
        <v>4728</v>
      </c>
      <c r="Y22" s="124">
        <f t="shared" si="2"/>
        <v>11352</v>
      </c>
      <c r="Z22" s="124">
        <f t="shared" si="3"/>
        <v>66313.78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</row>
    <row r="23" spans="1:78" s="133" customFormat="1" ht="30" x14ac:dyDescent="0.2">
      <c r="A23" s="126">
        <v>15</v>
      </c>
      <c r="B23" s="127" t="s">
        <v>81</v>
      </c>
      <c r="C23" s="127" t="s">
        <v>65</v>
      </c>
      <c r="D23" s="127" t="s">
        <v>11</v>
      </c>
      <c r="E23" s="127" t="s">
        <v>37</v>
      </c>
      <c r="F23" s="127" t="s">
        <v>47</v>
      </c>
      <c r="G23" s="128">
        <v>80000</v>
      </c>
      <c r="H23" s="128">
        <f t="shared" si="8"/>
        <v>70125.62</v>
      </c>
      <c r="I23" s="128">
        <f t="shared" si="4"/>
        <v>2296</v>
      </c>
      <c r="J23" s="128">
        <f t="shared" si="5"/>
        <v>5679.9999999999991</v>
      </c>
      <c r="K23" s="128">
        <f t="shared" si="6"/>
        <v>851.51</v>
      </c>
      <c r="L23" s="128">
        <f t="shared" si="9"/>
        <v>2432</v>
      </c>
      <c r="M23" s="128">
        <f t="shared" si="10"/>
        <v>5672</v>
      </c>
      <c r="N23" s="128">
        <v>5146.38</v>
      </c>
      <c r="O23" s="128">
        <f>+I23+J23+K23+L23+M23+N23</f>
        <v>22077.89</v>
      </c>
      <c r="P23" s="128">
        <v>25</v>
      </c>
      <c r="Q23" s="124">
        <v>1200</v>
      </c>
      <c r="R23" s="124"/>
      <c r="S23" s="124">
        <v>2327.7199999999998</v>
      </c>
      <c r="T23" s="124">
        <v>200</v>
      </c>
      <c r="U23" s="124">
        <f>6221-V23</f>
        <v>6221</v>
      </c>
      <c r="V23" s="124"/>
      <c r="W23" s="124">
        <f t="shared" si="0"/>
        <v>9973.7199999999993</v>
      </c>
      <c r="X23" s="124">
        <f t="shared" si="1"/>
        <v>9874.380000000001</v>
      </c>
      <c r="Y23" s="124">
        <f t="shared" si="2"/>
        <v>11352</v>
      </c>
      <c r="Z23" s="124">
        <f t="shared" si="3"/>
        <v>60151.9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</row>
    <row r="24" spans="1:78" s="133" customFormat="1" ht="30" x14ac:dyDescent="0.2">
      <c r="A24" s="126">
        <v>16</v>
      </c>
      <c r="B24" s="127" t="s">
        <v>82</v>
      </c>
      <c r="C24" s="127" t="s">
        <v>65</v>
      </c>
      <c r="D24" s="127" t="s">
        <v>7</v>
      </c>
      <c r="E24" s="127" t="s">
        <v>211</v>
      </c>
      <c r="F24" s="127" t="s">
        <v>47</v>
      </c>
      <c r="G24" s="128">
        <v>95000</v>
      </c>
      <c r="H24" s="128">
        <f t="shared" si="8"/>
        <v>85954.58</v>
      </c>
      <c r="I24" s="128">
        <f t="shared" si="4"/>
        <v>2726.5</v>
      </c>
      <c r="J24" s="128">
        <f t="shared" si="5"/>
        <v>6744.9999999999991</v>
      </c>
      <c r="K24" s="128">
        <f t="shared" si="6"/>
        <v>851.51</v>
      </c>
      <c r="L24" s="128">
        <f t="shared" si="9"/>
        <v>2888</v>
      </c>
      <c r="M24" s="128">
        <f t="shared" si="10"/>
        <v>6735.5</v>
      </c>
      <c r="N24" s="131">
        <v>3430.92</v>
      </c>
      <c r="O24" s="128">
        <f t="shared" si="7"/>
        <v>23377.43</v>
      </c>
      <c r="P24" s="128">
        <v>25</v>
      </c>
      <c r="Q24" s="124"/>
      <c r="R24" s="124"/>
      <c r="S24" s="124">
        <v>4172.3999999999996</v>
      </c>
      <c r="T24" s="124">
        <v>200</v>
      </c>
      <c r="U24" s="124">
        <f>10071.51-V24</f>
        <v>10071.51</v>
      </c>
      <c r="V24" s="124"/>
      <c r="W24" s="124">
        <f t="shared" si="0"/>
        <v>14468.91</v>
      </c>
      <c r="X24" s="124">
        <f t="shared" si="1"/>
        <v>9045.42</v>
      </c>
      <c r="Y24" s="124">
        <f t="shared" si="2"/>
        <v>13480.5</v>
      </c>
      <c r="Z24" s="124">
        <f t="shared" si="3"/>
        <v>71485.67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</row>
    <row r="25" spans="1:78" s="133" customFormat="1" ht="30" x14ac:dyDescent="0.2">
      <c r="A25" s="126">
        <v>17</v>
      </c>
      <c r="B25" s="127" t="s">
        <v>83</v>
      </c>
      <c r="C25" s="127" t="s">
        <v>65</v>
      </c>
      <c r="D25" s="127" t="s">
        <v>6</v>
      </c>
      <c r="E25" s="127" t="s">
        <v>16</v>
      </c>
      <c r="F25" s="127" t="s">
        <v>47</v>
      </c>
      <c r="G25" s="128">
        <v>95000</v>
      </c>
      <c r="H25" s="128">
        <f t="shared" si="8"/>
        <v>85954.58</v>
      </c>
      <c r="I25" s="128">
        <f t="shared" si="4"/>
        <v>2726.5</v>
      </c>
      <c r="J25" s="128">
        <f t="shared" si="5"/>
        <v>6744.9999999999991</v>
      </c>
      <c r="K25" s="128">
        <f t="shared" si="6"/>
        <v>851.51</v>
      </c>
      <c r="L25" s="128">
        <f t="shared" si="9"/>
        <v>2888</v>
      </c>
      <c r="M25" s="128">
        <f t="shared" si="10"/>
        <v>6735.5</v>
      </c>
      <c r="N25" s="131">
        <v>3430.92</v>
      </c>
      <c r="O25" s="128">
        <f t="shared" si="7"/>
        <v>23377.43</v>
      </c>
      <c r="P25" s="128">
        <v>25</v>
      </c>
      <c r="Q25" s="124">
        <v>10686.79</v>
      </c>
      <c r="R25" s="124"/>
      <c r="S25" s="124">
        <v>2850.33</v>
      </c>
      <c r="T25" s="124">
        <v>200</v>
      </c>
      <c r="U25" s="124">
        <f>10071.51-V25</f>
        <v>10071.51</v>
      </c>
      <c r="V25" s="124"/>
      <c r="W25" s="124">
        <f t="shared" si="0"/>
        <v>23833.63</v>
      </c>
      <c r="X25" s="124">
        <f t="shared" si="1"/>
        <v>9045.42</v>
      </c>
      <c r="Y25" s="124">
        <f>+J25++K25+M25</f>
        <v>14332.009999999998</v>
      </c>
      <c r="Z25" s="124">
        <f t="shared" si="3"/>
        <v>62120.95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</row>
    <row r="26" spans="1:78" s="133" customFormat="1" ht="60" x14ac:dyDescent="0.2">
      <c r="A26" s="126">
        <v>18</v>
      </c>
      <c r="B26" s="127" t="s">
        <v>84</v>
      </c>
      <c r="C26" s="127" t="s">
        <v>66</v>
      </c>
      <c r="D26" s="127" t="s">
        <v>179</v>
      </c>
      <c r="E26" s="127" t="s">
        <v>178</v>
      </c>
      <c r="F26" s="127" t="s">
        <v>47</v>
      </c>
      <c r="G26" s="128">
        <v>95000</v>
      </c>
      <c r="H26" s="128">
        <f t="shared" si="8"/>
        <v>89385.5</v>
      </c>
      <c r="I26" s="128">
        <f t="shared" si="4"/>
        <v>2726.5</v>
      </c>
      <c r="J26" s="128">
        <f t="shared" si="5"/>
        <v>6744.9999999999991</v>
      </c>
      <c r="K26" s="128">
        <f t="shared" si="6"/>
        <v>851.51</v>
      </c>
      <c r="L26" s="128">
        <f t="shared" si="9"/>
        <v>2888</v>
      </c>
      <c r="M26" s="128">
        <f t="shared" si="10"/>
        <v>6735.5</v>
      </c>
      <c r="N26" s="128"/>
      <c r="O26" s="128">
        <f t="shared" si="7"/>
        <v>19946.510000000002</v>
      </c>
      <c r="P26" s="128">
        <v>25</v>
      </c>
      <c r="Q26" s="124">
        <v>200</v>
      </c>
      <c r="R26" s="124"/>
      <c r="S26" s="124">
        <v>2266.5</v>
      </c>
      <c r="T26" s="124">
        <v>200</v>
      </c>
      <c r="U26" s="124">
        <v>10929.24</v>
      </c>
      <c r="V26" s="124"/>
      <c r="W26" s="124">
        <f t="shared" si="0"/>
        <v>13620.74</v>
      </c>
      <c r="X26" s="124">
        <f t="shared" si="1"/>
        <v>5614.5</v>
      </c>
      <c r="Y26" s="124">
        <f t="shared" ref="Y26:Y57" si="11">+J26+M26</f>
        <v>13480.5</v>
      </c>
      <c r="Z26" s="124">
        <f t="shared" si="3"/>
        <v>75764.760000000009</v>
      </c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</row>
    <row r="27" spans="1:78" s="133" customFormat="1" ht="30" x14ac:dyDescent="0.2">
      <c r="A27" s="126">
        <v>19</v>
      </c>
      <c r="B27" s="127" t="s">
        <v>85</v>
      </c>
      <c r="C27" s="127" t="s">
        <v>65</v>
      </c>
      <c r="D27" s="127" t="s">
        <v>11</v>
      </c>
      <c r="E27" s="127" t="s">
        <v>28</v>
      </c>
      <c r="F27" s="127" t="s">
        <v>47</v>
      </c>
      <c r="G27" s="128">
        <v>80000</v>
      </c>
      <c r="H27" s="128">
        <f t="shared" si="8"/>
        <v>71841.08</v>
      </c>
      <c r="I27" s="128">
        <f t="shared" si="4"/>
        <v>2296</v>
      </c>
      <c r="J27" s="128">
        <f t="shared" si="5"/>
        <v>5679.9999999999991</v>
      </c>
      <c r="K27" s="128">
        <f t="shared" si="6"/>
        <v>851.51</v>
      </c>
      <c r="L27" s="128">
        <f t="shared" si="9"/>
        <v>2432</v>
      </c>
      <c r="M27" s="128">
        <f t="shared" si="10"/>
        <v>5672</v>
      </c>
      <c r="N27" s="131">
        <v>3430.92</v>
      </c>
      <c r="O27" s="128">
        <f t="shared" si="7"/>
        <v>20362.43</v>
      </c>
      <c r="P27" s="128">
        <v>25</v>
      </c>
      <c r="Q27" s="124"/>
      <c r="R27" s="124"/>
      <c r="S27" s="124">
        <v>1651.9</v>
      </c>
      <c r="T27" s="124">
        <v>200</v>
      </c>
      <c r="U27" s="124">
        <f>6564.09-V27</f>
        <v>6564.09</v>
      </c>
      <c r="V27" s="124"/>
      <c r="W27" s="124">
        <f t="shared" si="0"/>
        <v>8440.99</v>
      </c>
      <c r="X27" s="124">
        <f t="shared" si="1"/>
        <v>8158.92</v>
      </c>
      <c r="Y27" s="124">
        <f t="shared" si="11"/>
        <v>11352</v>
      </c>
      <c r="Z27" s="124">
        <f t="shared" si="3"/>
        <v>63400.09</v>
      </c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</row>
    <row r="28" spans="1:78" s="133" customFormat="1" x14ac:dyDescent="0.2">
      <c r="A28" s="126">
        <v>20</v>
      </c>
      <c r="B28" s="127" t="s">
        <v>87</v>
      </c>
      <c r="C28" s="127" t="s">
        <v>65</v>
      </c>
      <c r="D28" s="127" t="s">
        <v>177</v>
      </c>
      <c r="E28" s="127" t="s">
        <v>19</v>
      </c>
      <c r="F28" s="127" t="s">
        <v>60</v>
      </c>
      <c r="G28" s="128">
        <v>130000</v>
      </c>
      <c r="H28" s="128">
        <f t="shared" si="8"/>
        <v>122317</v>
      </c>
      <c r="I28" s="128">
        <f t="shared" si="4"/>
        <v>3731</v>
      </c>
      <c r="J28" s="128">
        <f t="shared" si="5"/>
        <v>9230</v>
      </c>
      <c r="K28" s="128">
        <f t="shared" si="6"/>
        <v>851.51</v>
      </c>
      <c r="L28" s="128">
        <f t="shared" si="9"/>
        <v>3952</v>
      </c>
      <c r="M28" s="128">
        <f t="shared" si="10"/>
        <v>9217</v>
      </c>
      <c r="N28" s="128"/>
      <c r="O28" s="128">
        <f t="shared" si="7"/>
        <v>26981.510000000002</v>
      </c>
      <c r="P28" s="128">
        <v>25</v>
      </c>
      <c r="Q28" s="124"/>
      <c r="R28" s="124"/>
      <c r="S28" s="124">
        <v>398.64</v>
      </c>
      <c r="T28" s="124">
        <v>200</v>
      </c>
      <c r="U28" s="124">
        <f>IF((H28*12)&gt;867123.01,(79776+(((H28*12)-867123.01)*0.25))/12,IF((H28*12)&gt;624329.01,(31216+(((H28*12)-624329.01)*0.2))/12,IF((H28*12)&gt;416220.01,(((H28*12)-416220.01)*0.15)/12,0)))</f>
        <v>19162.187291666665</v>
      </c>
      <c r="V28" s="124"/>
      <c r="W28" s="124">
        <f t="shared" si="0"/>
        <v>19785.827291666665</v>
      </c>
      <c r="X28" s="124">
        <f t="shared" si="1"/>
        <v>7683</v>
      </c>
      <c r="Y28" s="124">
        <f t="shared" si="11"/>
        <v>18447</v>
      </c>
      <c r="Z28" s="124">
        <f t="shared" si="3"/>
        <v>102531.17270833334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</row>
    <row r="29" spans="1:78" s="155" customFormat="1" x14ac:dyDescent="0.2">
      <c r="A29" s="126">
        <v>21</v>
      </c>
      <c r="B29" s="127" t="s">
        <v>248</v>
      </c>
      <c r="C29" s="130" t="s">
        <v>66</v>
      </c>
      <c r="D29" s="147" t="s">
        <v>177</v>
      </c>
      <c r="E29" s="127" t="s">
        <v>201</v>
      </c>
      <c r="F29" s="130" t="s">
        <v>47</v>
      </c>
      <c r="G29" s="131">
        <v>100000</v>
      </c>
      <c r="H29" s="131">
        <f t="shared" si="8"/>
        <v>94090</v>
      </c>
      <c r="I29" s="128">
        <f t="shared" si="4"/>
        <v>2870</v>
      </c>
      <c r="J29" s="128">
        <f t="shared" si="5"/>
        <v>7099.9999999999991</v>
      </c>
      <c r="K29" s="128">
        <f t="shared" si="6"/>
        <v>851.51</v>
      </c>
      <c r="L29" s="128">
        <f t="shared" si="9"/>
        <v>3040</v>
      </c>
      <c r="M29" s="128">
        <f t="shared" si="10"/>
        <v>7090.0000000000009</v>
      </c>
      <c r="N29" s="131"/>
      <c r="O29" s="131">
        <f t="shared" si="7"/>
        <v>20951.510000000002</v>
      </c>
      <c r="P29" s="131">
        <v>25</v>
      </c>
      <c r="Q29" s="124"/>
      <c r="R29" s="125"/>
      <c r="S29" s="125"/>
      <c r="T29" s="124">
        <v>200</v>
      </c>
      <c r="U29" s="125">
        <f>12105.37-V29</f>
        <v>12105.37</v>
      </c>
      <c r="V29" s="124"/>
      <c r="W29" s="124">
        <f t="shared" si="0"/>
        <v>12330.37</v>
      </c>
      <c r="X29" s="124">
        <f t="shared" si="1"/>
        <v>5910</v>
      </c>
      <c r="Y29" s="125">
        <f t="shared" si="11"/>
        <v>14190</v>
      </c>
      <c r="Z29" s="124">
        <f t="shared" si="3"/>
        <v>81759.63</v>
      </c>
    </row>
    <row r="30" spans="1:78" s="155" customFormat="1" ht="30" x14ac:dyDescent="0.2">
      <c r="A30" s="126">
        <v>22</v>
      </c>
      <c r="B30" s="130" t="s">
        <v>207</v>
      </c>
      <c r="C30" s="130" t="s">
        <v>66</v>
      </c>
      <c r="D30" s="147" t="s">
        <v>56</v>
      </c>
      <c r="E30" s="127" t="s">
        <v>208</v>
      </c>
      <c r="F30" s="127" t="s">
        <v>48</v>
      </c>
      <c r="G30" s="131">
        <v>65000</v>
      </c>
      <c r="H30" s="131">
        <f>+G30-(I30+L30+N30)</f>
        <v>61158.5</v>
      </c>
      <c r="I30" s="128">
        <f t="shared" si="4"/>
        <v>1865.5</v>
      </c>
      <c r="J30" s="128">
        <f t="shared" si="5"/>
        <v>4615</v>
      </c>
      <c r="K30" s="128">
        <f t="shared" si="6"/>
        <v>715.00000000000011</v>
      </c>
      <c r="L30" s="128">
        <f t="shared" si="9"/>
        <v>1976</v>
      </c>
      <c r="M30" s="128">
        <f t="shared" si="10"/>
        <v>4608.5</v>
      </c>
      <c r="N30" s="131"/>
      <c r="O30" s="131">
        <f>+I30+J30+K30+L30+M30+N30</f>
        <v>13780</v>
      </c>
      <c r="P30" s="128">
        <v>25</v>
      </c>
      <c r="Q30" s="124"/>
      <c r="R30" s="125"/>
      <c r="S30" s="125">
        <v>1744.86</v>
      </c>
      <c r="T30" s="124">
        <v>200</v>
      </c>
      <c r="U30" s="125">
        <f>4427.55-V30</f>
        <v>4427.55</v>
      </c>
      <c r="V30" s="124"/>
      <c r="W30" s="124">
        <f t="shared" si="0"/>
        <v>6397.41</v>
      </c>
      <c r="X30" s="124">
        <f t="shared" si="1"/>
        <v>3841.5</v>
      </c>
      <c r="Y30" s="125">
        <f t="shared" si="11"/>
        <v>9223.5</v>
      </c>
      <c r="Z30" s="124">
        <f t="shared" si="3"/>
        <v>54761.09</v>
      </c>
    </row>
    <row r="31" spans="1:78" s="133" customFormat="1" x14ac:dyDescent="0.2">
      <c r="A31" s="126">
        <v>23</v>
      </c>
      <c r="B31" s="127" t="s">
        <v>88</v>
      </c>
      <c r="C31" s="127" t="s">
        <v>66</v>
      </c>
      <c r="D31" s="127" t="s">
        <v>8</v>
      </c>
      <c r="E31" s="127" t="s">
        <v>25</v>
      </c>
      <c r="F31" s="127" t="s">
        <v>48</v>
      </c>
      <c r="G31" s="128">
        <v>95000</v>
      </c>
      <c r="H31" s="128">
        <f t="shared" si="8"/>
        <v>87670.04</v>
      </c>
      <c r="I31" s="128">
        <f t="shared" si="4"/>
        <v>2726.5</v>
      </c>
      <c r="J31" s="128">
        <f t="shared" si="5"/>
        <v>6744.9999999999991</v>
      </c>
      <c r="K31" s="128">
        <f t="shared" si="6"/>
        <v>851.51</v>
      </c>
      <c r="L31" s="128">
        <f t="shared" si="9"/>
        <v>2888</v>
      </c>
      <c r="M31" s="128">
        <f t="shared" si="10"/>
        <v>6735.5</v>
      </c>
      <c r="N31" s="128">
        <v>1715.46</v>
      </c>
      <c r="O31" s="128">
        <f t="shared" si="7"/>
        <v>21661.97</v>
      </c>
      <c r="P31" s="128">
        <v>25</v>
      </c>
      <c r="Q31" s="124"/>
      <c r="R31" s="124"/>
      <c r="S31" s="124">
        <v>1878.04</v>
      </c>
      <c r="T31" s="124">
        <v>200</v>
      </c>
      <c r="U31" s="124">
        <v>10500.38</v>
      </c>
      <c r="V31" s="124"/>
      <c r="W31" s="124">
        <f t="shared" si="0"/>
        <v>12603.419999999998</v>
      </c>
      <c r="X31" s="124">
        <f t="shared" si="1"/>
        <v>7329.96</v>
      </c>
      <c r="Y31" s="124">
        <f t="shared" si="11"/>
        <v>13480.5</v>
      </c>
      <c r="Z31" s="124">
        <f t="shared" si="3"/>
        <v>75066.62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</row>
    <row r="32" spans="1:78" s="133" customFormat="1" x14ac:dyDescent="0.2">
      <c r="A32" s="126">
        <v>24</v>
      </c>
      <c r="B32" s="127" t="s">
        <v>89</v>
      </c>
      <c r="C32" s="127" t="s">
        <v>65</v>
      </c>
      <c r="D32" s="127" t="s">
        <v>8</v>
      </c>
      <c r="E32" s="127" t="s">
        <v>31</v>
      </c>
      <c r="F32" s="127" t="s">
        <v>47</v>
      </c>
      <c r="G32" s="128">
        <v>95000</v>
      </c>
      <c r="H32" s="128">
        <f t="shared" si="8"/>
        <v>85954.58</v>
      </c>
      <c r="I32" s="128">
        <f t="shared" si="4"/>
        <v>2726.5</v>
      </c>
      <c r="J32" s="128">
        <f t="shared" si="5"/>
        <v>6744.9999999999991</v>
      </c>
      <c r="K32" s="128">
        <f t="shared" si="6"/>
        <v>851.51</v>
      </c>
      <c r="L32" s="128">
        <f t="shared" si="9"/>
        <v>2888</v>
      </c>
      <c r="M32" s="128">
        <f t="shared" si="10"/>
        <v>6735.5</v>
      </c>
      <c r="N32" s="131">
        <v>3430.92</v>
      </c>
      <c r="O32" s="128">
        <f t="shared" si="7"/>
        <v>23377.43</v>
      </c>
      <c r="P32" s="128">
        <v>25</v>
      </c>
      <c r="Q32" s="124"/>
      <c r="R32" s="124"/>
      <c r="S32" s="124">
        <v>59.99</v>
      </c>
      <c r="T32" s="124">
        <v>200</v>
      </c>
      <c r="U32" s="124">
        <v>10071.51</v>
      </c>
      <c r="V32" s="124"/>
      <c r="W32" s="124">
        <f t="shared" si="0"/>
        <v>10356.5</v>
      </c>
      <c r="X32" s="124">
        <f t="shared" si="1"/>
        <v>9045.42</v>
      </c>
      <c r="Y32" s="124">
        <f t="shared" si="11"/>
        <v>13480.5</v>
      </c>
      <c r="Z32" s="124">
        <f t="shared" si="3"/>
        <v>75598.080000000002</v>
      </c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</row>
    <row r="33" spans="1:78" s="133" customFormat="1" x14ac:dyDescent="0.2">
      <c r="A33" s="126">
        <v>25</v>
      </c>
      <c r="B33" s="127" t="s">
        <v>212</v>
      </c>
      <c r="C33" s="127" t="s">
        <v>65</v>
      </c>
      <c r="D33" s="127" t="s">
        <v>8</v>
      </c>
      <c r="E33" s="127" t="s">
        <v>27</v>
      </c>
      <c r="F33" s="127" t="s">
        <v>47</v>
      </c>
      <c r="G33" s="128">
        <v>80000</v>
      </c>
      <c r="H33" s="128">
        <f t="shared" si="8"/>
        <v>75272</v>
      </c>
      <c r="I33" s="128">
        <f t="shared" si="4"/>
        <v>2296</v>
      </c>
      <c r="J33" s="128">
        <f t="shared" si="5"/>
        <v>5679.9999999999991</v>
      </c>
      <c r="K33" s="128">
        <f t="shared" si="6"/>
        <v>851.51</v>
      </c>
      <c r="L33" s="128">
        <f t="shared" si="9"/>
        <v>2432</v>
      </c>
      <c r="M33" s="128">
        <f t="shared" si="10"/>
        <v>5672</v>
      </c>
      <c r="N33" s="128"/>
      <c r="O33" s="128">
        <f t="shared" si="7"/>
        <v>16931.509999999998</v>
      </c>
      <c r="P33" s="128">
        <v>25</v>
      </c>
      <c r="Q33" s="124"/>
      <c r="R33" s="124"/>
      <c r="S33" s="124">
        <v>1454.45</v>
      </c>
      <c r="T33" s="124">
        <v>200</v>
      </c>
      <c r="U33" s="124">
        <v>7400.87</v>
      </c>
      <c r="V33" s="124"/>
      <c r="W33" s="124">
        <f t="shared" si="0"/>
        <v>9080.32</v>
      </c>
      <c r="X33" s="124">
        <f t="shared" si="1"/>
        <v>4728</v>
      </c>
      <c r="Y33" s="124">
        <f t="shared" si="11"/>
        <v>11352</v>
      </c>
      <c r="Z33" s="124">
        <f t="shared" si="3"/>
        <v>66191.679999999993</v>
      </c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</row>
    <row r="34" spans="1:78" s="133" customFormat="1" ht="30" x14ac:dyDescent="0.2">
      <c r="A34" s="126">
        <v>26</v>
      </c>
      <c r="B34" s="127" t="s">
        <v>91</v>
      </c>
      <c r="C34" s="127" t="s">
        <v>66</v>
      </c>
      <c r="D34" s="127" t="s">
        <v>8</v>
      </c>
      <c r="E34" s="127" t="s">
        <v>27</v>
      </c>
      <c r="F34" s="127" t="s">
        <v>47</v>
      </c>
      <c r="G34" s="128">
        <v>80000</v>
      </c>
      <c r="H34" s="128">
        <f t="shared" si="8"/>
        <v>75272</v>
      </c>
      <c r="I34" s="128">
        <f t="shared" si="4"/>
        <v>2296</v>
      </c>
      <c r="J34" s="128">
        <f t="shared" si="5"/>
        <v>5679.9999999999991</v>
      </c>
      <c r="K34" s="128">
        <f t="shared" si="6"/>
        <v>851.51</v>
      </c>
      <c r="L34" s="128">
        <f t="shared" si="9"/>
        <v>2432</v>
      </c>
      <c r="M34" s="128">
        <f t="shared" si="10"/>
        <v>5672</v>
      </c>
      <c r="N34" s="128"/>
      <c r="O34" s="128">
        <f t="shared" si="7"/>
        <v>16931.509999999998</v>
      </c>
      <c r="P34" s="128">
        <v>25</v>
      </c>
      <c r="Q34" s="124"/>
      <c r="R34" s="124"/>
      <c r="S34" s="124">
        <v>1467.19</v>
      </c>
      <c r="T34" s="124">
        <v>200</v>
      </c>
      <c r="U34" s="124">
        <v>7400.87</v>
      </c>
      <c r="V34" s="124"/>
      <c r="W34" s="124">
        <f t="shared" si="0"/>
        <v>9093.06</v>
      </c>
      <c r="X34" s="124">
        <f t="shared" si="1"/>
        <v>4728</v>
      </c>
      <c r="Y34" s="124">
        <f t="shared" si="11"/>
        <v>11352</v>
      </c>
      <c r="Z34" s="124">
        <f t="shared" si="3"/>
        <v>66178.94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</row>
    <row r="35" spans="1:78" s="133" customFormat="1" ht="30" x14ac:dyDescent="0.2">
      <c r="A35" s="126">
        <v>27</v>
      </c>
      <c r="B35" s="127" t="s">
        <v>92</v>
      </c>
      <c r="C35" s="127" t="s">
        <v>65</v>
      </c>
      <c r="D35" s="127" t="s">
        <v>8</v>
      </c>
      <c r="E35" s="127" t="s">
        <v>26</v>
      </c>
      <c r="F35" s="127" t="s">
        <v>47</v>
      </c>
      <c r="G35" s="128">
        <v>95000</v>
      </c>
      <c r="H35" s="128">
        <f t="shared" si="8"/>
        <v>87670.04</v>
      </c>
      <c r="I35" s="128">
        <f t="shared" si="4"/>
        <v>2726.5</v>
      </c>
      <c r="J35" s="128">
        <f t="shared" si="5"/>
        <v>6744.9999999999991</v>
      </c>
      <c r="K35" s="128">
        <f t="shared" si="6"/>
        <v>851.51</v>
      </c>
      <c r="L35" s="128">
        <f t="shared" si="9"/>
        <v>2888</v>
      </c>
      <c r="M35" s="128">
        <f t="shared" si="10"/>
        <v>6735.5</v>
      </c>
      <c r="N35" s="128">
        <v>1715.46</v>
      </c>
      <c r="O35" s="128">
        <f t="shared" si="7"/>
        <v>21661.97</v>
      </c>
      <c r="P35" s="128">
        <v>25</v>
      </c>
      <c r="Q35" s="124">
        <v>5000</v>
      </c>
      <c r="R35" s="124"/>
      <c r="S35" s="124">
        <v>2326.4699999999998</v>
      </c>
      <c r="T35" s="124">
        <v>200</v>
      </c>
      <c r="U35" s="124">
        <v>10500.38</v>
      </c>
      <c r="V35" s="124"/>
      <c r="W35" s="124">
        <f t="shared" si="0"/>
        <v>18051.849999999999</v>
      </c>
      <c r="X35" s="124">
        <f t="shared" si="1"/>
        <v>7329.96</v>
      </c>
      <c r="Y35" s="124">
        <f t="shared" si="11"/>
        <v>13480.5</v>
      </c>
      <c r="Z35" s="124">
        <f t="shared" si="3"/>
        <v>69618.19</v>
      </c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</row>
    <row r="36" spans="1:78" s="133" customFormat="1" ht="30" x14ac:dyDescent="0.2">
      <c r="A36" s="126">
        <v>28</v>
      </c>
      <c r="B36" s="127" t="s">
        <v>94</v>
      </c>
      <c r="C36" s="127" t="s">
        <v>65</v>
      </c>
      <c r="D36" s="127" t="s">
        <v>136</v>
      </c>
      <c r="E36" s="127" t="s">
        <v>40</v>
      </c>
      <c r="F36" s="127" t="s">
        <v>47</v>
      </c>
      <c r="G36" s="128">
        <v>80000</v>
      </c>
      <c r="H36" s="128">
        <f t="shared" ref="H36:H71" si="12">+G36-(I36+L36+N36)</f>
        <v>75272</v>
      </c>
      <c r="I36" s="128">
        <f t="shared" si="4"/>
        <v>2296</v>
      </c>
      <c r="J36" s="128">
        <f t="shared" si="5"/>
        <v>5679.9999999999991</v>
      </c>
      <c r="K36" s="128">
        <f t="shared" si="6"/>
        <v>851.51</v>
      </c>
      <c r="L36" s="128">
        <f t="shared" si="9"/>
        <v>2432</v>
      </c>
      <c r="M36" s="128">
        <f t="shared" si="10"/>
        <v>5672</v>
      </c>
      <c r="N36" s="128"/>
      <c r="O36" s="128">
        <f t="shared" ref="O36:O71" si="13">+I36+J36+K36+L36+M36+N36</f>
        <v>16931.509999999998</v>
      </c>
      <c r="P36" s="128">
        <v>25</v>
      </c>
      <c r="Q36" s="124">
        <v>4000</v>
      </c>
      <c r="R36" s="124"/>
      <c r="S36" s="124">
        <v>2361.6999999999998</v>
      </c>
      <c r="T36" s="124">
        <v>200</v>
      </c>
      <c r="U36" s="124">
        <v>7400.87</v>
      </c>
      <c r="V36" s="124"/>
      <c r="W36" s="124">
        <f t="shared" si="0"/>
        <v>13987.57</v>
      </c>
      <c r="X36" s="124">
        <f t="shared" si="1"/>
        <v>4728</v>
      </c>
      <c r="Y36" s="124">
        <f t="shared" si="11"/>
        <v>11352</v>
      </c>
      <c r="Z36" s="124">
        <f t="shared" si="3"/>
        <v>61284.43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</row>
    <row r="37" spans="1:78" s="133" customFormat="1" ht="45" x14ac:dyDescent="0.2">
      <c r="A37" s="126">
        <v>29</v>
      </c>
      <c r="B37" s="127" t="s">
        <v>95</v>
      </c>
      <c r="C37" s="127" t="s">
        <v>65</v>
      </c>
      <c r="D37" s="127" t="s">
        <v>12</v>
      </c>
      <c r="E37" s="127" t="s">
        <v>224</v>
      </c>
      <c r="F37" s="127" t="s">
        <v>47</v>
      </c>
      <c r="G37" s="128">
        <v>95000</v>
      </c>
      <c r="H37" s="128">
        <f t="shared" si="12"/>
        <v>87670.04</v>
      </c>
      <c r="I37" s="128">
        <f t="shared" si="4"/>
        <v>2726.5</v>
      </c>
      <c r="J37" s="128">
        <f t="shared" si="5"/>
        <v>6744.9999999999991</v>
      </c>
      <c r="K37" s="128">
        <f t="shared" si="6"/>
        <v>851.51</v>
      </c>
      <c r="L37" s="128">
        <f t="shared" si="9"/>
        <v>2888</v>
      </c>
      <c r="M37" s="128">
        <f t="shared" si="10"/>
        <v>6735.5</v>
      </c>
      <c r="N37" s="128">
        <v>1715.46</v>
      </c>
      <c r="O37" s="128">
        <f t="shared" si="13"/>
        <v>21661.97</v>
      </c>
      <c r="P37" s="128">
        <v>25</v>
      </c>
      <c r="Q37" s="124">
        <v>4328.3500000000004</v>
      </c>
      <c r="R37" s="124"/>
      <c r="S37" s="124">
        <v>2349.4899999999998</v>
      </c>
      <c r="T37" s="124">
        <v>200</v>
      </c>
      <c r="U37" s="124">
        <v>10500.38</v>
      </c>
      <c r="V37" s="124"/>
      <c r="W37" s="124">
        <f t="shared" si="0"/>
        <v>17403.22</v>
      </c>
      <c r="X37" s="124">
        <f t="shared" si="1"/>
        <v>7329.96</v>
      </c>
      <c r="Y37" s="124">
        <f t="shared" si="11"/>
        <v>13480.5</v>
      </c>
      <c r="Z37" s="124">
        <f t="shared" si="3"/>
        <v>70266.820000000007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</row>
    <row r="38" spans="1:78" s="133" customFormat="1" ht="30" x14ac:dyDescent="0.2">
      <c r="A38" s="126">
        <v>30</v>
      </c>
      <c r="B38" s="127" t="s">
        <v>213</v>
      </c>
      <c r="C38" s="127" t="s">
        <v>66</v>
      </c>
      <c r="D38" s="127" t="s">
        <v>141</v>
      </c>
      <c r="E38" s="127" t="s">
        <v>46</v>
      </c>
      <c r="F38" s="127" t="s">
        <v>47</v>
      </c>
      <c r="G38" s="128">
        <v>48000</v>
      </c>
      <c r="H38" s="128">
        <f t="shared" si="12"/>
        <v>45163.199999999997</v>
      </c>
      <c r="I38" s="128">
        <f t="shared" si="4"/>
        <v>1377.6</v>
      </c>
      <c r="J38" s="128">
        <f t="shared" si="5"/>
        <v>3407.9999999999995</v>
      </c>
      <c r="K38" s="128">
        <f t="shared" si="6"/>
        <v>528</v>
      </c>
      <c r="L38" s="128">
        <f t="shared" si="9"/>
        <v>1459.2</v>
      </c>
      <c r="M38" s="128">
        <f t="shared" si="10"/>
        <v>3403.2000000000003</v>
      </c>
      <c r="N38" s="128"/>
      <c r="O38" s="128">
        <f t="shared" si="13"/>
        <v>10176</v>
      </c>
      <c r="P38" s="128">
        <v>25</v>
      </c>
      <c r="Q38" s="124">
        <v>1000</v>
      </c>
      <c r="R38" s="124"/>
      <c r="S38" s="124">
        <v>2507.46</v>
      </c>
      <c r="T38" s="124">
        <v>200</v>
      </c>
      <c r="U38" s="124">
        <f>1571.73-V38</f>
        <v>1571.73</v>
      </c>
      <c r="V38" s="124"/>
      <c r="W38" s="124">
        <f t="shared" si="0"/>
        <v>5304.1900000000005</v>
      </c>
      <c r="X38" s="124">
        <f t="shared" si="1"/>
        <v>2836.8</v>
      </c>
      <c r="Y38" s="124">
        <f t="shared" si="11"/>
        <v>6811.2</v>
      </c>
      <c r="Z38" s="124">
        <f t="shared" si="3"/>
        <v>39859.01</v>
      </c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</row>
    <row r="39" spans="1:78" s="133" customFormat="1" ht="30" x14ac:dyDescent="0.2">
      <c r="A39" s="126">
        <v>31</v>
      </c>
      <c r="B39" s="127" t="s">
        <v>76</v>
      </c>
      <c r="C39" s="127" t="s">
        <v>66</v>
      </c>
      <c r="D39" s="127" t="s">
        <v>8</v>
      </c>
      <c r="E39" s="127" t="s">
        <v>170</v>
      </c>
      <c r="F39" s="127" t="s">
        <v>47</v>
      </c>
      <c r="G39" s="128">
        <v>48000</v>
      </c>
      <c r="H39" s="128">
        <f>+G39-(I39+L39+N39)</f>
        <v>45163.199999999997</v>
      </c>
      <c r="I39" s="128">
        <f t="shared" si="4"/>
        <v>1377.6</v>
      </c>
      <c r="J39" s="128">
        <f t="shared" si="5"/>
        <v>3407.9999999999995</v>
      </c>
      <c r="K39" s="128">
        <f t="shared" si="6"/>
        <v>528</v>
      </c>
      <c r="L39" s="128">
        <f t="shared" si="9"/>
        <v>1459.2</v>
      </c>
      <c r="M39" s="128">
        <f t="shared" si="10"/>
        <v>3403.2000000000003</v>
      </c>
      <c r="N39" s="128"/>
      <c r="O39" s="128">
        <f>+I39+J39+K39+L39+M39+N39</f>
        <v>10176</v>
      </c>
      <c r="P39" s="128">
        <v>25</v>
      </c>
      <c r="Q39" s="124"/>
      <c r="R39" s="124"/>
      <c r="S39" s="124">
        <v>1329.49</v>
      </c>
      <c r="T39" s="124">
        <v>200</v>
      </c>
      <c r="U39" s="124">
        <f>1571.73-V39</f>
        <v>1571.73</v>
      </c>
      <c r="V39" s="124"/>
      <c r="W39" s="124">
        <f t="shared" si="0"/>
        <v>3126.2200000000003</v>
      </c>
      <c r="X39" s="124">
        <f t="shared" si="1"/>
        <v>2836.8</v>
      </c>
      <c r="Y39" s="124">
        <f t="shared" si="11"/>
        <v>6811.2</v>
      </c>
      <c r="Z39" s="124">
        <f t="shared" si="3"/>
        <v>42036.979999999996</v>
      </c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</row>
    <row r="40" spans="1:78" s="133" customFormat="1" x14ac:dyDescent="0.2">
      <c r="A40" s="126">
        <v>32</v>
      </c>
      <c r="B40" s="127" t="s">
        <v>228</v>
      </c>
      <c r="C40" s="127" t="s">
        <v>65</v>
      </c>
      <c r="D40" s="127" t="s">
        <v>13</v>
      </c>
      <c r="E40" s="127" t="s">
        <v>43</v>
      </c>
      <c r="F40" s="127" t="s">
        <v>47</v>
      </c>
      <c r="G40" s="128">
        <v>60000</v>
      </c>
      <c r="H40" s="128">
        <f t="shared" si="12"/>
        <v>54738.54</v>
      </c>
      <c r="I40" s="128">
        <f t="shared" si="4"/>
        <v>1722</v>
      </c>
      <c r="J40" s="128">
        <f t="shared" si="5"/>
        <v>4260</v>
      </c>
      <c r="K40" s="128">
        <f t="shared" si="6"/>
        <v>660.00000000000011</v>
      </c>
      <c r="L40" s="128">
        <f t="shared" si="9"/>
        <v>1824</v>
      </c>
      <c r="M40" s="128">
        <f t="shared" si="10"/>
        <v>4254</v>
      </c>
      <c r="N40" s="128">
        <v>1715.46</v>
      </c>
      <c r="O40" s="128">
        <f t="shared" si="13"/>
        <v>14435.46</v>
      </c>
      <c r="P40" s="128">
        <v>25</v>
      </c>
      <c r="Q40" s="124">
        <v>6500</v>
      </c>
      <c r="R40" s="124"/>
      <c r="S40" s="124">
        <v>56</v>
      </c>
      <c r="T40" s="124">
        <v>200</v>
      </c>
      <c r="U40" s="124">
        <f>2800.49-V40</f>
        <v>2800.49</v>
      </c>
      <c r="V40" s="124"/>
      <c r="W40" s="124">
        <f t="shared" si="0"/>
        <v>9581.49</v>
      </c>
      <c r="X40" s="124">
        <f t="shared" si="1"/>
        <v>5261.46</v>
      </c>
      <c r="Y40" s="124">
        <f t="shared" si="11"/>
        <v>8514</v>
      </c>
      <c r="Z40" s="124">
        <f t="shared" si="3"/>
        <v>45157.05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</row>
    <row r="41" spans="1:78" s="133" customFormat="1" x14ac:dyDescent="0.2">
      <c r="A41" s="126">
        <v>33</v>
      </c>
      <c r="B41" s="127" t="s">
        <v>96</v>
      </c>
      <c r="C41" s="127" t="s">
        <v>65</v>
      </c>
      <c r="D41" s="127" t="s">
        <v>8</v>
      </c>
      <c r="E41" s="127" t="s">
        <v>29</v>
      </c>
      <c r="F41" s="127" t="s">
        <v>47</v>
      </c>
      <c r="G41" s="128">
        <v>60000</v>
      </c>
      <c r="H41" s="128">
        <f t="shared" si="12"/>
        <v>56454</v>
      </c>
      <c r="I41" s="128">
        <f t="shared" si="4"/>
        <v>1722</v>
      </c>
      <c r="J41" s="128">
        <f t="shared" si="5"/>
        <v>4260</v>
      </c>
      <c r="K41" s="128">
        <f t="shared" si="6"/>
        <v>660.00000000000011</v>
      </c>
      <c r="L41" s="128">
        <f t="shared" si="9"/>
        <v>1824</v>
      </c>
      <c r="M41" s="128">
        <f t="shared" si="10"/>
        <v>4254</v>
      </c>
      <c r="N41" s="128"/>
      <c r="O41" s="128">
        <f t="shared" si="13"/>
        <v>12720</v>
      </c>
      <c r="P41" s="128">
        <v>25</v>
      </c>
      <c r="Q41" s="124">
        <v>5592.26</v>
      </c>
      <c r="R41" s="124"/>
      <c r="S41" s="124">
        <v>904.6</v>
      </c>
      <c r="T41" s="124">
        <v>200</v>
      </c>
      <c r="U41" s="124">
        <f>3486.68-V41</f>
        <v>3486.68</v>
      </c>
      <c r="V41" s="124"/>
      <c r="W41" s="124">
        <f t="shared" ref="W41:W71" si="14">P41+Q41+R41+S41+T41+U41</f>
        <v>10208.540000000001</v>
      </c>
      <c r="X41" s="124">
        <f t="shared" ref="X41:X71" si="15">+I41+L41+N41</f>
        <v>3546</v>
      </c>
      <c r="Y41" s="124">
        <f t="shared" si="11"/>
        <v>8514</v>
      </c>
      <c r="Z41" s="124">
        <f t="shared" ref="Z41:Z71" si="16">+G41-(W41+X41)</f>
        <v>46245.46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</row>
    <row r="42" spans="1:78" s="133" customFormat="1" ht="30" x14ac:dyDescent="0.2">
      <c r="A42" s="126">
        <v>34</v>
      </c>
      <c r="B42" s="127" t="s">
        <v>97</v>
      </c>
      <c r="C42" s="127" t="s">
        <v>65</v>
      </c>
      <c r="D42" s="127" t="s">
        <v>172</v>
      </c>
      <c r="E42" s="127" t="s">
        <v>209</v>
      </c>
      <c r="F42" s="127" t="s">
        <v>47</v>
      </c>
      <c r="G42" s="128">
        <v>60000</v>
      </c>
      <c r="H42" s="128">
        <f t="shared" si="12"/>
        <v>54738.54</v>
      </c>
      <c r="I42" s="128">
        <f t="shared" si="4"/>
        <v>1722</v>
      </c>
      <c r="J42" s="128">
        <f t="shared" si="5"/>
        <v>4260</v>
      </c>
      <c r="K42" s="128">
        <f t="shared" si="6"/>
        <v>660.00000000000011</v>
      </c>
      <c r="L42" s="128">
        <f t="shared" si="9"/>
        <v>1824</v>
      </c>
      <c r="M42" s="128">
        <f t="shared" si="10"/>
        <v>4254</v>
      </c>
      <c r="N42" s="128">
        <v>1715.46</v>
      </c>
      <c r="O42" s="128">
        <f t="shared" si="13"/>
        <v>14435.46</v>
      </c>
      <c r="P42" s="128">
        <v>25</v>
      </c>
      <c r="Q42" s="124"/>
      <c r="R42" s="124"/>
      <c r="S42" s="124">
        <v>1097.22</v>
      </c>
      <c r="T42" s="124">
        <v>200</v>
      </c>
      <c r="U42" s="124">
        <f>3143.58-V42</f>
        <v>3143.58</v>
      </c>
      <c r="V42" s="124"/>
      <c r="W42" s="124">
        <f t="shared" si="14"/>
        <v>4465.8</v>
      </c>
      <c r="X42" s="124">
        <f t="shared" si="15"/>
        <v>5261.46</v>
      </c>
      <c r="Y42" s="124">
        <f t="shared" si="11"/>
        <v>8514</v>
      </c>
      <c r="Z42" s="124">
        <f t="shared" si="16"/>
        <v>50272.74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</row>
    <row r="43" spans="1:78" s="133" customFormat="1" x14ac:dyDescent="0.2">
      <c r="A43" s="126">
        <v>35</v>
      </c>
      <c r="B43" s="127" t="s">
        <v>98</v>
      </c>
      <c r="C43" s="127" t="s">
        <v>66</v>
      </c>
      <c r="D43" s="127" t="s">
        <v>14</v>
      </c>
      <c r="E43" s="127" t="s">
        <v>41</v>
      </c>
      <c r="F43" s="127" t="s">
        <v>47</v>
      </c>
      <c r="G43" s="128">
        <v>60000</v>
      </c>
      <c r="H43" s="128">
        <f t="shared" si="12"/>
        <v>54738.54</v>
      </c>
      <c r="I43" s="128">
        <f t="shared" si="4"/>
        <v>1722</v>
      </c>
      <c r="J43" s="128">
        <f t="shared" si="5"/>
        <v>4260</v>
      </c>
      <c r="K43" s="128">
        <f t="shared" si="6"/>
        <v>660.00000000000011</v>
      </c>
      <c r="L43" s="128">
        <f t="shared" si="9"/>
        <v>1824</v>
      </c>
      <c r="M43" s="128">
        <f t="shared" si="10"/>
        <v>4254</v>
      </c>
      <c r="N43" s="128">
        <v>1715.46</v>
      </c>
      <c r="O43" s="128">
        <f t="shared" si="13"/>
        <v>14435.46</v>
      </c>
      <c r="P43" s="128">
        <v>25</v>
      </c>
      <c r="Q43" s="124">
        <v>3495.45</v>
      </c>
      <c r="R43" s="124"/>
      <c r="S43" s="124">
        <v>1016.14</v>
      </c>
      <c r="T43" s="124">
        <v>200</v>
      </c>
      <c r="U43" s="124">
        <f>3143.58-V43</f>
        <v>3143.58</v>
      </c>
      <c r="V43" s="124"/>
      <c r="W43" s="124">
        <f t="shared" si="14"/>
        <v>7880.17</v>
      </c>
      <c r="X43" s="124">
        <f t="shared" si="15"/>
        <v>5261.46</v>
      </c>
      <c r="Y43" s="124">
        <f t="shared" si="11"/>
        <v>8514</v>
      </c>
      <c r="Z43" s="124">
        <f t="shared" si="16"/>
        <v>46858.369999999995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</row>
    <row r="44" spans="1:78" s="133" customFormat="1" x14ac:dyDescent="0.2">
      <c r="A44" s="126">
        <v>36</v>
      </c>
      <c r="B44" s="127" t="s">
        <v>93</v>
      </c>
      <c r="C44" s="127" t="s">
        <v>65</v>
      </c>
      <c r="D44" s="127" t="s">
        <v>11</v>
      </c>
      <c r="E44" s="127" t="s">
        <v>28</v>
      </c>
      <c r="F44" s="127" t="s">
        <v>47</v>
      </c>
      <c r="G44" s="128">
        <v>60000</v>
      </c>
      <c r="H44" s="128">
        <f>+G44-(I44+L44+N44)</f>
        <v>56454</v>
      </c>
      <c r="I44" s="128">
        <f t="shared" si="4"/>
        <v>1722</v>
      </c>
      <c r="J44" s="128">
        <f t="shared" si="5"/>
        <v>4260</v>
      </c>
      <c r="K44" s="128">
        <f t="shared" si="6"/>
        <v>660.00000000000011</v>
      </c>
      <c r="L44" s="128">
        <f t="shared" si="9"/>
        <v>1824</v>
      </c>
      <c r="M44" s="128">
        <f t="shared" si="10"/>
        <v>4254</v>
      </c>
      <c r="N44" s="128"/>
      <c r="O44" s="128">
        <f>+I44+J44+K44+L44+M44+N44</f>
        <v>12720</v>
      </c>
      <c r="P44" s="128">
        <v>25</v>
      </c>
      <c r="Q44" s="124"/>
      <c r="R44" s="124"/>
      <c r="S44" s="124">
        <v>858.62</v>
      </c>
      <c r="T44" s="124">
        <v>200</v>
      </c>
      <c r="U44" s="124">
        <f>IF((H44*12)&gt;867123.01,(79776+(((H44*12)-867123.01)*0.25))/12,IF((H44*12)&gt;624329.01,(31216+(((H44*12)-624329.01)*0.2))/12,IF((H44*12)&gt;416220.01,(((H44*12)-416220.01)*0.15)/12,0)))</f>
        <v>3486.6498333333329</v>
      </c>
      <c r="V44" s="124"/>
      <c r="W44" s="124">
        <f t="shared" si="14"/>
        <v>4570.2698333333328</v>
      </c>
      <c r="X44" s="124">
        <f t="shared" si="15"/>
        <v>3546</v>
      </c>
      <c r="Y44" s="124">
        <f t="shared" si="11"/>
        <v>8514</v>
      </c>
      <c r="Z44" s="124">
        <f t="shared" si="16"/>
        <v>51883.730166666668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</row>
    <row r="45" spans="1:78" s="133" customFormat="1" ht="30" x14ac:dyDescent="0.2">
      <c r="A45" s="126">
        <v>37</v>
      </c>
      <c r="B45" s="127" t="s">
        <v>99</v>
      </c>
      <c r="C45" s="127" t="s">
        <v>65</v>
      </c>
      <c r="D45" s="127" t="s">
        <v>6</v>
      </c>
      <c r="E45" s="127" t="s">
        <v>55</v>
      </c>
      <c r="F45" s="127" t="s">
        <v>47</v>
      </c>
      <c r="G45" s="128">
        <v>60000</v>
      </c>
      <c r="H45" s="128">
        <f t="shared" si="12"/>
        <v>56454</v>
      </c>
      <c r="I45" s="128">
        <f t="shared" si="4"/>
        <v>1722</v>
      </c>
      <c r="J45" s="128">
        <f t="shared" si="5"/>
        <v>4260</v>
      </c>
      <c r="K45" s="128">
        <f t="shared" si="6"/>
        <v>660.00000000000011</v>
      </c>
      <c r="L45" s="128">
        <f t="shared" si="9"/>
        <v>1824</v>
      </c>
      <c r="M45" s="128">
        <f t="shared" si="10"/>
        <v>4254</v>
      </c>
      <c r="N45" s="128"/>
      <c r="O45" s="128">
        <f t="shared" si="13"/>
        <v>12720</v>
      </c>
      <c r="P45" s="128">
        <v>25</v>
      </c>
      <c r="Q45" s="124">
        <v>2458.4</v>
      </c>
      <c r="R45" s="124"/>
      <c r="S45" s="124">
        <v>1714.54</v>
      </c>
      <c r="T45" s="124">
        <v>200</v>
      </c>
      <c r="U45" s="124">
        <f>IF((H45*12)&gt;867123.01,(79776+(((H45*12)-867123.01)*0.25))/12,IF((H45*12)&gt;624329.01,(31216+(((H45*12)-624329.01)*0.2))/12,IF((H45*12)&gt;416220.01,(((H45*12)-416220.01)*0.15)/12,0)))</f>
        <v>3486.6498333333329</v>
      </c>
      <c r="V45" s="124"/>
      <c r="W45" s="124">
        <f t="shared" si="14"/>
        <v>7884.5898333333334</v>
      </c>
      <c r="X45" s="124">
        <f t="shared" si="15"/>
        <v>3546</v>
      </c>
      <c r="Y45" s="124">
        <f t="shared" si="11"/>
        <v>8514</v>
      </c>
      <c r="Z45" s="124">
        <f t="shared" si="16"/>
        <v>48569.410166666668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</row>
    <row r="46" spans="1:78" s="133" customFormat="1" ht="30" x14ac:dyDescent="0.2">
      <c r="A46" s="126">
        <v>38</v>
      </c>
      <c r="B46" s="127" t="s">
        <v>151</v>
      </c>
      <c r="C46" s="127" t="s">
        <v>65</v>
      </c>
      <c r="D46" s="127" t="s">
        <v>9</v>
      </c>
      <c r="E46" s="127" t="s">
        <v>44</v>
      </c>
      <c r="F46" s="127" t="s">
        <v>60</v>
      </c>
      <c r="G46" s="128">
        <v>65000</v>
      </c>
      <c r="H46" s="128">
        <f t="shared" si="12"/>
        <v>61158.5</v>
      </c>
      <c r="I46" s="128">
        <f t="shared" si="4"/>
        <v>1865.5</v>
      </c>
      <c r="J46" s="128">
        <f t="shared" si="5"/>
        <v>4615</v>
      </c>
      <c r="K46" s="128">
        <f t="shared" si="6"/>
        <v>715.00000000000011</v>
      </c>
      <c r="L46" s="128">
        <f t="shared" si="9"/>
        <v>1976</v>
      </c>
      <c r="M46" s="128">
        <f t="shared" si="10"/>
        <v>4608.5</v>
      </c>
      <c r="N46" s="128"/>
      <c r="O46" s="128">
        <f t="shared" si="13"/>
        <v>13780</v>
      </c>
      <c r="P46" s="128">
        <v>25</v>
      </c>
      <c r="Q46" s="124">
        <v>8537.7800000000007</v>
      </c>
      <c r="R46" s="124"/>
      <c r="S46" s="124">
        <v>961.77</v>
      </c>
      <c r="T46" s="124">
        <v>200</v>
      </c>
      <c r="U46" s="124">
        <v>4427.58</v>
      </c>
      <c r="V46" s="124"/>
      <c r="W46" s="124">
        <f t="shared" si="14"/>
        <v>14152.130000000001</v>
      </c>
      <c r="X46" s="124">
        <f t="shared" si="15"/>
        <v>3841.5</v>
      </c>
      <c r="Y46" s="124">
        <f t="shared" si="11"/>
        <v>9223.5</v>
      </c>
      <c r="Z46" s="124">
        <f t="shared" si="16"/>
        <v>47006.369999999995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</row>
    <row r="47" spans="1:78" s="133" customFormat="1" x14ac:dyDescent="0.2">
      <c r="A47" s="126">
        <v>39</v>
      </c>
      <c r="B47" s="127" t="s">
        <v>100</v>
      </c>
      <c r="C47" s="127" t="s">
        <v>65</v>
      </c>
      <c r="D47" s="127" t="s">
        <v>10</v>
      </c>
      <c r="E47" s="127" t="s">
        <v>54</v>
      </c>
      <c r="F47" s="127" t="s">
        <v>60</v>
      </c>
      <c r="G47" s="128">
        <v>70000</v>
      </c>
      <c r="H47" s="128">
        <f t="shared" si="12"/>
        <v>60716.619999999995</v>
      </c>
      <c r="I47" s="128">
        <f t="shared" si="4"/>
        <v>2009</v>
      </c>
      <c r="J47" s="128">
        <f t="shared" si="5"/>
        <v>4970</v>
      </c>
      <c r="K47" s="128">
        <f t="shared" si="6"/>
        <v>770.00000000000011</v>
      </c>
      <c r="L47" s="128">
        <f t="shared" si="9"/>
        <v>2128</v>
      </c>
      <c r="M47" s="128">
        <f t="shared" si="10"/>
        <v>4963</v>
      </c>
      <c r="N47" s="128">
        <v>5146.38</v>
      </c>
      <c r="O47" s="128">
        <f t="shared" si="13"/>
        <v>19986.38</v>
      </c>
      <c r="P47" s="128">
        <v>25</v>
      </c>
      <c r="Q47" s="124"/>
      <c r="R47" s="124"/>
      <c r="S47" s="124">
        <v>797.28</v>
      </c>
      <c r="T47" s="124">
        <v>200</v>
      </c>
      <c r="U47" s="124">
        <f>4339.2-V47</f>
        <v>4339.2</v>
      </c>
      <c r="V47" s="124"/>
      <c r="W47" s="124">
        <f t="shared" si="14"/>
        <v>5361.48</v>
      </c>
      <c r="X47" s="124">
        <f t="shared" si="15"/>
        <v>9283.380000000001</v>
      </c>
      <c r="Y47" s="124">
        <f t="shared" si="11"/>
        <v>9933</v>
      </c>
      <c r="Z47" s="124">
        <f t="shared" si="16"/>
        <v>55355.14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</row>
    <row r="48" spans="1:78" s="129" customFormat="1" x14ac:dyDescent="0.2">
      <c r="A48" s="126">
        <v>40</v>
      </c>
      <c r="B48" s="147" t="s">
        <v>143</v>
      </c>
      <c r="C48" s="127" t="s">
        <v>65</v>
      </c>
      <c r="D48" s="127" t="s">
        <v>149</v>
      </c>
      <c r="E48" s="127" t="s">
        <v>38</v>
      </c>
      <c r="F48" s="127" t="s">
        <v>60</v>
      </c>
      <c r="G48" s="128">
        <v>125000</v>
      </c>
      <c r="H48" s="128">
        <f>+G48-(I48+L48+N48)</f>
        <v>115897.04000000001</v>
      </c>
      <c r="I48" s="128">
        <f t="shared" si="4"/>
        <v>3587.5</v>
      </c>
      <c r="J48" s="128">
        <f t="shared" si="5"/>
        <v>8875</v>
      </c>
      <c r="K48" s="128">
        <f t="shared" si="6"/>
        <v>851.51</v>
      </c>
      <c r="L48" s="128">
        <f t="shared" si="9"/>
        <v>3800</v>
      </c>
      <c r="M48" s="128">
        <f t="shared" si="10"/>
        <v>8862.5</v>
      </c>
      <c r="N48" s="128">
        <v>1715.46</v>
      </c>
      <c r="O48" s="128">
        <f>+I48+J48+K48+L48+M48+N48</f>
        <v>27691.97</v>
      </c>
      <c r="P48" s="128">
        <v>25</v>
      </c>
      <c r="Q48" s="124">
        <v>10736.72</v>
      </c>
      <c r="R48" s="124"/>
      <c r="S48" s="124">
        <v>239.95</v>
      </c>
      <c r="T48" s="124">
        <v>200</v>
      </c>
      <c r="U48" s="124">
        <v>17557.13</v>
      </c>
      <c r="V48" s="124"/>
      <c r="W48" s="124">
        <f t="shared" si="14"/>
        <v>28758.800000000003</v>
      </c>
      <c r="X48" s="124">
        <f t="shared" si="15"/>
        <v>9102.9599999999991</v>
      </c>
      <c r="Y48" s="124">
        <f t="shared" si="11"/>
        <v>17737.5</v>
      </c>
      <c r="Z48" s="124">
        <f t="shared" si="16"/>
        <v>87138.239999999991</v>
      </c>
    </row>
    <row r="49" spans="1:78" s="129" customFormat="1" x14ac:dyDescent="0.2">
      <c r="A49" s="126">
        <v>41</v>
      </c>
      <c r="B49" s="127" t="s">
        <v>146</v>
      </c>
      <c r="C49" s="127" t="s">
        <v>65</v>
      </c>
      <c r="D49" s="127" t="s">
        <v>149</v>
      </c>
      <c r="E49" s="127" t="s">
        <v>38</v>
      </c>
      <c r="F49" s="127" t="s">
        <v>60</v>
      </c>
      <c r="G49" s="128">
        <v>80000</v>
      </c>
      <c r="H49" s="128">
        <f>+G49-(I49+L49+N49)</f>
        <v>75272</v>
      </c>
      <c r="I49" s="128">
        <f t="shared" si="4"/>
        <v>2296</v>
      </c>
      <c r="J49" s="128">
        <f t="shared" si="5"/>
        <v>5679.9999999999991</v>
      </c>
      <c r="K49" s="128">
        <f t="shared" si="6"/>
        <v>851.51</v>
      </c>
      <c r="L49" s="128">
        <f t="shared" si="9"/>
        <v>2432</v>
      </c>
      <c r="M49" s="128">
        <f t="shared" si="10"/>
        <v>5672</v>
      </c>
      <c r="N49" s="128"/>
      <c r="O49" s="128">
        <f>+I49+J49+K49+L49+M49+N49</f>
        <v>16931.509999999998</v>
      </c>
      <c r="P49" s="128">
        <v>25</v>
      </c>
      <c r="Q49" s="124">
        <v>1000</v>
      </c>
      <c r="R49" s="124"/>
      <c r="S49" s="124">
        <v>398.64</v>
      </c>
      <c r="T49" s="124">
        <v>200</v>
      </c>
      <c r="U49" s="124">
        <v>7400.87</v>
      </c>
      <c r="V49" s="124"/>
      <c r="W49" s="124">
        <f t="shared" si="14"/>
        <v>9024.51</v>
      </c>
      <c r="X49" s="124">
        <f t="shared" si="15"/>
        <v>4728</v>
      </c>
      <c r="Y49" s="124">
        <f t="shared" si="11"/>
        <v>11352</v>
      </c>
      <c r="Z49" s="124">
        <f t="shared" si="16"/>
        <v>66247.490000000005</v>
      </c>
    </row>
    <row r="50" spans="1:78" s="129" customFormat="1" x14ac:dyDescent="0.2">
      <c r="A50" s="126">
        <v>42</v>
      </c>
      <c r="B50" s="127" t="s">
        <v>245</v>
      </c>
      <c r="C50" s="127" t="s">
        <v>65</v>
      </c>
      <c r="D50" s="127" t="s">
        <v>149</v>
      </c>
      <c r="E50" s="127" t="s">
        <v>38</v>
      </c>
      <c r="F50" s="127" t="s">
        <v>60</v>
      </c>
      <c r="G50" s="128">
        <v>110000</v>
      </c>
      <c r="H50" s="128">
        <f>+G50-(I50+L50+N50)</f>
        <v>103499</v>
      </c>
      <c r="I50" s="128">
        <f t="shared" si="4"/>
        <v>3157</v>
      </c>
      <c r="J50" s="128">
        <f t="shared" si="5"/>
        <v>7809.9999999999991</v>
      </c>
      <c r="K50" s="128">
        <f t="shared" si="6"/>
        <v>851.51</v>
      </c>
      <c r="L50" s="128">
        <f t="shared" si="9"/>
        <v>3344</v>
      </c>
      <c r="M50" s="128">
        <f t="shared" si="10"/>
        <v>7799.0000000000009</v>
      </c>
      <c r="N50" s="128"/>
      <c r="O50" s="128">
        <f>+I50+J50+K50+L50+M50+N50</f>
        <v>22961.510000000002</v>
      </c>
      <c r="P50" s="128">
        <v>25</v>
      </c>
      <c r="Q50" s="124"/>
      <c r="R50" s="124"/>
      <c r="S50" s="124"/>
      <c r="T50" s="124">
        <v>200</v>
      </c>
      <c r="U50" s="124">
        <v>14457.62</v>
      </c>
      <c r="V50" s="124"/>
      <c r="W50" s="124">
        <f t="shared" si="14"/>
        <v>14682.62</v>
      </c>
      <c r="X50" s="124">
        <f t="shared" si="15"/>
        <v>6501</v>
      </c>
      <c r="Y50" s="124">
        <f t="shared" si="11"/>
        <v>15609</v>
      </c>
      <c r="Z50" s="124">
        <f t="shared" si="16"/>
        <v>88816.38</v>
      </c>
    </row>
    <row r="51" spans="1:78" s="133" customFormat="1" x14ac:dyDescent="0.2">
      <c r="A51" s="126">
        <v>43</v>
      </c>
      <c r="B51" s="147" t="s">
        <v>169</v>
      </c>
      <c r="C51" s="127" t="s">
        <v>66</v>
      </c>
      <c r="D51" s="127" t="s">
        <v>149</v>
      </c>
      <c r="E51" s="127" t="s">
        <v>54</v>
      </c>
      <c r="F51" s="127" t="s">
        <v>60</v>
      </c>
      <c r="G51" s="128">
        <v>80000</v>
      </c>
      <c r="H51" s="128">
        <f t="shared" si="12"/>
        <v>75272</v>
      </c>
      <c r="I51" s="128">
        <f t="shared" si="4"/>
        <v>2296</v>
      </c>
      <c r="J51" s="128">
        <f t="shared" si="5"/>
        <v>5679.9999999999991</v>
      </c>
      <c r="K51" s="128">
        <f t="shared" si="6"/>
        <v>851.51</v>
      </c>
      <c r="L51" s="128">
        <f t="shared" si="9"/>
        <v>2432</v>
      </c>
      <c r="M51" s="128">
        <f t="shared" si="10"/>
        <v>5672</v>
      </c>
      <c r="N51" s="128"/>
      <c r="O51" s="128">
        <f t="shared" si="13"/>
        <v>16931.509999999998</v>
      </c>
      <c r="P51" s="128">
        <v>25</v>
      </c>
      <c r="Q51" s="124"/>
      <c r="R51" s="124"/>
      <c r="S51" s="124"/>
      <c r="T51" s="124">
        <v>200</v>
      </c>
      <c r="U51" s="124">
        <v>7400.87</v>
      </c>
      <c r="V51" s="124"/>
      <c r="W51" s="124">
        <f t="shared" si="14"/>
        <v>7625.87</v>
      </c>
      <c r="X51" s="124">
        <f t="shared" si="15"/>
        <v>4728</v>
      </c>
      <c r="Y51" s="124">
        <f t="shared" si="11"/>
        <v>11352</v>
      </c>
      <c r="Z51" s="124">
        <f t="shared" si="16"/>
        <v>67646.13</v>
      </c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</row>
    <row r="52" spans="1:78" s="133" customFormat="1" x14ac:dyDescent="0.2">
      <c r="A52" s="126">
        <v>44</v>
      </c>
      <c r="B52" s="147" t="s">
        <v>214</v>
      </c>
      <c r="C52" s="127" t="s">
        <v>66</v>
      </c>
      <c r="D52" s="130" t="s">
        <v>8</v>
      </c>
      <c r="E52" s="127" t="s">
        <v>20</v>
      </c>
      <c r="F52" s="127" t="s">
        <v>47</v>
      </c>
      <c r="G52" s="128">
        <v>46000</v>
      </c>
      <c r="H52" s="128">
        <f t="shared" si="12"/>
        <v>43281.4</v>
      </c>
      <c r="I52" s="128">
        <f t="shared" si="4"/>
        <v>1320.2</v>
      </c>
      <c r="J52" s="128">
        <f t="shared" si="5"/>
        <v>3265.9999999999995</v>
      </c>
      <c r="K52" s="128">
        <f t="shared" si="6"/>
        <v>506.00000000000006</v>
      </c>
      <c r="L52" s="128">
        <f t="shared" si="9"/>
        <v>1398.4</v>
      </c>
      <c r="M52" s="128">
        <f t="shared" si="10"/>
        <v>3261.4</v>
      </c>
      <c r="N52" s="128"/>
      <c r="O52" s="128">
        <f t="shared" si="13"/>
        <v>9752</v>
      </c>
      <c r="P52" s="128">
        <v>25</v>
      </c>
      <c r="Q52" s="124"/>
      <c r="R52" s="124"/>
      <c r="S52" s="124">
        <v>245.97</v>
      </c>
      <c r="T52" s="124">
        <v>200</v>
      </c>
      <c r="U52" s="124">
        <f>IF((H52*12)&gt;867123.01,(79776+(((H52*12)-867123.01)*0.25))/12,IF((H52*12)&gt;624329.01,(31216+(((H52*12)-624329.01)*0.2))/12,IF((H52*12)&gt;416220.01,(((H52*12)-416220.01)*0.15)/12,0)))</f>
        <v>1289.4598750000005</v>
      </c>
      <c r="V52" s="124"/>
      <c r="W52" s="124">
        <f t="shared" si="14"/>
        <v>1760.4298750000005</v>
      </c>
      <c r="X52" s="124">
        <f t="shared" si="15"/>
        <v>2718.6000000000004</v>
      </c>
      <c r="Y52" s="124">
        <f t="shared" si="11"/>
        <v>6527.4</v>
      </c>
      <c r="Z52" s="124">
        <f t="shared" si="16"/>
        <v>41520.970125</v>
      </c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</row>
    <row r="53" spans="1:78" s="133" customFormat="1" ht="30" x14ac:dyDescent="0.2">
      <c r="A53" s="126">
        <v>45</v>
      </c>
      <c r="B53" s="127" t="s">
        <v>101</v>
      </c>
      <c r="C53" s="127" t="s">
        <v>65</v>
      </c>
      <c r="D53" s="127" t="s">
        <v>7</v>
      </c>
      <c r="E53" s="127" t="s">
        <v>22</v>
      </c>
      <c r="F53" s="127" t="s">
        <v>61</v>
      </c>
      <c r="G53" s="128">
        <v>46000</v>
      </c>
      <c r="H53" s="128">
        <f t="shared" si="12"/>
        <v>43281.4</v>
      </c>
      <c r="I53" s="128">
        <f t="shared" si="4"/>
        <v>1320.2</v>
      </c>
      <c r="J53" s="128">
        <f t="shared" si="5"/>
        <v>3265.9999999999995</v>
      </c>
      <c r="K53" s="128">
        <f t="shared" si="6"/>
        <v>506.00000000000006</v>
      </c>
      <c r="L53" s="128">
        <f t="shared" si="9"/>
        <v>1398.4</v>
      </c>
      <c r="M53" s="128">
        <f t="shared" si="10"/>
        <v>3261.4</v>
      </c>
      <c r="N53" s="128"/>
      <c r="O53" s="128">
        <f t="shared" si="13"/>
        <v>9752</v>
      </c>
      <c r="P53" s="128">
        <v>25</v>
      </c>
      <c r="Q53" s="124">
        <v>5000</v>
      </c>
      <c r="R53" s="124"/>
      <c r="S53" s="124">
        <v>593.97</v>
      </c>
      <c r="T53" s="124">
        <v>200</v>
      </c>
      <c r="U53" s="124">
        <f>1289.46-V53</f>
        <v>1289.46</v>
      </c>
      <c r="V53" s="124"/>
      <c r="W53" s="124">
        <f t="shared" si="14"/>
        <v>7108.43</v>
      </c>
      <c r="X53" s="124">
        <f t="shared" si="15"/>
        <v>2718.6000000000004</v>
      </c>
      <c r="Y53" s="124">
        <f t="shared" si="11"/>
        <v>6527.4</v>
      </c>
      <c r="Z53" s="124">
        <f t="shared" si="16"/>
        <v>36172.97</v>
      </c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</row>
    <row r="54" spans="1:78" s="133" customFormat="1" ht="30" x14ac:dyDescent="0.2">
      <c r="A54" s="126">
        <v>46</v>
      </c>
      <c r="B54" s="127" t="s">
        <v>102</v>
      </c>
      <c r="C54" s="127" t="s">
        <v>65</v>
      </c>
      <c r="D54" s="127" t="s">
        <v>7</v>
      </c>
      <c r="E54" s="127" t="s">
        <v>22</v>
      </c>
      <c r="F54" s="127" t="s">
        <v>61</v>
      </c>
      <c r="G54" s="128">
        <v>36000</v>
      </c>
      <c r="H54" s="128">
        <f t="shared" si="12"/>
        <v>33872.400000000001</v>
      </c>
      <c r="I54" s="128">
        <f t="shared" si="4"/>
        <v>1033.2</v>
      </c>
      <c r="J54" s="128">
        <f t="shared" si="5"/>
        <v>2555.9999999999995</v>
      </c>
      <c r="K54" s="128">
        <f t="shared" si="6"/>
        <v>396.00000000000006</v>
      </c>
      <c r="L54" s="128">
        <f t="shared" si="9"/>
        <v>1094.4000000000001</v>
      </c>
      <c r="M54" s="128">
        <f t="shared" si="10"/>
        <v>2552.4</v>
      </c>
      <c r="N54" s="128"/>
      <c r="O54" s="128">
        <f t="shared" si="13"/>
        <v>7632</v>
      </c>
      <c r="P54" s="128">
        <v>25</v>
      </c>
      <c r="Q54" s="124"/>
      <c r="R54" s="124"/>
      <c r="S54" s="124"/>
      <c r="T54" s="124">
        <v>200</v>
      </c>
      <c r="U54" s="124">
        <v>0</v>
      </c>
      <c r="V54" s="124"/>
      <c r="W54" s="124">
        <f t="shared" si="14"/>
        <v>225</v>
      </c>
      <c r="X54" s="124">
        <f t="shared" si="15"/>
        <v>2127.6000000000004</v>
      </c>
      <c r="Y54" s="124">
        <f t="shared" si="11"/>
        <v>5108.3999999999996</v>
      </c>
      <c r="Z54" s="124">
        <f t="shared" si="16"/>
        <v>33647.4</v>
      </c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</row>
    <row r="55" spans="1:78" s="133" customFormat="1" ht="45" x14ac:dyDescent="0.2">
      <c r="A55" s="126">
        <v>47</v>
      </c>
      <c r="B55" s="127" t="s">
        <v>103</v>
      </c>
      <c r="C55" s="127" t="s">
        <v>65</v>
      </c>
      <c r="D55" s="127" t="s">
        <v>12</v>
      </c>
      <c r="E55" s="127" t="s">
        <v>22</v>
      </c>
      <c r="F55" s="127" t="s">
        <v>61</v>
      </c>
      <c r="G55" s="128">
        <v>46000</v>
      </c>
      <c r="H55" s="128">
        <f t="shared" si="12"/>
        <v>39850.479999999996</v>
      </c>
      <c r="I55" s="128">
        <f t="shared" si="4"/>
        <v>1320.2</v>
      </c>
      <c r="J55" s="128">
        <f t="shared" si="5"/>
        <v>3265.9999999999995</v>
      </c>
      <c r="K55" s="128">
        <f t="shared" si="6"/>
        <v>506.00000000000006</v>
      </c>
      <c r="L55" s="128">
        <f t="shared" si="9"/>
        <v>1398.4</v>
      </c>
      <c r="M55" s="128">
        <f t="shared" si="10"/>
        <v>3261.4</v>
      </c>
      <c r="N55" s="131">
        <v>3430.92</v>
      </c>
      <c r="O55" s="128">
        <f t="shared" si="13"/>
        <v>13182.92</v>
      </c>
      <c r="P55" s="128">
        <v>25</v>
      </c>
      <c r="Q55" s="124">
        <v>3595.29</v>
      </c>
      <c r="R55" s="124"/>
      <c r="S55" s="124">
        <v>1061.47</v>
      </c>
      <c r="T55" s="124">
        <v>200</v>
      </c>
      <c r="U55" s="124">
        <f>774.82-V55</f>
        <v>774.82</v>
      </c>
      <c r="V55" s="124"/>
      <c r="W55" s="124">
        <f t="shared" si="14"/>
        <v>5656.58</v>
      </c>
      <c r="X55" s="124">
        <f t="shared" si="15"/>
        <v>6149.52</v>
      </c>
      <c r="Y55" s="124">
        <f t="shared" si="11"/>
        <v>6527.4</v>
      </c>
      <c r="Z55" s="124">
        <f t="shared" si="16"/>
        <v>34193.9</v>
      </c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</row>
    <row r="56" spans="1:78" s="133" customFormat="1" ht="30" x14ac:dyDescent="0.2">
      <c r="A56" s="126">
        <v>48</v>
      </c>
      <c r="B56" s="130" t="s">
        <v>104</v>
      </c>
      <c r="C56" s="130" t="s">
        <v>65</v>
      </c>
      <c r="D56" s="130" t="s">
        <v>136</v>
      </c>
      <c r="E56" s="130" t="s">
        <v>22</v>
      </c>
      <c r="F56" s="130" t="s">
        <v>61</v>
      </c>
      <c r="G56" s="131">
        <v>36000</v>
      </c>
      <c r="H56" s="131">
        <f t="shared" si="12"/>
        <v>33872.400000000001</v>
      </c>
      <c r="I56" s="131">
        <f t="shared" si="4"/>
        <v>1033.2</v>
      </c>
      <c r="J56" s="131">
        <f t="shared" si="5"/>
        <v>2555.9999999999995</v>
      </c>
      <c r="K56" s="128">
        <f t="shared" si="6"/>
        <v>396.00000000000006</v>
      </c>
      <c r="L56" s="128">
        <f t="shared" si="9"/>
        <v>1094.4000000000001</v>
      </c>
      <c r="M56" s="128">
        <f t="shared" si="10"/>
        <v>2552.4</v>
      </c>
      <c r="N56" s="131"/>
      <c r="O56" s="131">
        <f t="shared" si="13"/>
        <v>7632</v>
      </c>
      <c r="P56" s="131">
        <v>25</v>
      </c>
      <c r="Q56" s="125">
        <v>20790.740000000002</v>
      </c>
      <c r="R56" s="125"/>
      <c r="S56" s="125">
        <v>291.95999999999998</v>
      </c>
      <c r="T56" s="124">
        <v>200</v>
      </c>
      <c r="U56" s="124">
        <v>0</v>
      </c>
      <c r="V56" s="124"/>
      <c r="W56" s="124">
        <f t="shared" si="14"/>
        <v>21307.7</v>
      </c>
      <c r="X56" s="124">
        <f t="shared" si="15"/>
        <v>2127.6000000000004</v>
      </c>
      <c r="Y56" s="124">
        <f t="shared" si="11"/>
        <v>5108.3999999999996</v>
      </c>
      <c r="Z56" s="124">
        <f t="shared" si="16"/>
        <v>12564.699999999997</v>
      </c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</row>
    <row r="57" spans="1:78" s="133" customFormat="1" ht="30" x14ac:dyDescent="0.2">
      <c r="A57" s="126">
        <v>49</v>
      </c>
      <c r="B57" s="127" t="s">
        <v>105</v>
      </c>
      <c r="C57" s="127" t="s">
        <v>65</v>
      </c>
      <c r="D57" s="127" t="s">
        <v>7</v>
      </c>
      <c r="E57" s="127" t="s">
        <v>17</v>
      </c>
      <c r="F57" s="127" t="s">
        <v>61</v>
      </c>
      <c r="G57" s="128">
        <v>46000</v>
      </c>
      <c r="H57" s="128">
        <f t="shared" si="12"/>
        <v>43281.4</v>
      </c>
      <c r="I57" s="128">
        <f t="shared" si="4"/>
        <v>1320.2</v>
      </c>
      <c r="J57" s="128">
        <f t="shared" si="5"/>
        <v>3265.9999999999995</v>
      </c>
      <c r="K57" s="128">
        <f t="shared" si="6"/>
        <v>506.00000000000006</v>
      </c>
      <c r="L57" s="128">
        <f t="shared" si="9"/>
        <v>1398.4</v>
      </c>
      <c r="M57" s="128">
        <f t="shared" si="10"/>
        <v>3261.4</v>
      </c>
      <c r="N57" s="128"/>
      <c r="O57" s="128">
        <f t="shared" si="13"/>
        <v>9752</v>
      </c>
      <c r="P57" s="128">
        <v>25</v>
      </c>
      <c r="Q57" s="124"/>
      <c r="R57" s="124"/>
      <c r="S57" s="124">
        <v>398.64</v>
      </c>
      <c r="T57" s="124">
        <v>200</v>
      </c>
      <c r="U57" s="124">
        <f>1289.46-V57</f>
        <v>1289.46</v>
      </c>
      <c r="V57" s="124"/>
      <c r="W57" s="124">
        <f t="shared" si="14"/>
        <v>1913.1</v>
      </c>
      <c r="X57" s="124">
        <f t="shared" si="15"/>
        <v>2718.6000000000004</v>
      </c>
      <c r="Y57" s="124">
        <f t="shared" si="11"/>
        <v>6527.4</v>
      </c>
      <c r="Z57" s="124">
        <f t="shared" si="16"/>
        <v>41368.300000000003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</row>
    <row r="58" spans="1:78" s="158" customFormat="1" ht="30.75" x14ac:dyDescent="0.25">
      <c r="A58" s="126">
        <v>50</v>
      </c>
      <c r="B58" s="130" t="s">
        <v>139</v>
      </c>
      <c r="C58" s="130" t="s">
        <v>65</v>
      </c>
      <c r="D58" s="130" t="s">
        <v>7</v>
      </c>
      <c r="E58" s="127" t="s">
        <v>17</v>
      </c>
      <c r="F58" s="130" t="s">
        <v>61</v>
      </c>
      <c r="G58" s="131">
        <v>36000</v>
      </c>
      <c r="H58" s="131">
        <f>+G58-(I58+L58+N58)</f>
        <v>33872.400000000001</v>
      </c>
      <c r="I58" s="128">
        <f t="shared" si="4"/>
        <v>1033.2</v>
      </c>
      <c r="J58" s="128">
        <f t="shared" si="5"/>
        <v>2555.9999999999995</v>
      </c>
      <c r="K58" s="128">
        <f t="shared" si="6"/>
        <v>396.00000000000006</v>
      </c>
      <c r="L58" s="128">
        <f t="shared" si="9"/>
        <v>1094.4000000000001</v>
      </c>
      <c r="M58" s="128">
        <f t="shared" si="10"/>
        <v>2552.4</v>
      </c>
      <c r="N58" s="131"/>
      <c r="O58" s="131">
        <f>+I58+J58+K58+L58+M58+N58</f>
        <v>7632</v>
      </c>
      <c r="P58" s="131">
        <v>25</v>
      </c>
      <c r="Q58" s="124"/>
      <c r="R58" s="125"/>
      <c r="S58" s="125">
        <v>797.28</v>
      </c>
      <c r="T58" s="124">
        <v>200</v>
      </c>
      <c r="U58" s="124"/>
      <c r="V58" s="124"/>
      <c r="W58" s="124">
        <f t="shared" si="14"/>
        <v>1022.28</v>
      </c>
      <c r="X58" s="124">
        <f t="shared" si="15"/>
        <v>2127.6000000000004</v>
      </c>
      <c r="Y58" s="125">
        <f t="shared" ref="Y58:Y88" si="17">+J58+M58</f>
        <v>5108.3999999999996</v>
      </c>
      <c r="Z58" s="124">
        <f t="shared" si="16"/>
        <v>32850.120000000003</v>
      </c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</row>
    <row r="59" spans="1:78" s="132" customFormat="1" ht="30" x14ac:dyDescent="0.2">
      <c r="A59" s="126">
        <v>51</v>
      </c>
      <c r="B59" s="130" t="s">
        <v>106</v>
      </c>
      <c r="C59" s="130" t="s">
        <v>65</v>
      </c>
      <c r="D59" s="130" t="s">
        <v>7</v>
      </c>
      <c r="E59" s="127" t="s">
        <v>17</v>
      </c>
      <c r="F59" s="130" t="s">
        <v>61</v>
      </c>
      <c r="G59" s="131">
        <v>46000</v>
      </c>
      <c r="H59" s="131">
        <f t="shared" si="12"/>
        <v>41565.94</v>
      </c>
      <c r="I59" s="128">
        <f t="shared" si="4"/>
        <v>1320.2</v>
      </c>
      <c r="J59" s="128">
        <f t="shared" si="5"/>
        <v>3265.9999999999995</v>
      </c>
      <c r="K59" s="128">
        <f t="shared" si="6"/>
        <v>506.00000000000006</v>
      </c>
      <c r="L59" s="128">
        <f t="shared" si="9"/>
        <v>1398.4</v>
      </c>
      <c r="M59" s="128">
        <f t="shared" si="10"/>
        <v>3261.4</v>
      </c>
      <c r="N59" s="128">
        <v>1715.46</v>
      </c>
      <c r="O59" s="131">
        <f t="shared" si="13"/>
        <v>11467.46</v>
      </c>
      <c r="P59" s="131">
        <v>25</v>
      </c>
      <c r="Q59" s="124"/>
      <c r="R59" s="125"/>
      <c r="S59" s="125"/>
      <c r="T59" s="124">
        <v>200</v>
      </c>
      <c r="U59" s="124">
        <v>1032.1400000000001</v>
      </c>
      <c r="V59" s="124"/>
      <c r="W59" s="124">
        <f t="shared" si="14"/>
        <v>1257.1400000000001</v>
      </c>
      <c r="X59" s="124">
        <f t="shared" si="15"/>
        <v>4434.0600000000004</v>
      </c>
      <c r="Y59" s="125">
        <f t="shared" si="17"/>
        <v>6527.4</v>
      </c>
      <c r="Z59" s="124">
        <f t="shared" si="16"/>
        <v>40308.800000000003</v>
      </c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</row>
    <row r="60" spans="1:78" s="132" customFormat="1" x14ac:dyDescent="0.2">
      <c r="A60" s="126">
        <v>52</v>
      </c>
      <c r="B60" s="130" t="s">
        <v>107</v>
      </c>
      <c r="C60" s="130" t="s">
        <v>65</v>
      </c>
      <c r="D60" s="130" t="s">
        <v>15</v>
      </c>
      <c r="E60" s="127" t="s">
        <v>17</v>
      </c>
      <c r="F60" s="130" t="s">
        <v>61</v>
      </c>
      <c r="G60" s="131">
        <v>46000</v>
      </c>
      <c r="H60" s="131">
        <f t="shared" si="12"/>
        <v>43281.4</v>
      </c>
      <c r="I60" s="128">
        <f t="shared" si="4"/>
        <v>1320.2</v>
      </c>
      <c r="J60" s="128">
        <f t="shared" si="5"/>
        <v>3265.9999999999995</v>
      </c>
      <c r="K60" s="128">
        <f t="shared" si="6"/>
        <v>506.00000000000006</v>
      </c>
      <c r="L60" s="128">
        <f t="shared" si="9"/>
        <v>1398.4</v>
      </c>
      <c r="M60" s="128">
        <f t="shared" si="10"/>
        <v>3261.4</v>
      </c>
      <c r="N60" s="131"/>
      <c r="O60" s="131">
        <f t="shared" si="13"/>
        <v>9752</v>
      </c>
      <c r="P60" s="131">
        <v>25</v>
      </c>
      <c r="Q60" s="124"/>
      <c r="R60" s="125"/>
      <c r="S60" s="171">
        <v>909.28</v>
      </c>
      <c r="T60" s="124">
        <v>200</v>
      </c>
      <c r="U60" s="125">
        <f>1289.46-V60</f>
        <v>1289.46</v>
      </c>
      <c r="V60" s="124"/>
      <c r="W60" s="124">
        <f t="shared" si="14"/>
        <v>2423.7399999999998</v>
      </c>
      <c r="X60" s="124">
        <f t="shared" si="15"/>
        <v>2718.6000000000004</v>
      </c>
      <c r="Y60" s="125">
        <f t="shared" si="17"/>
        <v>6527.4</v>
      </c>
      <c r="Z60" s="124">
        <f t="shared" si="16"/>
        <v>40857.660000000003</v>
      </c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</row>
    <row r="61" spans="1:78" s="132" customFormat="1" ht="30" x14ac:dyDescent="0.2">
      <c r="A61" s="126">
        <v>53</v>
      </c>
      <c r="B61" s="130" t="s">
        <v>108</v>
      </c>
      <c r="C61" s="130" t="s">
        <v>66</v>
      </c>
      <c r="D61" s="130" t="s">
        <v>7</v>
      </c>
      <c r="E61" s="127" t="s">
        <v>20</v>
      </c>
      <c r="F61" s="130" t="s">
        <v>61</v>
      </c>
      <c r="G61" s="131">
        <v>36000</v>
      </c>
      <c r="H61" s="131">
        <f>+G61-(I61+L61+N61)</f>
        <v>33872.400000000001</v>
      </c>
      <c r="I61" s="128">
        <f t="shared" si="4"/>
        <v>1033.2</v>
      </c>
      <c r="J61" s="128">
        <f t="shared" si="5"/>
        <v>2555.9999999999995</v>
      </c>
      <c r="K61" s="128">
        <f t="shared" si="6"/>
        <v>396.00000000000006</v>
      </c>
      <c r="L61" s="128">
        <f t="shared" si="9"/>
        <v>1094.4000000000001</v>
      </c>
      <c r="M61" s="128">
        <f t="shared" si="10"/>
        <v>2552.4</v>
      </c>
      <c r="N61" s="131"/>
      <c r="O61" s="131">
        <f>+I61+J61+K61+L61+M61+N61</f>
        <v>7632</v>
      </c>
      <c r="P61" s="131">
        <v>25</v>
      </c>
      <c r="Q61" s="124"/>
      <c r="R61" s="125"/>
      <c r="S61" s="125">
        <v>398.64</v>
      </c>
      <c r="T61" s="124">
        <v>200</v>
      </c>
      <c r="U61" s="124">
        <v>0</v>
      </c>
      <c r="V61" s="124"/>
      <c r="W61" s="124">
        <f t="shared" si="14"/>
        <v>623.64</v>
      </c>
      <c r="X61" s="124">
        <f t="shared" si="15"/>
        <v>2127.6000000000004</v>
      </c>
      <c r="Y61" s="125">
        <f t="shared" si="17"/>
        <v>5108.3999999999996</v>
      </c>
      <c r="Z61" s="124">
        <f t="shared" si="16"/>
        <v>33248.76</v>
      </c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</row>
    <row r="62" spans="1:78" s="132" customFormat="1" ht="30" x14ac:dyDescent="0.2">
      <c r="A62" s="126">
        <v>54</v>
      </c>
      <c r="B62" s="130" t="s">
        <v>162</v>
      </c>
      <c r="C62" s="130" t="s">
        <v>65</v>
      </c>
      <c r="D62" s="130" t="s">
        <v>136</v>
      </c>
      <c r="E62" s="127" t="s">
        <v>20</v>
      </c>
      <c r="F62" s="130" t="s">
        <v>61</v>
      </c>
      <c r="G62" s="131">
        <v>30000</v>
      </c>
      <c r="H62" s="131">
        <f t="shared" si="12"/>
        <v>28227</v>
      </c>
      <c r="I62" s="128">
        <f t="shared" si="4"/>
        <v>861</v>
      </c>
      <c r="J62" s="128">
        <f t="shared" si="5"/>
        <v>2130</v>
      </c>
      <c r="K62" s="128">
        <f t="shared" si="6"/>
        <v>330.00000000000006</v>
      </c>
      <c r="L62" s="128">
        <f t="shared" si="9"/>
        <v>912</v>
      </c>
      <c r="M62" s="128">
        <f t="shared" si="10"/>
        <v>2127</v>
      </c>
      <c r="N62" s="131"/>
      <c r="O62" s="131">
        <f t="shared" ref="O62:O67" si="18">+I62+J62+K62+L62+M62+N62</f>
        <v>6360</v>
      </c>
      <c r="P62" s="131">
        <v>25</v>
      </c>
      <c r="Q62" s="124">
        <v>4000</v>
      </c>
      <c r="R62" s="125"/>
      <c r="S62" s="125"/>
      <c r="T62" s="124">
        <v>200</v>
      </c>
      <c r="U62" s="124">
        <v>0</v>
      </c>
      <c r="V62" s="124"/>
      <c r="W62" s="124">
        <f t="shared" si="14"/>
        <v>4225</v>
      </c>
      <c r="X62" s="124">
        <f t="shared" si="15"/>
        <v>1773</v>
      </c>
      <c r="Y62" s="125">
        <f t="shared" si="17"/>
        <v>4257</v>
      </c>
      <c r="Z62" s="124">
        <f t="shared" si="16"/>
        <v>24002</v>
      </c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</row>
    <row r="63" spans="1:78" s="132" customFormat="1" ht="30" x14ac:dyDescent="0.2">
      <c r="A63" s="126">
        <v>55</v>
      </c>
      <c r="B63" s="130" t="s">
        <v>163</v>
      </c>
      <c r="C63" s="130" t="s">
        <v>66</v>
      </c>
      <c r="D63" s="130" t="s">
        <v>7</v>
      </c>
      <c r="E63" s="127" t="s">
        <v>20</v>
      </c>
      <c r="F63" s="130" t="s">
        <v>61</v>
      </c>
      <c r="G63" s="131">
        <v>30000</v>
      </c>
      <c r="H63" s="131">
        <f>+G63-(I63+L63+N63)</f>
        <v>28227</v>
      </c>
      <c r="I63" s="128">
        <f t="shared" si="4"/>
        <v>861</v>
      </c>
      <c r="J63" s="128">
        <f t="shared" si="5"/>
        <v>2130</v>
      </c>
      <c r="K63" s="128">
        <f t="shared" si="6"/>
        <v>330.00000000000006</v>
      </c>
      <c r="L63" s="128">
        <f t="shared" si="9"/>
        <v>912</v>
      </c>
      <c r="M63" s="128">
        <f t="shared" si="10"/>
        <v>2127</v>
      </c>
      <c r="N63" s="131"/>
      <c r="O63" s="131">
        <f t="shared" si="18"/>
        <v>6360</v>
      </c>
      <c r="P63" s="131">
        <v>25</v>
      </c>
      <c r="Q63" s="124"/>
      <c r="R63" s="125"/>
      <c r="S63" s="125">
        <v>568.36</v>
      </c>
      <c r="T63" s="124">
        <v>200</v>
      </c>
      <c r="U63" s="124">
        <v>0</v>
      </c>
      <c r="V63" s="124"/>
      <c r="W63" s="124">
        <f t="shared" si="14"/>
        <v>793.36</v>
      </c>
      <c r="X63" s="124">
        <f t="shared" si="15"/>
        <v>1773</v>
      </c>
      <c r="Y63" s="125">
        <f t="shared" si="17"/>
        <v>4257</v>
      </c>
      <c r="Z63" s="124">
        <f t="shared" si="16"/>
        <v>27433.64</v>
      </c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</row>
    <row r="64" spans="1:78" s="132" customFormat="1" x14ac:dyDescent="0.2">
      <c r="A64" s="126">
        <v>56</v>
      </c>
      <c r="B64" s="130" t="s">
        <v>164</v>
      </c>
      <c r="C64" s="130" t="s">
        <v>65</v>
      </c>
      <c r="D64" s="159" t="s">
        <v>8</v>
      </c>
      <c r="E64" s="127" t="s">
        <v>231</v>
      </c>
      <c r="F64" s="130" t="s">
        <v>61</v>
      </c>
      <c r="G64" s="131">
        <v>46000</v>
      </c>
      <c r="H64" s="131">
        <f t="shared" si="12"/>
        <v>43281.4</v>
      </c>
      <c r="I64" s="128">
        <f t="shared" si="4"/>
        <v>1320.2</v>
      </c>
      <c r="J64" s="128">
        <f t="shared" si="5"/>
        <v>3265.9999999999995</v>
      </c>
      <c r="K64" s="128">
        <f t="shared" si="6"/>
        <v>506.00000000000006</v>
      </c>
      <c r="L64" s="128">
        <f t="shared" si="9"/>
        <v>1398.4</v>
      </c>
      <c r="M64" s="128">
        <f t="shared" si="10"/>
        <v>3261.4</v>
      </c>
      <c r="N64" s="131"/>
      <c r="O64" s="131">
        <f t="shared" si="18"/>
        <v>9752</v>
      </c>
      <c r="P64" s="131">
        <v>25</v>
      </c>
      <c r="Q64" s="124">
        <v>1233.44</v>
      </c>
      <c r="R64" s="125"/>
      <c r="S64" s="125">
        <v>566.64</v>
      </c>
      <c r="T64" s="124">
        <v>200</v>
      </c>
      <c r="U64" s="124">
        <f>1289.46-V64</f>
        <v>1289.46</v>
      </c>
      <c r="V64" s="124"/>
      <c r="W64" s="124">
        <f t="shared" si="14"/>
        <v>3314.54</v>
      </c>
      <c r="X64" s="124">
        <f t="shared" si="15"/>
        <v>2718.6000000000004</v>
      </c>
      <c r="Y64" s="125">
        <f t="shared" si="17"/>
        <v>6527.4</v>
      </c>
      <c r="Z64" s="124">
        <f t="shared" si="16"/>
        <v>39966.86</v>
      </c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</row>
    <row r="65" spans="1:78" s="132" customFormat="1" ht="30" x14ac:dyDescent="0.2">
      <c r="A65" s="126">
        <v>57</v>
      </c>
      <c r="B65" s="130" t="s">
        <v>165</v>
      </c>
      <c r="C65" s="130" t="s">
        <v>66</v>
      </c>
      <c r="D65" s="130" t="s">
        <v>9</v>
      </c>
      <c r="E65" s="127" t="s">
        <v>20</v>
      </c>
      <c r="F65" s="130" t="s">
        <v>61</v>
      </c>
      <c r="G65" s="131">
        <v>46000</v>
      </c>
      <c r="H65" s="131">
        <f t="shared" si="12"/>
        <v>41565.94</v>
      </c>
      <c r="I65" s="128">
        <f t="shared" si="4"/>
        <v>1320.2</v>
      </c>
      <c r="J65" s="128">
        <f t="shared" si="5"/>
        <v>3265.9999999999995</v>
      </c>
      <c r="K65" s="128">
        <f t="shared" si="6"/>
        <v>506.00000000000006</v>
      </c>
      <c r="L65" s="128">
        <f t="shared" si="9"/>
        <v>1398.4</v>
      </c>
      <c r="M65" s="128">
        <f t="shared" si="10"/>
        <v>3261.4</v>
      </c>
      <c r="N65" s="128">
        <v>1715.46</v>
      </c>
      <c r="O65" s="131">
        <f t="shared" si="18"/>
        <v>11467.46</v>
      </c>
      <c r="P65" s="131">
        <v>25</v>
      </c>
      <c r="Q65" s="124"/>
      <c r="R65" s="125"/>
      <c r="S65" s="125">
        <v>398.64</v>
      </c>
      <c r="T65" s="124">
        <v>200</v>
      </c>
      <c r="U65" s="125">
        <f>1032.14-V65</f>
        <v>1032.1400000000001</v>
      </c>
      <c r="V65" s="124"/>
      <c r="W65" s="124">
        <f t="shared" si="14"/>
        <v>1655.7800000000002</v>
      </c>
      <c r="X65" s="124">
        <f t="shared" si="15"/>
        <v>4434.0600000000004</v>
      </c>
      <c r="Y65" s="125">
        <f t="shared" si="17"/>
        <v>6527.4</v>
      </c>
      <c r="Z65" s="124">
        <f t="shared" si="16"/>
        <v>39910.160000000003</v>
      </c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</row>
    <row r="66" spans="1:78" s="132" customFormat="1" x14ac:dyDescent="0.2">
      <c r="A66" s="126">
        <v>58</v>
      </c>
      <c r="B66" s="130" t="s">
        <v>166</v>
      </c>
      <c r="C66" s="130" t="s">
        <v>65</v>
      </c>
      <c r="D66" s="130" t="s">
        <v>56</v>
      </c>
      <c r="E66" s="127" t="s">
        <v>20</v>
      </c>
      <c r="F66" s="130" t="s">
        <v>61</v>
      </c>
      <c r="G66" s="131">
        <v>46000</v>
      </c>
      <c r="H66" s="131">
        <f t="shared" si="12"/>
        <v>43281.4</v>
      </c>
      <c r="I66" s="128">
        <f t="shared" si="4"/>
        <v>1320.2</v>
      </c>
      <c r="J66" s="128">
        <f t="shared" si="5"/>
        <v>3265.9999999999995</v>
      </c>
      <c r="K66" s="128">
        <f t="shared" si="6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18"/>
        <v>9752</v>
      </c>
      <c r="P66" s="131">
        <v>25</v>
      </c>
      <c r="Q66" s="124"/>
      <c r="R66" s="125"/>
      <c r="S66" s="125">
        <v>905.18</v>
      </c>
      <c r="T66" s="124">
        <v>200</v>
      </c>
      <c r="U66" s="125">
        <f>1289.46-V66</f>
        <v>1289.46</v>
      </c>
      <c r="V66" s="124"/>
      <c r="W66" s="124">
        <f t="shared" si="14"/>
        <v>2419.64</v>
      </c>
      <c r="X66" s="124">
        <f t="shared" si="15"/>
        <v>2718.6000000000004</v>
      </c>
      <c r="Y66" s="125">
        <f t="shared" si="17"/>
        <v>6527.4</v>
      </c>
      <c r="Z66" s="124">
        <f t="shared" si="16"/>
        <v>40861.760000000002</v>
      </c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</row>
    <row r="67" spans="1:78" s="132" customFormat="1" ht="30" x14ac:dyDescent="0.2">
      <c r="A67" s="126">
        <v>59</v>
      </c>
      <c r="B67" s="130" t="s">
        <v>168</v>
      </c>
      <c r="C67" s="130" t="s">
        <v>66</v>
      </c>
      <c r="D67" s="130" t="s">
        <v>136</v>
      </c>
      <c r="E67" s="127" t="s">
        <v>20</v>
      </c>
      <c r="F67" s="130" t="s">
        <v>61</v>
      </c>
      <c r="G67" s="131">
        <v>46000</v>
      </c>
      <c r="H67" s="131">
        <f t="shared" si="12"/>
        <v>43281.4</v>
      </c>
      <c r="I67" s="128">
        <f t="shared" si="4"/>
        <v>1320.2</v>
      </c>
      <c r="J67" s="128">
        <f t="shared" si="5"/>
        <v>3265.9999999999995</v>
      </c>
      <c r="K67" s="128">
        <f t="shared" si="6"/>
        <v>506.00000000000006</v>
      </c>
      <c r="L67" s="128">
        <f t="shared" si="9"/>
        <v>1398.4</v>
      </c>
      <c r="M67" s="128">
        <f t="shared" si="10"/>
        <v>3261.4</v>
      </c>
      <c r="N67" s="131"/>
      <c r="O67" s="131">
        <f t="shared" si="18"/>
        <v>9752</v>
      </c>
      <c r="P67" s="131">
        <v>25</v>
      </c>
      <c r="Q67" s="124">
        <v>10000</v>
      </c>
      <c r="R67" s="125"/>
      <c r="S67" s="125"/>
      <c r="T67" s="124">
        <v>200</v>
      </c>
      <c r="U67" s="125">
        <f>1289.46-V67</f>
        <v>0</v>
      </c>
      <c r="V67" s="124">
        <v>1289.46</v>
      </c>
      <c r="W67" s="124">
        <f t="shared" si="14"/>
        <v>10225</v>
      </c>
      <c r="X67" s="124">
        <f t="shared" si="15"/>
        <v>2718.6000000000004</v>
      </c>
      <c r="Y67" s="125">
        <f t="shared" si="17"/>
        <v>6527.4</v>
      </c>
      <c r="Z67" s="124">
        <f t="shared" si="16"/>
        <v>33056.400000000001</v>
      </c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</row>
    <row r="68" spans="1:78" s="132" customFormat="1" x14ac:dyDescent="0.2">
      <c r="A68" s="126">
        <v>60</v>
      </c>
      <c r="B68" s="130" t="s">
        <v>109</v>
      </c>
      <c r="C68" s="130" t="s">
        <v>66</v>
      </c>
      <c r="D68" s="130" t="s">
        <v>141</v>
      </c>
      <c r="E68" s="127" t="s">
        <v>20</v>
      </c>
      <c r="F68" s="130" t="s">
        <v>61</v>
      </c>
      <c r="G68" s="131">
        <v>46000</v>
      </c>
      <c r="H68" s="131">
        <f t="shared" si="12"/>
        <v>43281.4</v>
      </c>
      <c r="I68" s="128">
        <f t="shared" si="4"/>
        <v>1320.2</v>
      </c>
      <c r="J68" s="128">
        <f t="shared" si="5"/>
        <v>3265.9999999999995</v>
      </c>
      <c r="K68" s="128">
        <f t="shared" si="6"/>
        <v>506.00000000000006</v>
      </c>
      <c r="L68" s="128">
        <f t="shared" si="9"/>
        <v>1398.4</v>
      </c>
      <c r="M68" s="128">
        <f t="shared" si="10"/>
        <v>3261.4</v>
      </c>
      <c r="N68" s="131"/>
      <c r="O68" s="131">
        <f t="shared" si="13"/>
        <v>9752</v>
      </c>
      <c r="P68" s="131">
        <v>25</v>
      </c>
      <c r="Q68" s="124">
        <v>12500.8</v>
      </c>
      <c r="R68" s="125"/>
      <c r="S68" s="125">
        <v>894.76</v>
      </c>
      <c r="T68" s="124">
        <v>200</v>
      </c>
      <c r="U68" s="125">
        <f>1289.46-V68</f>
        <v>1289.46</v>
      </c>
      <c r="V68" s="124"/>
      <c r="W68" s="124">
        <f t="shared" si="14"/>
        <v>14910.02</v>
      </c>
      <c r="X68" s="124">
        <f t="shared" si="15"/>
        <v>2718.6000000000004</v>
      </c>
      <c r="Y68" s="125">
        <f t="shared" si="17"/>
        <v>6527.4</v>
      </c>
      <c r="Z68" s="124">
        <f t="shared" si="16"/>
        <v>28371.379999999997</v>
      </c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</row>
    <row r="69" spans="1:78" s="132" customFormat="1" x14ac:dyDescent="0.2">
      <c r="A69" s="126">
        <v>61</v>
      </c>
      <c r="B69" s="130" t="s">
        <v>110</v>
      </c>
      <c r="C69" s="130" t="s">
        <v>66</v>
      </c>
      <c r="D69" s="130" t="s">
        <v>15</v>
      </c>
      <c r="E69" s="127" t="s">
        <v>20</v>
      </c>
      <c r="F69" s="130" t="s">
        <v>61</v>
      </c>
      <c r="G69" s="131">
        <v>36000</v>
      </c>
      <c r="H69" s="131">
        <f t="shared" si="12"/>
        <v>32156.94</v>
      </c>
      <c r="I69" s="128">
        <f t="shared" si="4"/>
        <v>1033.2</v>
      </c>
      <c r="J69" s="128">
        <f t="shared" si="5"/>
        <v>2555.9999999999995</v>
      </c>
      <c r="K69" s="128">
        <f t="shared" si="6"/>
        <v>396.00000000000006</v>
      </c>
      <c r="L69" s="128">
        <f t="shared" ref="L69:L105" si="19">IF(G69&lt;=187020,G69*3.04%,4943.8)</f>
        <v>1094.4000000000001</v>
      </c>
      <c r="M69" s="128">
        <f t="shared" ref="M69:M105" si="20">IF(G69&lt;=187020,G69*7.09%,11530.11)</f>
        <v>2552.4</v>
      </c>
      <c r="N69" s="128">
        <v>1715.46</v>
      </c>
      <c r="O69" s="131">
        <f t="shared" si="13"/>
        <v>9347.4599999999991</v>
      </c>
      <c r="P69" s="131">
        <v>25</v>
      </c>
      <c r="Q69" s="124"/>
      <c r="R69" s="125"/>
      <c r="S69" s="125">
        <v>1523.1</v>
      </c>
      <c r="T69" s="124">
        <v>200</v>
      </c>
      <c r="U69" s="125">
        <v>0</v>
      </c>
      <c r="V69" s="124"/>
      <c r="W69" s="124">
        <f t="shared" si="14"/>
        <v>1748.1</v>
      </c>
      <c r="X69" s="124">
        <f t="shared" si="15"/>
        <v>3843.0600000000004</v>
      </c>
      <c r="Y69" s="125">
        <f t="shared" si="17"/>
        <v>5108.3999999999996</v>
      </c>
      <c r="Z69" s="124">
        <f t="shared" si="16"/>
        <v>30408.84</v>
      </c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</row>
    <row r="70" spans="1:78" s="132" customFormat="1" x14ac:dyDescent="0.2">
      <c r="A70" s="126">
        <v>62</v>
      </c>
      <c r="B70" s="130" t="s">
        <v>111</v>
      </c>
      <c r="C70" s="130" t="s">
        <v>66</v>
      </c>
      <c r="D70" s="130" t="s">
        <v>15</v>
      </c>
      <c r="E70" s="127" t="s">
        <v>32</v>
      </c>
      <c r="F70" s="130" t="s">
        <v>61</v>
      </c>
      <c r="G70" s="131">
        <v>36000</v>
      </c>
      <c r="H70" s="131">
        <f t="shared" si="12"/>
        <v>33872.400000000001</v>
      </c>
      <c r="I70" s="128">
        <f t="shared" ref="I70:I105" si="21">IF(G70&lt;=374040,G70*2.87%,9334.68)</f>
        <v>1033.2</v>
      </c>
      <c r="J70" s="128">
        <f t="shared" ref="J70:J105" si="22">IF(G70&lt;=374040,G70*7.1%,23092.75)</f>
        <v>2555.9999999999995</v>
      </c>
      <c r="K70" s="128">
        <f t="shared" si="6"/>
        <v>396.00000000000006</v>
      </c>
      <c r="L70" s="128">
        <f t="shared" si="19"/>
        <v>1094.4000000000001</v>
      </c>
      <c r="M70" s="128">
        <f t="shared" si="20"/>
        <v>2552.4</v>
      </c>
      <c r="N70" s="131"/>
      <c r="O70" s="131">
        <f t="shared" si="13"/>
        <v>7632</v>
      </c>
      <c r="P70" s="131">
        <v>25</v>
      </c>
      <c r="Q70" s="124">
        <v>1500</v>
      </c>
      <c r="R70" s="125"/>
      <c r="S70" s="125"/>
      <c r="T70" s="124">
        <v>200</v>
      </c>
      <c r="U70" s="124">
        <v>0</v>
      </c>
      <c r="V70" s="124"/>
      <c r="W70" s="124">
        <f t="shared" si="14"/>
        <v>1725</v>
      </c>
      <c r="X70" s="124">
        <f t="shared" si="15"/>
        <v>2127.6000000000004</v>
      </c>
      <c r="Y70" s="125">
        <f t="shared" si="17"/>
        <v>5108.3999999999996</v>
      </c>
      <c r="Z70" s="124">
        <f t="shared" si="16"/>
        <v>32147.4</v>
      </c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</row>
    <row r="71" spans="1:78" s="132" customFormat="1" ht="30" x14ac:dyDescent="0.2">
      <c r="A71" s="126">
        <v>63</v>
      </c>
      <c r="B71" s="130" t="s">
        <v>112</v>
      </c>
      <c r="C71" s="130" t="s">
        <v>66</v>
      </c>
      <c r="D71" s="130" t="s">
        <v>15</v>
      </c>
      <c r="E71" s="127" t="s">
        <v>131</v>
      </c>
      <c r="F71" s="130" t="s">
        <v>61</v>
      </c>
      <c r="G71" s="131">
        <v>46000</v>
      </c>
      <c r="H71" s="131">
        <f t="shared" si="12"/>
        <v>41565.94</v>
      </c>
      <c r="I71" s="128">
        <f t="shared" si="21"/>
        <v>1320.2</v>
      </c>
      <c r="J71" s="128">
        <f t="shared" si="22"/>
        <v>3265.9999999999995</v>
      </c>
      <c r="K71" s="128">
        <f t="shared" si="6"/>
        <v>506.00000000000006</v>
      </c>
      <c r="L71" s="128">
        <f t="shared" si="19"/>
        <v>1398.4</v>
      </c>
      <c r="M71" s="128">
        <f t="shared" si="20"/>
        <v>3261.4</v>
      </c>
      <c r="N71" s="131">
        <v>1715.46</v>
      </c>
      <c r="O71" s="131">
        <f t="shared" si="13"/>
        <v>11467.46</v>
      </c>
      <c r="P71" s="131">
        <v>25</v>
      </c>
      <c r="Q71" s="124">
        <v>200</v>
      </c>
      <c r="R71" s="125"/>
      <c r="S71" s="125">
        <v>1408.12</v>
      </c>
      <c r="T71" s="124">
        <v>200</v>
      </c>
      <c r="U71" s="125">
        <v>1032.1400000000001</v>
      </c>
      <c r="V71" s="124"/>
      <c r="W71" s="124">
        <f t="shared" si="14"/>
        <v>2865.26</v>
      </c>
      <c r="X71" s="124">
        <f t="shared" si="15"/>
        <v>4434.0600000000004</v>
      </c>
      <c r="Y71" s="125">
        <f t="shared" si="17"/>
        <v>6527.4</v>
      </c>
      <c r="Z71" s="124">
        <f t="shared" si="16"/>
        <v>38700.68</v>
      </c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</row>
    <row r="72" spans="1:78" s="132" customFormat="1" ht="45" x14ac:dyDescent="0.2">
      <c r="A72" s="126">
        <v>64</v>
      </c>
      <c r="B72" s="130" t="s">
        <v>113</v>
      </c>
      <c r="C72" s="130" t="s">
        <v>65</v>
      </c>
      <c r="D72" s="130" t="s">
        <v>12</v>
      </c>
      <c r="E72" s="127" t="s">
        <v>22</v>
      </c>
      <c r="F72" s="130" t="s">
        <v>61</v>
      </c>
      <c r="G72" s="131">
        <v>46000</v>
      </c>
      <c r="H72" s="131">
        <f t="shared" ref="H72:H78" si="23">+G72-(I72+L72+N72)</f>
        <v>43281.4</v>
      </c>
      <c r="I72" s="128">
        <f t="shared" si="21"/>
        <v>1320.2</v>
      </c>
      <c r="J72" s="128">
        <f t="shared" si="22"/>
        <v>3265.9999999999995</v>
      </c>
      <c r="K72" s="128">
        <f t="shared" si="6"/>
        <v>506.00000000000006</v>
      </c>
      <c r="L72" s="128">
        <f t="shared" si="19"/>
        <v>1398.4</v>
      </c>
      <c r="M72" s="128">
        <f t="shared" si="20"/>
        <v>3261.4</v>
      </c>
      <c r="N72" s="131"/>
      <c r="O72" s="131">
        <f t="shared" ref="O72:O78" si="24">+I72+J72+K72+L72+M72+N72</f>
        <v>9752</v>
      </c>
      <c r="P72" s="131">
        <v>25</v>
      </c>
      <c r="Q72" s="124"/>
      <c r="R72" s="125"/>
      <c r="S72" s="125">
        <v>620.44000000000005</v>
      </c>
      <c r="T72" s="124">
        <v>200</v>
      </c>
      <c r="U72" s="124">
        <f>1289.46-V72</f>
        <v>1289.46</v>
      </c>
      <c r="V72" s="124"/>
      <c r="W72" s="124">
        <f t="shared" ref="W72:W104" si="25">P72+Q72+R72+S72+T72+U72</f>
        <v>2134.9</v>
      </c>
      <c r="X72" s="124">
        <f t="shared" ref="X72:X104" si="26">+I72+L72+N72</f>
        <v>2718.6000000000004</v>
      </c>
      <c r="Y72" s="125">
        <f t="shared" si="17"/>
        <v>6527.4</v>
      </c>
      <c r="Z72" s="124">
        <f t="shared" ref="Z72:Z104" si="27">+G72-(W72+X72)</f>
        <v>41146.5</v>
      </c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</row>
    <row r="73" spans="1:78" s="132" customFormat="1" x14ac:dyDescent="0.2">
      <c r="A73" s="126">
        <v>65</v>
      </c>
      <c r="B73" s="130" t="s">
        <v>114</v>
      </c>
      <c r="C73" s="130" t="s">
        <v>65</v>
      </c>
      <c r="D73" s="130" t="s">
        <v>8</v>
      </c>
      <c r="E73" s="127" t="s">
        <v>21</v>
      </c>
      <c r="F73" s="130" t="s">
        <v>61</v>
      </c>
      <c r="G73" s="131">
        <v>36000</v>
      </c>
      <c r="H73" s="131">
        <f t="shared" si="23"/>
        <v>30441.48</v>
      </c>
      <c r="I73" s="128">
        <f t="shared" si="21"/>
        <v>1033.2</v>
      </c>
      <c r="J73" s="128">
        <f t="shared" si="22"/>
        <v>2555.9999999999995</v>
      </c>
      <c r="K73" s="128">
        <f t="shared" ref="K73:K117" si="28">IF(G73&lt;=74808,G73*1.1%,851.51)</f>
        <v>396.00000000000006</v>
      </c>
      <c r="L73" s="128">
        <f t="shared" si="19"/>
        <v>1094.4000000000001</v>
      </c>
      <c r="M73" s="128">
        <f t="shared" si="20"/>
        <v>2552.4</v>
      </c>
      <c r="N73" s="131">
        <v>3430.92</v>
      </c>
      <c r="O73" s="131">
        <f t="shared" si="24"/>
        <v>11062.92</v>
      </c>
      <c r="P73" s="131">
        <v>25</v>
      </c>
      <c r="Q73" s="124"/>
      <c r="R73" s="125"/>
      <c r="S73" s="125">
        <v>2364.4699999999998</v>
      </c>
      <c r="T73" s="124">
        <v>200</v>
      </c>
      <c r="U73" s="124"/>
      <c r="V73" s="124"/>
      <c r="W73" s="124">
        <f t="shared" si="25"/>
        <v>2589.4699999999998</v>
      </c>
      <c r="X73" s="124">
        <f t="shared" si="26"/>
        <v>5558.52</v>
      </c>
      <c r="Y73" s="125">
        <f t="shared" si="17"/>
        <v>5108.3999999999996</v>
      </c>
      <c r="Z73" s="124">
        <f t="shared" si="27"/>
        <v>27852.010000000002</v>
      </c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</row>
    <row r="74" spans="1:78" s="133" customFormat="1" ht="30" x14ac:dyDescent="0.2">
      <c r="A74" s="126">
        <v>66</v>
      </c>
      <c r="B74" s="127" t="s">
        <v>115</v>
      </c>
      <c r="C74" s="127" t="s">
        <v>65</v>
      </c>
      <c r="D74" s="127" t="s">
        <v>142</v>
      </c>
      <c r="E74" s="127" t="s">
        <v>24</v>
      </c>
      <c r="F74" s="127" t="s">
        <v>61</v>
      </c>
      <c r="G74" s="128">
        <v>36000</v>
      </c>
      <c r="H74" s="128">
        <f t="shared" si="23"/>
        <v>33872.400000000001</v>
      </c>
      <c r="I74" s="128">
        <f t="shared" si="21"/>
        <v>1033.2</v>
      </c>
      <c r="J74" s="128">
        <f t="shared" si="22"/>
        <v>2555.9999999999995</v>
      </c>
      <c r="K74" s="128">
        <f t="shared" si="28"/>
        <v>396.00000000000006</v>
      </c>
      <c r="L74" s="128">
        <f t="shared" si="19"/>
        <v>1094.4000000000001</v>
      </c>
      <c r="M74" s="128">
        <f t="shared" si="20"/>
        <v>2552.4</v>
      </c>
      <c r="N74" s="128"/>
      <c r="O74" s="128">
        <f t="shared" si="24"/>
        <v>7632</v>
      </c>
      <c r="P74" s="128">
        <v>25</v>
      </c>
      <c r="Q74" s="124">
        <v>6505.87</v>
      </c>
      <c r="R74" s="124"/>
      <c r="S74" s="124">
        <v>398.54</v>
      </c>
      <c r="T74" s="124">
        <v>200</v>
      </c>
      <c r="U74" s="124"/>
      <c r="V74" s="124"/>
      <c r="W74" s="124">
        <f t="shared" si="25"/>
        <v>7129.41</v>
      </c>
      <c r="X74" s="124">
        <f t="shared" si="26"/>
        <v>2127.6000000000004</v>
      </c>
      <c r="Y74" s="124">
        <f t="shared" si="17"/>
        <v>5108.3999999999996</v>
      </c>
      <c r="Z74" s="124">
        <f t="shared" si="27"/>
        <v>26742.989999999998</v>
      </c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</row>
    <row r="75" spans="1:78" s="155" customFormat="1" x14ac:dyDescent="0.2">
      <c r="A75" s="126">
        <v>67</v>
      </c>
      <c r="B75" s="130" t="s">
        <v>196</v>
      </c>
      <c r="C75" s="130" t="s">
        <v>66</v>
      </c>
      <c r="D75" s="147" t="s">
        <v>56</v>
      </c>
      <c r="E75" s="127" t="s">
        <v>197</v>
      </c>
      <c r="F75" s="130" t="s">
        <v>61</v>
      </c>
      <c r="G75" s="131">
        <v>46000</v>
      </c>
      <c r="H75" s="131">
        <f t="shared" si="23"/>
        <v>43281.4</v>
      </c>
      <c r="I75" s="128">
        <f t="shared" si="21"/>
        <v>1320.2</v>
      </c>
      <c r="J75" s="128">
        <f t="shared" si="22"/>
        <v>3265.9999999999995</v>
      </c>
      <c r="K75" s="128">
        <f t="shared" si="28"/>
        <v>506.00000000000006</v>
      </c>
      <c r="L75" s="128">
        <f t="shared" si="19"/>
        <v>1398.4</v>
      </c>
      <c r="M75" s="128">
        <f t="shared" si="20"/>
        <v>3261.4</v>
      </c>
      <c r="N75" s="131"/>
      <c r="O75" s="131">
        <f t="shared" si="24"/>
        <v>9752</v>
      </c>
      <c r="P75" s="131">
        <v>25</v>
      </c>
      <c r="Q75" s="124">
        <v>5011.18</v>
      </c>
      <c r="R75" s="125"/>
      <c r="S75" s="124">
        <v>216.99</v>
      </c>
      <c r="T75" s="124">
        <v>200</v>
      </c>
      <c r="U75" s="125">
        <f>IF((H75*12)&gt;867123.01,(79776+(((H75*12)-867123.01)*0.25))/12,IF((H75*12)&gt;624329.01,(31216+(((H75*12)-624329.01)*0.2))/12,IF((H75*12)&gt;416220.01,(((H75*12)-416220.01)*0.15)/12,0)))</f>
        <v>1289.4598750000005</v>
      </c>
      <c r="V75" s="124"/>
      <c r="W75" s="124">
        <f t="shared" si="25"/>
        <v>6742.6298750000005</v>
      </c>
      <c r="X75" s="124">
        <f t="shared" si="26"/>
        <v>2718.6000000000004</v>
      </c>
      <c r="Y75" s="125">
        <f t="shared" si="17"/>
        <v>6527.4</v>
      </c>
      <c r="Z75" s="124">
        <f t="shared" si="27"/>
        <v>36538.770124999995</v>
      </c>
    </row>
    <row r="76" spans="1:78" s="133" customFormat="1" x14ac:dyDescent="0.2">
      <c r="A76" s="126">
        <v>68</v>
      </c>
      <c r="B76" s="127" t="s">
        <v>119</v>
      </c>
      <c r="C76" s="127" t="s">
        <v>65</v>
      </c>
      <c r="D76" s="127" t="s">
        <v>15</v>
      </c>
      <c r="E76" s="127" t="s">
        <v>20</v>
      </c>
      <c r="F76" s="127" t="s">
        <v>61</v>
      </c>
      <c r="G76" s="128">
        <v>36000</v>
      </c>
      <c r="H76" s="128">
        <f t="shared" si="23"/>
        <v>33872.400000000001</v>
      </c>
      <c r="I76" s="128">
        <f t="shared" si="21"/>
        <v>1033.2</v>
      </c>
      <c r="J76" s="128">
        <f t="shared" si="22"/>
        <v>2555.9999999999995</v>
      </c>
      <c r="K76" s="128">
        <f t="shared" si="28"/>
        <v>396.00000000000006</v>
      </c>
      <c r="L76" s="128">
        <f t="shared" si="19"/>
        <v>1094.4000000000001</v>
      </c>
      <c r="M76" s="128">
        <f t="shared" si="20"/>
        <v>2552.4</v>
      </c>
      <c r="N76" s="128"/>
      <c r="O76" s="128">
        <f t="shared" si="24"/>
        <v>7632</v>
      </c>
      <c r="P76" s="128">
        <v>25</v>
      </c>
      <c r="Q76" s="124">
        <v>2125.4899999999998</v>
      </c>
      <c r="R76" s="124"/>
      <c r="S76" s="124">
        <v>220.89</v>
      </c>
      <c r="T76" s="124">
        <v>200</v>
      </c>
      <c r="U76" s="124">
        <v>0</v>
      </c>
      <c r="V76" s="124"/>
      <c r="W76" s="124">
        <f t="shared" si="25"/>
        <v>2571.3799999999997</v>
      </c>
      <c r="X76" s="124">
        <f t="shared" si="26"/>
        <v>2127.6000000000004</v>
      </c>
      <c r="Y76" s="124">
        <f t="shared" si="17"/>
        <v>5108.3999999999996</v>
      </c>
      <c r="Z76" s="124">
        <f t="shared" si="27"/>
        <v>31301.02</v>
      </c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</row>
    <row r="77" spans="1:78" s="133" customFormat="1" ht="30" x14ac:dyDescent="0.2">
      <c r="A77" s="126">
        <v>69</v>
      </c>
      <c r="B77" s="127" t="s">
        <v>124</v>
      </c>
      <c r="C77" s="127" t="s">
        <v>66</v>
      </c>
      <c r="D77" s="127" t="s">
        <v>7</v>
      </c>
      <c r="E77" s="127" t="s">
        <v>18</v>
      </c>
      <c r="F77" s="127" t="s">
        <v>61</v>
      </c>
      <c r="G77" s="128">
        <v>25000</v>
      </c>
      <c r="H77" s="128">
        <f t="shared" si="23"/>
        <v>23522.5</v>
      </c>
      <c r="I77" s="128">
        <f t="shared" si="21"/>
        <v>717.5</v>
      </c>
      <c r="J77" s="128">
        <f t="shared" si="22"/>
        <v>1774.9999999999998</v>
      </c>
      <c r="K77" s="128">
        <f t="shared" si="28"/>
        <v>275</v>
      </c>
      <c r="L77" s="128">
        <f t="shared" si="19"/>
        <v>760</v>
      </c>
      <c r="M77" s="128">
        <f t="shared" si="20"/>
        <v>1772.5000000000002</v>
      </c>
      <c r="N77" s="128"/>
      <c r="O77" s="128">
        <f t="shared" si="24"/>
        <v>5300</v>
      </c>
      <c r="P77" s="128">
        <v>25</v>
      </c>
      <c r="Q77" s="124">
        <v>12585.43</v>
      </c>
      <c r="R77" s="124"/>
      <c r="S77" s="124">
        <v>1328.8</v>
      </c>
      <c r="T77" s="124">
        <v>200</v>
      </c>
      <c r="U77" s="124"/>
      <c r="V77" s="124"/>
      <c r="W77" s="124">
        <f t="shared" si="25"/>
        <v>14139.23</v>
      </c>
      <c r="X77" s="124">
        <f t="shared" si="26"/>
        <v>1477.5</v>
      </c>
      <c r="Y77" s="124">
        <f t="shared" si="17"/>
        <v>3547.5</v>
      </c>
      <c r="Z77" s="124">
        <f t="shared" si="27"/>
        <v>9383.27</v>
      </c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</row>
    <row r="78" spans="1:78" s="133" customFormat="1" x14ac:dyDescent="0.2">
      <c r="A78" s="126">
        <v>70</v>
      </c>
      <c r="B78" s="127" t="s">
        <v>215</v>
      </c>
      <c r="C78" s="127" t="s">
        <v>66</v>
      </c>
      <c r="D78" s="127" t="s">
        <v>15</v>
      </c>
      <c r="E78" s="127" t="s">
        <v>171</v>
      </c>
      <c r="F78" s="127" t="s">
        <v>61</v>
      </c>
      <c r="G78" s="128">
        <v>30000</v>
      </c>
      <c r="H78" s="128">
        <f t="shared" si="23"/>
        <v>28227</v>
      </c>
      <c r="I78" s="128">
        <f t="shared" si="21"/>
        <v>861</v>
      </c>
      <c r="J78" s="128">
        <f t="shared" si="22"/>
        <v>2130</v>
      </c>
      <c r="K78" s="128">
        <f t="shared" si="28"/>
        <v>330.00000000000006</v>
      </c>
      <c r="L78" s="128">
        <f t="shared" si="19"/>
        <v>912</v>
      </c>
      <c r="M78" s="128">
        <f t="shared" si="20"/>
        <v>2127</v>
      </c>
      <c r="N78" s="128"/>
      <c r="O78" s="128">
        <f t="shared" si="24"/>
        <v>6360</v>
      </c>
      <c r="P78" s="128">
        <v>25</v>
      </c>
      <c r="Q78" s="124">
        <v>2995.45</v>
      </c>
      <c r="R78" s="124"/>
      <c r="S78" s="124"/>
      <c r="T78" s="124">
        <v>200</v>
      </c>
      <c r="U78" s="124"/>
      <c r="V78" s="124"/>
      <c r="W78" s="124">
        <f t="shared" si="25"/>
        <v>3220.45</v>
      </c>
      <c r="X78" s="124">
        <f t="shared" si="26"/>
        <v>1773</v>
      </c>
      <c r="Y78" s="124">
        <f t="shared" si="17"/>
        <v>4257</v>
      </c>
      <c r="Z78" s="124">
        <f t="shared" si="27"/>
        <v>25006.55</v>
      </c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</row>
    <row r="79" spans="1:78" s="25" customFormat="1" x14ac:dyDescent="0.2">
      <c r="A79" s="126">
        <v>71</v>
      </c>
      <c r="B79" s="147" t="s">
        <v>147</v>
      </c>
      <c r="C79" s="147" t="s">
        <v>65</v>
      </c>
      <c r="D79" s="147" t="s">
        <v>149</v>
      </c>
      <c r="E79" s="127" t="s">
        <v>150</v>
      </c>
      <c r="F79" s="147" t="s">
        <v>48</v>
      </c>
      <c r="G79" s="128">
        <v>30000</v>
      </c>
      <c r="H79" s="128">
        <f t="shared" ref="H79:H84" si="29">+G79-(I79+L79+N79)</f>
        <v>28227</v>
      </c>
      <c r="I79" s="128">
        <f t="shared" si="21"/>
        <v>861</v>
      </c>
      <c r="J79" s="128">
        <f t="shared" si="22"/>
        <v>2130</v>
      </c>
      <c r="K79" s="128">
        <f t="shared" si="28"/>
        <v>330.00000000000006</v>
      </c>
      <c r="L79" s="128">
        <f t="shared" si="19"/>
        <v>912</v>
      </c>
      <c r="M79" s="128">
        <f t="shared" si="20"/>
        <v>2127</v>
      </c>
      <c r="N79" s="128"/>
      <c r="O79" s="128">
        <f t="shared" ref="O79:O84" si="30">+I79+J79+K79+L79+M79+N79</f>
        <v>6360</v>
      </c>
      <c r="P79" s="128">
        <v>25</v>
      </c>
      <c r="Q79" s="124">
        <v>500</v>
      </c>
      <c r="R79" s="124"/>
      <c r="S79" s="124"/>
      <c r="T79" s="124">
        <v>200</v>
      </c>
      <c r="U79" s="124"/>
      <c r="V79" s="124"/>
      <c r="W79" s="124">
        <f t="shared" si="25"/>
        <v>725</v>
      </c>
      <c r="X79" s="124">
        <f t="shared" si="26"/>
        <v>1773</v>
      </c>
      <c r="Y79" s="124">
        <f t="shared" si="17"/>
        <v>4257</v>
      </c>
      <c r="Z79" s="124">
        <f t="shared" si="27"/>
        <v>27502</v>
      </c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</row>
    <row r="80" spans="1:78" s="25" customFormat="1" x14ac:dyDescent="0.2">
      <c r="A80" s="126">
        <v>72</v>
      </c>
      <c r="B80" s="147" t="s">
        <v>180</v>
      </c>
      <c r="C80" s="147" t="s">
        <v>65</v>
      </c>
      <c r="D80" s="147" t="s">
        <v>15</v>
      </c>
      <c r="E80" s="127" t="s">
        <v>21</v>
      </c>
      <c r="F80" s="147" t="s">
        <v>61</v>
      </c>
      <c r="G80" s="128">
        <v>30000</v>
      </c>
      <c r="H80" s="128">
        <f t="shared" si="29"/>
        <v>28227</v>
      </c>
      <c r="I80" s="128">
        <f t="shared" si="21"/>
        <v>861</v>
      </c>
      <c r="J80" s="128">
        <f t="shared" si="22"/>
        <v>2130</v>
      </c>
      <c r="K80" s="128">
        <f t="shared" si="28"/>
        <v>330.00000000000006</v>
      </c>
      <c r="L80" s="128">
        <f t="shared" si="19"/>
        <v>912</v>
      </c>
      <c r="M80" s="128">
        <f t="shared" si="20"/>
        <v>2127</v>
      </c>
      <c r="N80" s="128"/>
      <c r="O80" s="128">
        <f t="shared" si="30"/>
        <v>6360</v>
      </c>
      <c r="P80" s="128">
        <v>25</v>
      </c>
      <c r="Q80" s="124">
        <v>3996.21</v>
      </c>
      <c r="R80" s="124"/>
      <c r="S80" s="124"/>
      <c r="T80" s="124">
        <v>200</v>
      </c>
      <c r="U80" s="124">
        <v>0</v>
      </c>
      <c r="V80" s="124"/>
      <c r="W80" s="124">
        <f t="shared" si="25"/>
        <v>4221.21</v>
      </c>
      <c r="X80" s="124">
        <f t="shared" si="26"/>
        <v>1773</v>
      </c>
      <c r="Y80" s="124">
        <f t="shared" si="17"/>
        <v>4257</v>
      </c>
      <c r="Z80" s="124">
        <f t="shared" si="27"/>
        <v>24005.79</v>
      </c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</row>
    <row r="81" spans="1:78" s="161" customFormat="1" x14ac:dyDescent="0.2">
      <c r="A81" s="126">
        <v>73</v>
      </c>
      <c r="B81" s="147" t="s">
        <v>223</v>
      </c>
      <c r="C81" s="147" t="s">
        <v>66</v>
      </c>
      <c r="D81" s="147" t="s">
        <v>56</v>
      </c>
      <c r="E81" s="127" t="s">
        <v>181</v>
      </c>
      <c r="F81" s="147" t="s">
        <v>61</v>
      </c>
      <c r="G81" s="128">
        <v>30000</v>
      </c>
      <c r="H81" s="128">
        <f t="shared" si="29"/>
        <v>28227</v>
      </c>
      <c r="I81" s="128">
        <f t="shared" si="21"/>
        <v>861</v>
      </c>
      <c r="J81" s="128">
        <f t="shared" si="22"/>
        <v>2130</v>
      </c>
      <c r="K81" s="128">
        <f t="shared" si="28"/>
        <v>330.00000000000006</v>
      </c>
      <c r="L81" s="128">
        <f t="shared" si="19"/>
        <v>912</v>
      </c>
      <c r="M81" s="128">
        <f t="shared" si="20"/>
        <v>2127</v>
      </c>
      <c r="N81" s="128"/>
      <c r="O81" s="128">
        <f t="shared" si="30"/>
        <v>6360</v>
      </c>
      <c r="P81" s="128">
        <v>25</v>
      </c>
      <c r="Q81" s="124">
        <v>7426.75</v>
      </c>
      <c r="R81" s="124"/>
      <c r="S81" s="124"/>
      <c r="T81" s="124">
        <v>200</v>
      </c>
      <c r="U81" s="124">
        <v>0</v>
      </c>
      <c r="V81" s="124"/>
      <c r="W81" s="124">
        <f t="shared" si="25"/>
        <v>7651.75</v>
      </c>
      <c r="X81" s="124">
        <f t="shared" si="26"/>
        <v>1773</v>
      </c>
      <c r="Y81" s="124">
        <f t="shared" si="17"/>
        <v>4257</v>
      </c>
      <c r="Z81" s="124">
        <f t="shared" si="27"/>
        <v>20575.25</v>
      </c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</row>
    <row r="82" spans="1:78" s="45" customFormat="1" ht="15.75" x14ac:dyDescent="0.25">
      <c r="A82" s="126">
        <v>74</v>
      </c>
      <c r="B82" s="130" t="s">
        <v>183</v>
      </c>
      <c r="C82" s="130" t="s">
        <v>65</v>
      </c>
      <c r="D82" s="130" t="s">
        <v>56</v>
      </c>
      <c r="E82" s="130" t="s">
        <v>32</v>
      </c>
      <c r="F82" s="130" t="s">
        <v>61</v>
      </c>
      <c r="G82" s="131">
        <v>26000</v>
      </c>
      <c r="H82" s="131">
        <f t="shared" si="29"/>
        <v>22747.94</v>
      </c>
      <c r="I82" s="131">
        <f t="shared" si="21"/>
        <v>746.2</v>
      </c>
      <c r="J82" s="131">
        <f t="shared" si="22"/>
        <v>1845.9999999999998</v>
      </c>
      <c r="K82" s="128">
        <f t="shared" si="28"/>
        <v>286.00000000000006</v>
      </c>
      <c r="L82" s="128">
        <f t="shared" si="19"/>
        <v>790.4</v>
      </c>
      <c r="M82" s="128">
        <f t="shared" si="20"/>
        <v>1843.4</v>
      </c>
      <c r="N82" s="128">
        <v>1715.46</v>
      </c>
      <c r="O82" s="131">
        <f t="shared" si="30"/>
        <v>7227.46</v>
      </c>
      <c r="P82" s="131">
        <v>25</v>
      </c>
      <c r="Q82" s="125">
        <v>1000</v>
      </c>
      <c r="R82" s="134"/>
      <c r="S82" s="134">
        <v>9.99</v>
      </c>
      <c r="T82" s="124">
        <v>200</v>
      </c>
      <c r="U82" s="124">
        <v>0</v>
      </c>
      <c r="V82" s="124"/>
      <c r="W82" s="124">
        <f t="shared" si="25"/>
        <v>1234.99</v>
      </c>
      <c r="X82" s="124">
        <f t="shared" si="26"/>
        <v>3252.06</v>
      </c>
      <c r="Y82" s="124">
        <f t="shared" si="17"/>
        <v>3689.3999999999996</v>
      </c>
      <c r="Z82" s="124">
        <f t="shared" si="27"/>
        <v>21512.95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</row>
    <row r="83" spans="1:78" s="45" customFormat="1" ht="15.75" x14ac:dyDescent="0.25">
      <c r="A83" s="126">
        <v>75</v>
      </c>
      <c r="B83" s="147" t="s">
        <v>184</v>
      </c>
      <c r="C83" s="147" t="s">
        <v>66</v>
      </c>
      <c r="D83" s="147" t="s">
        <v>56</v>
      </c>
      <c r="E83" s="127" t="s">
        <v>32</v>
      </c>
      <c r="F83" s="147" t="s">
        <v>61</v>
      </c>
      <c r="G83" s="128">
        <v>26000</v>
      </c>
      <c r="H83" s="128">
        <f t="shared" si="29"/>
        <v>24463.4</v>
      </c>
      <c r="I83" s="128">
        <f t="shared" si="21"/>
        <v>746.2</v>
      </c>
      <c r="J83" s="128">
        <f t="shared" si="22"/>
        <v>1845.9999999999998</v>
      </c>
      <c r="K83" s="128">
        <f t="shared" si="28"/>
        <v>286.00000000000006</v>
      </c>
      <c r="L83" s="128">
        <f t="shared" si="19"/>
        <v>790.4</v>
      </c>
      <c r="M83" s="128">
        <f t="shared" si="20"/>
        <v>1843.4</v>
      </c>
      <c r="N83" s="162"/>
      <c r="O83" s="128">
        <f t="shared" si="30"/>
        <v>5512</v>
      </c>
      <c r="P83" s="128">
        <v>25</v>
      </c>
      <c r="Q83" s="124">
        <v>1000</v>
      </c>
      <c r="R83" s="135"/>
      <c r="S83" s="135"/>
      <c r="T83" s="124">
        <v>200</v>
      </c>
      <c r="U83" s="124">
        <v>0</v>
      </c>
      <c r="V83" s="124"/>
      <c r="W83" s="124">
        <f t="shared" si="25"/>
        <v>1225</v>
      </c>
      <c r="X83" s="124">
        <f t="shared" si="26"/>
        <v>1536.6</v>
      </c>
      <c r="Y83" s="124">
        <f t="shared" si="17"/>
        <v>3689.3999999999996</v>
      </c>
      <c r="Z83" s="124">
        <f t="shared" si="27"/>
        <v>23238.400000000001</v>
      </c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</row>
    <row r="84" spans="1:78" s="45" customFormat="1" ht="30.75" x14ac:dyDescent="0.25">
      <c r="A84" s="126">
        <v>76</v>
      </c>
      <c r="B84" s="147" t="s">
        <v>185</v>
      </c>
      <c r="C84" s="147" t="s">
        <v>65</v>
      </c>
      <c r="D84" s="147" t="s">
        <v>186</v>
      </c>
      <c r="E84" s="127" t="s">
        <v>21</v>
      </c>
      <c r="F84" s="147" t="s">
        <v>61</v>
      </c>
      <c r="G84" s="128">
        <v>26000</v>
      </c>
      <c r="H84" s="128">
        <f t="shared" si="29"/>
        <v>24463.4</v>
      </c>
      <c r="I84" s="128">
        <f t="shared" si="21"/>
        <v>746.2</v>
      </c>
      <c r="J84" s="128">
        <f t="shared" si="22"/>
        <v>1845.9999999999998</v>
      </c>
      <c r="K84" s="128">
        <f t="shared" si="28"/>
        <v>286.00000000000006</v>
      </c>
      <c r="L84" s="128">
        <f t="shared" si="19"/>
        <v>790.4</v>
      </c>
      <c r="M84" s="128">
        <f t="shared" si="20"/>
        <v>1843.4</v>
      </c>
      <c r="N84" s="162"/>
      <c r="O84" s="128">
        <f t="shared" si="30"/>
        <v>5512</v>
      </c>
      <c r="P84" s="128">
        <v>25</v>
      </c>
      <c r="Q84" s="124"/>
      <c r="R84" s="135"/>
      <c r="S84" s="135">
        <v>507.7</v>
      </c>
      <c r="T84" s="124">
        <v>200</v>
      </c>
      <c r="U84" s="124">
        <v>0</v>
      </c>
      <c r="V84" s="124"/>
      <c r="W84" s="124">
        <f t="shared" si="25"/>
        <v>732.7</v>
      </c>
      <c r="X84" s="124">
        <f t="shared" si="26"/>
        <v>1536.6</v>
      </c>
      <c r="Y84" s="124">
        <f t="shared" si="17"/>
        <v>3689.3999999999996</v>
      </c>
      <c r="Z84" s="124">
        <f t="shared" si="27"/>
        <v>23730.7</v>
      </c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</row>
    <row r="85" spans="1:78" s="45" customFormat="1" ht="30.75" x14ac:dyDescent="0.25">
      <c r="A85" s="126">
        <v>77</v>
      </c>
      <c r="B85" s="147" t="s">
        <v>187</v>
      </c>
      <c r="C85" s="147" t="s">
        <v>65</v>
      </c>
      <c r="D85" s="147" t="s">
        <v>186</v>
      </c>
      <c r="E85" s="127" t="s">
        <v>21</v>
      </c>
      <c r="F85" s="147" t="s">
        <v>61</v>
      </c>
      <c r="G85" s="128">
        <v>26000</v>
      </c>
      <c r="H85" s="128">
        <f t="shared" ref="H85:H95" si="31">+G85-(I85+L85+N85)</f>
        <v>24463.4</v>
      </c>
      <c r="I85" s="128">
        <f t="shared" si="21"/>
        <v>746.2</v>
      </c>
      <c r="J85" s="128">
        <f t="shared" si="22"/>
        <v>1845.9999999999998</v>
      </c>
      <c r="K85" s="128">
        <f t="shared" si="28"/>
        <v>286.00000000000006</v>
      </c>
      <c r="L85" s="128">
        <f t="shared" si="19"/>
        <v>790.4</v>
      </c>
      <c r="M85" s="128">
        <f t="shared" si="20"/>
        <v>1843.4</v>
      </c>
      <c r="N85" s="162"/>
      <c r="O85" s="128">
        <f t="shared" ref="O85:O95" si="32">+I85+J85+K85+L85+M85+N85</f>
        <v>5512</v>
      </c>
      <c r="P85" s="128">
        <v>25</v>
      </c>
      <c r="Q85" s="124"/>
      <c r="R85" s="135"/>
      <c r="S85" s="135">
        <v>136.49</v>
      </c>
      <c r="T85" s="124">
        <v>200</v>
      </c>
      <c r="U85" s="124">
        <v>0</v>
      </c>
      <c r="V85" s="124"/>
      <c r="W85" s="124">
        <f t="shared" si="25"/>
        <v>361.49</v>
      </c>
      <c r="X85" s="124">
        <f t="shared" si="26"/>
        <v>1536.6</v>
      </c>
      <c r="Y85" s="124">
        <f t="shared" si="17"/>
        <v>3689.3999999999996</v>
      </c>
      <c r="Z85" s="124">
        <f t="shared" si="27"/>
        <v>24101.91</v>
      </c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</row>
    <row r="86" spans="1:78" s="45" customFormat="1" ht="30.75" x14ac:dyDescent="0.25">
      <c r="A86" s="126">
        <v>78</v>
      </c>
      <c r="B86" s="147" t="s">
        <v>244</v>
      </c>
      <c r="C86" s="147" t="s">
        <v>66</v>
      </c>
      <c r="D86" s="147" t="s">
        <v>56</v>
      </c>
      <c r="E86" s="127" t="s">
        <v>20</v>
      </c>
      <c r="F86" s="147" t="s">
        <v>61</v>
      </c>
      <c r="G86" s="128">
        <v>30000</v>
      </c>
      <c r="H86" s="128">
        <f t="shared" si="31"/>
        <v>28227</v>
      </c>
      <c r="I86" s="128">
        <f t="shared" si="21"/>
        <v>861</v>
      </c>
      <c r="J86" s="128">
        <f t="shared" si="22"/>
        <v>2130</v>
      </c>
      <c r="K86" s="128">
        <f t="shared" si="28"/>
        <v>330.00000000000006</v>
      </c>
      <c r="L86" s="128">
        <f t="shared" si="19"/>
        <v>912</v>
      </c>
      <c r="M86" s="128">
        <f t="shared" si="20"/>
        <v>2127</v>
      </c>
      <c r="N86" s="162"/>
      <c r="O86" s="128">
        <f t="shared" si="32"/>
        <v>6360</v>
      </c>
      <c r="P86" s="128">
        <v>25</v>
      </c>
      <c r="Q86" s="124"/>
      <c r="R86" s="135"/>
      <c r="S86" s="135">
        <v>0</v>
      </c>
      <c r="T86" s="124">
        <v>200</v>
      </c>
      <c r="U86" s="124">
        <v>0</v>
      </c>
      <c r="V86" s="124"/>
      <c r="W86" s="124">
        <f t="shared" si="25"/>
        <v>225</v>
      </c>
      <c r="X86" s="124">
        <f t="shared" si="26"/>
        <v>1773</v>
      </c>
      <c r="Y86" s="124">
        <f t="shared" si="17"/>
        <v>4257</v>
      </c>
      <c r="Z86" s="124">
        <f t="shared" si="27"/>
        <v>28002</v>
      </c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</row>
    <row r="87" spans="1:78" s="45" customFormat="1" ht="30.75" x14ac:dyDescent="0.25">
      <c r="A87" s="126">
        <v>79</v>
      </c>
      <c r="B87" s="147" t="s">
        <v>189</v>
      </c>
      <c r="C87" s="147" t="s">
        <v>65</v>
      </c>
      <c r="D87" s="147" t="s">
        <v>177</v>
      </c>
      <c r="E87" s="127" t="s">
        <v>190</v>
      </c>
      <c r="F87" s="147" t="s">
        <v>61</v>
      </c>
      <c r="G87" s="128">
        <v>36000</v>
      </c>
      <c r="H87" s="128">
        <f t="shared" si="31"/>
        <v>33872.400000000001</v>
      </c>
      <c r="I87" s="128">
        <f t="shared" si="21"/>
        <v>1033.2</v>
      </c>
      <c r="J87" s="128">
        <f t="shared" si="22"/>
        <v>2555.9999999999995</v>
      </c>
      <c r="K87" s="128">
        <f t="shared" si="28"/>
        <v>396.00000000000006</v>
      </c>
      <c r="L87" s="128">
        <f t="shared" si="19"/>
        <v>1094.4000000000001</v>
      </c>
      <c r="M87" s="128">
        <f t="shared" si="20"/>
        <v>2552.4</v>
      </c>
      <c r="N87" s="162"/>
      <c r="O87" s="128">
        <f t="shared" si="32"/>
        <v>7632</v>
      </c>
      <c r="P87" s="128">
        <v>25</v>
      </c>
      <c r="Q87" s="124"/>
      <c r="R87" s="135"/>
      <c r="S87" s="135">
        <v>284.98</v>
      </c>
      <c r="T87" s="124">
        <v>200</v>
      </c>
      <c r="U87" s="124">
        <v>0</v>
      </c>
      <c r="V87" s="124"/>
      <c r="W87" s="124">
        <f t="shared" si="25"/>
        <v>509.98</v>
      </c>
      <c r="X87" s="124">
        <f t="shared" si="26"/>
        <v>2127.6000000000004</v>
      </c>
      <c r="Y87" s="124">
        <f t="shared" si="17"/>
        <v>5108.3999999999996</v>
      </c>
      <c r="Z87" s="124">
        <f t="shared" si="27"/>
        <v>33362.42</v>
      </c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</row>
    <row r="88" spans="1:78" s="45" customFormat="1" ht="15.75" x14ac:dyDescent="0.25">
      <c r="A88" s="126">
        <v>80</v>
      </c>
      <c r="B88" s="147" t="s">
        <v>191</v>
      </c>
      <c r="C88" s="147" t="s">
        <v>66</v>
      </c>
      <c r="D88" s="147" t="s">
        <v>56</v>
      </c>
      <c r="E88" s="127" t="s">
        <v>32</v>
      </c>
      <c r="F88" s="147" t="s">
        <v>61</v>
      </c>
      <c r="G88" s="128">
        <v>36000</v>
      </c>
      <c r="H88" s="128">
        <f t="shared" si="31"/>
        <v>33872.400000000001</v>
      </c>
      <c r="I88" s="128">
        <f t="shared" si="21"/>
        <v>1033.2</v>
      </c>
      <c r="J88" s="128">
        <f t="shared" si="22"/>
        <v>2555.9999999999995</v>
      </c>
      <c r="K88" s="128">
        <f t="shared" si="28"/>
        <v>396.00000000000006</v>
      </c>
      <c r="L88" s="128">
        <f t="shared" si="19"/>
        <v>1094.4000000000001</v>
      </c>
      <c r="M88" s="128">
        <f t="shared" si="20"/>
        <v>2552.4</v>
      </c>
      <c r="N88" s="162"/>
      <c r="O88" s="128">
        <f t="shared" si="32"/>
        <v>7632</v>
      </c>
      <c r="P88" s="128">
        <v>25</v>
      </c>
      <c r="Q88" s="124"/>
      <c r="R88" s="135"/>
      <c r="S88" s="135">
        <v>29.98</v>
      </c>
      <c r="T88" s="124">
        <v>200</v>
      </c>
      <c r="U88" s="124">
        <v>0</v>
      </c>
      <c r="V88" s="124"/>
      <c r="W88" s="124">
        <f t="shared" si="25"/>
        <v>254.98000000000002</v>
      </c>
      <c r="X88" s="124">
        <f t="shared" si="26"/>
        <v>2127.6000000000004</v>
      </c>
      <c r="Y88" s="124">
        <f t="shared" si="17"/>
        <v>5108.3999999999996</v>
      </c>
      <c r="Z88" s="124">
        <f>+G88-(W88+X88)</f>
        <v>33617.42</v>
      </c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</row>
    <row r="89" spans="1:78" s="45" customFormat="1" ht="15.75" x14ac:dyDescent="0.25">
      <c r="A89" s="126">
        <v>81</v>
      </c>
      <c r="B89" s="147" t="s">
        <v>194</v>
      </c>
      <c r="C89" s="147" t="s">
        <v>66</v>
      </c>
      <c r="D89" s="147" t="s">
        <v>56</v>
      </c>
      <c r="E89" s="127" t="s">
        <v>32</v>
      </c>
      <c r="F89" s="147" t="s">
        <v>61</v>
      </c>
      <c r="G89" s="128">
        <v>46000</v>
      </c>
      <c r="H89" s="128">
        <f t="shared" si="31"/>
        <v>43281.4</v>
      </c>
      <c r="I89" s="128">
        <f t="shared" si="21"/>
        <v>1320.2</v>
      </c>
      <c r="J89" s="128">
        <f t="shared" si="22"/>
        <v>3265.9999999999995</v>
      </c>
      <c r="K89" s="128">
        <f t="shared" si="28"/>
        <v>506.00000000000006</v>
      </c>
      <c r="L89" s="128">
        <f t="shared" si="19"/>
        <v>1398.4</v>
      </c>
      <c r="M89" s="128">
        <f t="shared" si="20"/>
        <v>3261.4</v>
      </c>
      <c r="N89" s="162"/>
      <c r="O89" s="128">
        <f t="shared" si="32"/>
        <v>9752</v>
      </c>
      <c r="P89" s="128">
        <v>25</v>
      </c>
      <c r="Q89" s="124"/>
      <c r="R89" s="135"/>
      <c r="S89" s="135"/>
      <c r="T89" s="124">
        <v>200</v>
      </c>
      <c r="U89" s="124">
        <f>IF((H89*12)&gt;867123.01,(79776+(((H89*12)-867123.01)*0.25))/12,IF((H89*12)&gt;624329.01,(31216+(((H89*12)-624329.01)*0.2))/12,IF((H89*12)&gt;416220.01,(((H89*12)-416220.01)*0.15)/12,0)))</f>
        <v>1289.4598750000005</v>
      </c>
      <c r="V89" s="124"/>
      <c r="W89" s="124">
        <f t="shared" si="25"/>
        <v>1514.4598750000005</v>
      </c>
      <c r="X89" s="124">
        <f t="shared" si="26"/>
        <v>2718.6000000000004</v>
      </c>
      <c r="Y89" s="124">
        <f t="shared" ref="Y89:Y117" si="33">+J89+M89</f>
        <v>6527.4</v>
      </c>
      <c r="Z89" s="124">
        <f t="shared" si="27"/>
        <v>41766.940125000001</v>
      </c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</row>
    <row r="90" spans="1:78" s="132" customFormat="1" x14ac:dyDescent="0.2">
      <c r="A90" s="126">
        <v>82</v>
      </c>
      <c r="B90" s="130" t="s">
        <v>195</v>
      </c>
      <c r="C90" s="130" t="s">
        <v>65</v>
      </c>
      <c r="D90" s="147" t="s">
        <v>56</v>
      </c>
      <c r="E90" s="127" t="s">
        <v>17</v>
      </c>
      <c r="F90" s="130" t="s">
        <v>61</v>
      </c>
      <c r="G90" s="131">
        <v>46000</v>
      </c>
      <c r="H90" s="131">
        <f t="shared" si="31"/>
        <v>43281.4</v>
      </c>
      <c r="I90" s="128">
        <f t="shared" si="21"/>
        <v>1320.2</v>
      </c>
      <c r="J90" s="128">
        <f t="shared" si="22"/>
        <v>3265.9999999999995</v>
      </c>
      <c r="K90" s="128">
        <f t="shared" si="28"/>
        <v>506.00000000000006</v>
      </c>
      <c r="L90" s="128">
        <f t="shared" si="19"/>
        <v>1398.4</v>
      </c>
      <c r="M90" s="128">
        <f t="shared" si="20"/>
        <v>3261.4</v>
      </c>
      <c r="N90" s="131"/>
      <c r="O90" s="131">
        <f t="shared" si="32"/>
        <v>9752</v>
      </c>
      <c r="P90" s="128">
        <v>25</v>
      </c>
      <c r="Q90" s="124"/>
      <c r="R90" s="125"/>
      <c r="S90" s="125">
        <v>1793.37</v>
      </c>
      <c r="T90" s="124">
        <v>200</v>
      </c>
      <c r="U90" s="124">
        <v>0</v>
      </c>
      <c r="V90" s="124">
        <v>1289.46</v>
      </c>
      <c r="W90" s="124">
        <f t="shared" si="25"/>
        <v>2018.37</v>
      </c>
      <c r="X90" s="124">
        <f t="shared" si="26"/>
        <v>2718.6000000000004</v>
      </c>
      <c r="Y90" s="125">
        <f t="shared" si="33"/>
        <v>6527.4</v>
      </c>
      <c r="Z90" s="124">
        <f t="shared" si="27"/>
        <v>41263.03</v>
      </c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</row>
    <row r="91" spans="1:78" s="155" customFormat="1" ht="30" x14ac:dyDescent="0.2">
      <c r="A91" s="126">
        <v>83</v>
      </c>
      <c r="B91" s="130" t="s">
        <v>250</v>
      </c>
      <c r="C91" s="130" t="s">
        <v>66</v>
      </c>
      <c r="D91" s="147" t="s">
        <v>56</v>
      </c>
      <c r="E91" s="163" t="s">
        <v>199</v>
      </c>
      <c r="F91" s="130" t="s">
        <v>61</v>
      </c>
      <c r="G91" s="131">
        <v>46000</v>
      </c>
      <c r="H91" s="131">
        <f t="shared" si="31"/>
        <v>43281.4</v>
      </c>
      <c r="I91" s="128">
        <f t="shared" si="21"/>
        <v>1320.2</v>
      </c>
      <c r="J91" s="128">
        <f t="shared" si="22"/>
        <v>3265.9999999999995</v>
      </c>
      <c r="K91" s="128">
        <f t="shared" si="28"/>
        <v>506.00000000000006</v>
      </c>
      <c r="L91" s="128">
        <f t="shared" si="19"/>
        <v>1398.4</v>
      </c>
      <c r="M91" s="128">
        <f t="shared" si="20"/>
        <v>3261.4</v>
      </c>
      <c r="N91" s="131"/>
      <c r="O91" s="131">
        <f t="shared" si="32"/>
        <v>9752</v>
      </c>
      <c r="P91" s="128">
        <v>25</v>
      </c>
      <c r="Q91" s="124"/>
      <c r="R91" s="125"/>
      <c r="S91" s="125">
        <v>633.95000000000005</v>
      </c>
      <c r="T91" s="124">
        <v>200</v>
      </c>
      <c r="U91" s="124">
        <f t="shared" ref="U91" si="34">IF((H91*12)&gt;867123.01,(79776+(((H91*12)-867123.01)*0.25))/12,IF((H91*12)&gt;624329.01,(31216+(((H91*12)-624329.01)*0.2))/12,IF((H91*12)&gt;416220.01,(((H91*12)-416220.01)*0.15)/12,0)))</f>
        <v>1289.4598750000005</v>
      </c>
      <c r="V91" s="124"/>
      <c r="W91" s="124">
        <f t="shared" si="25"/>
        <v>2148.4098750000003</v>
      </c>
      <c r="X91" s="124">
        <f t="shared" si="26"/>
        <v>2718.6000000000004</v>
      </c>
      <c r="Y91" s="125">
        <f t="shared" si="33"/>
        <v>6527.4</v>
      </c>
      <c r="Z91" s="124">
        <f t="shared" si="27"/>
        <v>41132.990124999997</v>
      </c>
    </row>
    <row r="92" spans="1:78" s="155" customFormat="1" x14ac:dyDescent="0.2">
      <c r="A92" s="126">
        <v>84</v>
      </c>
      <c r="B92" s="127" t="s">
        <v>198</v>
      </c>
      <c r="C92" s="130" t="s">
        <v>66</v>
      </c>
      <c r="D92" s="147" t="s">
        <v>56</v>
      </c>
      <c r="E92" s="163" t="s">
        <v>199</v>
      </c>
      <c r="F92" s="130" t="s">
        <v>61</v>
      </c>
      <c r="G92" s="131">
        <v>46000</v>
      </c>
      <c r="H92" s="131">
        <f t="shared" si="31"/>
        <v>43281.4</v>
      </c>
      <c r="I92" s="128">
        <f t="shared" si="21"/>
        <v>1320.2</v>
      </c>
      <c r="J92" s="128">
        <f t="shared" si="22"/>
        <v>3265.9999999999995</v>
      </c>
      <c r="K92" s="128">
        <f t="shared" si="28"/>
        <v>506.00000000000006</v>
      </c>
      <c r="L92" s="128">
        <f t="shared" si="19"/>
        <v>1398.4</v>
      </c>
      <c r="M92" s="128">
        <f t="shared" si="20"/>
        <v>3261.4</v>
      </c>
      <c r="N92" s="131"/>
      <c r="O92" s="131">
        <f t="shared" si="32"/>
        <v>9752</v>
      </c>
      <c r="P92" s="131">
        <v>25</v>
      </c>
      <c r="Q92" s="124"/>
      <c r="R92" s="125"/>
      <c r="S92" s="125">
        <v>2366.4299999999998</v>
      </c>
      <c r="T92" s="124">
        <v>200</v>
      </c>
      <c r="U92" s="125">
        <f>1289.46-V92</f>
        <v>0</v>
      </c>
      <c r="V92" s="124">
        <v>1289.46</v>
      </c>
      <c r="W92" s="124">
        <f t="shared" si="25"/>
        <v>2591.4299999999998</v>
      </c>
      <c r="X92" s="124">
        <f t="shared" si="26"/>
        <v>2718.6000000000004</v>
      </c>
      <c r="Y92" s="125">
        <f t="shared" si="33"/>
        <v>6527.4</v>
      </c>
      <c r="Z92" s="124">
        <f t="shared" si="27"/>
        <v>40689.97</v>
      </c>
    </row>
    <row r="93" spans="1:78" s="155" customFormat="1" x14ac:dyDescent="0.2">
      <c r="A93" s="126">
        <v>85</v>
      </c>
      <c r="B93" s="127" t="s">
        <v>200</v>
      </c>
      <c r="C93" s="130" t="s">
        <v>66</v>
      </c>
      <c r="D93" s="147" t="s">
        <v>56</v>
      </c>
      <c r="E93" s="127" t="s">
        <v>32</v>
      </c>
      <c r="F93" s="130" t="s">
        <v>61</v>
      </c>
      <c r="G93" s="131">
        <v>36000</v>
      </c>
      <c r="H93" s="131">
        <f t="shared" si="31"/>
        <v>33872.400000000001</v>
      </c>
      <c r="I93" s="128">
        <f t="shared" si="21"/>
        <v>1033.2</v>
      </c>
      <c r="J93" s="128">
        <f t="shared" si="22"/>
        <v>2555.9999999999995</v>
      </c>
      <c r="K93" s="128">
        <f t="shared" si="28"/>
        <v>396.00000000000006</v>
      </c>
      <c r="L93" s="128">
        <f t="shared" si="19"/>
        <v>1094.4000000000001</v>
      </c>
      <c r="M93" s="128">
        <f t="shared" si="20"/>
        <v>2552.4</v>
      </c>
      <c r="N93" s="131"/>
      <c r="O93" s="131">
        <f t="shared" si="32"/>
        <v>7632</v>
      </c>
      <c r="P93" s="131">
        <v>25</v>
      </c>
      <c r="Q93" s="124"/>
      <c r="R93" s="125"/>
      <c r="S93" s="125">
        <v>1755.08</v>
      </c>
      <c r="T93" s="124">
        <v>200</v>
      </c>
      <c r="U93" s="125">
        <f>IF((H93*12)&gt;867123.01,(79776+(((H93*12)-867123.01)*0.25))/12,IF((H93*12)&gt;624329.01,(31216+(((H93*12)-624329.01)*0.2))/12,IF((H93*12)&gt;416220.01,(((H93*12)-416220.01)*0.15)/12,0)))</f>
        <v>0</v>
      </c>
      <c r="V93" s="124"/>
      <c r="W93" s="124">
        <f t="shared" si="25"/>
        <v>1980.08</v>
      </c>
      <c r="X93" s="124">
        <f t="shared" si="26"/>
        <v>2127.6000000000004</v>
      </c>
      <c r="Y93" s="125">
        <f t="shared" si="33"/>
        <v>5108.3999999999996</v>
      </c>
      <c r="Z93" s="124">
        <f t="shared" si="27"/>
        <v>31892.32</v>
      </c>
    </row>
    <row r="94" spans="1:78" s="155" customFormat="1" ht="30" x14ac:dyDescent="0.2">
      <c r="A94" s="126">
        <v>86</v>
      </c>
      <c r="B94" s="127" t="s">
        <v>202</v>
      </c>
      <c r="C94" s="130" t="s">
        <v>65</v>
      </c>
      <c r="D94" s="130" t="s">
        <v>7</v>
      </c>
      <c r="E94" s="127" t="s">
        <v>17</v>
      </c>
      <c r="F94" s="130" t="s">
        <v>61</v>
      </c>
      <c r="G94" s="131">
        <v>36000</v>
      </c>
      <c r="H94" s="131">
        <f t="shared" si="31"/>
        <v>33872.400000000001</v>
      </c>
      <c r="I94" s="128">
        <f t="shared" si="21"/>
        <v>1033.2</v>
      </c>
      <c r="J94" s="128">
        <f t="shared" si="22"/>
        <v>2555.9999999999995</v>
      </c>
      <c r="K94" s="128">
        <f t="shared" si="28"/>
        <v>396.00000000000006</v>
      </c>
      <c r="L94" s="128">
        <f t="shared" si="19"/>
        <v>1094.4000000000001</v>
      </c>
      <c r="M94" s="128">
        <f t="shared" si="20"/>
        <v>2552.4</v>
      </c>
      <c r="N94" s="131"/>
      <c r="O94" s="131">
        <f t="shared" si="32"/>
        <v>7632</v>
      </c>
      <c r="P94" s="131">
        <v>25</v>
      </c>
      <c r="Q94" s="124"/>
      <c r="R94" s="125"/>
      <c r="S94" s="125"/>
      <c r="T94" s="124">
        <v>200</v>
      </c>
      <c r="U94" s="125">
        <f>IF((H94*12)&gt;867123.01,(79776+(((H94*12)-867123.01)*0.25))/12,IF((H94*12)&gt;624329.01,(31216+(((H94*12)-624329.01)*0.2))/12,IF((H94*12)&gt;416220.01,(((H94*12)-416220.01)*0.15)/12,0)))</f>
        <v>0</v>
      </c>
      <c r="V94" s="124"/>
      <c r="W94" s="124">
        <f t="shared" si="25"/>
        <v>225</v>
      </c>
      <c r="X94" s="124">
        <f t="shared" si="26"/>
        <v>2127.6000000000004</v>
      </c>
      <c r="Y94" s="125">
        <f t="shared" si="33"/>
        <v>5108.3999999999996</v>
      </c>
      <c r="Z94" s="124">
        <f t="shared" si="27"/>
        <v>33647.4</v>
      </c>
    </row>
    <row r="95" spans="1:78" s="155" customFormat="1" ht="30" x14ac:dyDescent="0.2">
      <c r="A95" s="126">
        <v>87</v>
      </c>
      <c r="B95" s="130" t="s">
        <v>203</v>
      </c>
      <c r="C95" s="130" t="s">
        <v>66</v>
      </c>
      <c r="D95" s="130" t="s">
        <v>204</v>
      </c>
      <c r="E95" s="127" t="s">
        <v>205</v>
      </c>
      <c r="F95" s="130" t="s">
        <v>61</v>
      </c>
      <c r="G95" s="131">
        <v>30000</v>
      </c>
      <c r="H95" s="131">
        <f t="shared" si="31"/>
        <v>28227</v>
      </c>
      <c r="I95" s="128">
        <f t="shared" si="21"/>
        <v>861</v>
      </c>
      <c r="J95" s="128">
        <f t="shared" si="22"/>
        <v>2130</v>
      </c>
      <c r="K95" s="128">
        <f t="shared" si="28"/>
        <v>330.00000000000006</v>
      </c>
      <c r="L95" s="128">
        <f t="shared" si="19"/>
        <v>912</v>
      </c>
      <c r="M95" s="128">
        <f t="shared" si="20"/>
        <v>2127</v>
      </c>
      <c r="N95" s="131"/>
      <c r="O95" s="131">
        <f t="shared" si="32"/>
        <v>6360</v>
      </c>
      <c r="P95" s="131">
        <v>25</v>
      </c>
      <c r="Q95" s="124">
        <v>500</v>
      </c>
      <c r="R95" s="125"/>
      <c r="S95" s="125">
        <v>311.06</v>
      </c>
      <c r="T95" s="124">
        <v>200</v>
      </c>
      <c r="U95" s="125">
        <v>0</v>
      </c>
      <c r="V95" s="124"/>
      <c r="W95" s="124">
        <f t="shared" si="25"/>
        <v>1036.06</v>
      </c>
      <c r="X95" s="124">
        <f t="shared" si="26"/>
        <v>1773</v>
      </c>
      <c r="Y95" s="125">
        <f t="shared" si="33"/>
        <v>4257</v>
      </c>
      <c r="Z95" s="124">
        <f t="shared" si="27"/>
        <v>27190.94</v>
      </c>
    </row>
    <row r="96" spans="1:78" s="133" customFormat="1" x14ac:dyDescent="0.2">
      <c r="A96" s="126">
        <v>88</v>
      </c>
      <c r="B96" s="127" t="s">
        <v>120</v>
      </c>
      <c r="C96" s="127" t="s">
        <v>65</v>
      </c>
      <c r="D96" s="127" t="s">
        <v>15</v>
      </c>
      <c r="E96" s="127" t="s">
        <v>23</v>
      </c>
      <c r="F96" s="127" t="s">
        <v>61</v>
      </c>
      <c r="G96" s="128">
        <v>25000</v>
      </c>
      <c r="H96" s="128">
        <f t="shared" ref="H96:H117" si="35">+G96-(I96+L96+N96)</f>
        <v>23522.5</v>
      </c>
      <c r="I96" s="128">
        <f t="shared" si="21"/>
        <v>717.5</v>
      </c>
      <c r="J96" s="128">
        <f t="shared" si="22"/>
        <v>1774.9999999999998</v>
      </c>
      <c r="K96" s="128">
        <f t="shared" si="28"/>
        <v>275</v>
      </c>
      <c r="L96" s="128">
        <f t="shared" si="19"/>
        <v>760</v>
      </c>
      <c r="M96" s="128">
        <f t="shared" si="20"/>
        <v>1772.5000000000002</v>
      </c>
      <c r="N96" s="128"/>
      <c r="O96" s="128">
        <f t="shared" ref="O96:O105" si="36">+I96+J96+K96+L96+M96+N96</f>
        <v>5300</v>
      </c>
      <c r="P96" s="128">
        <v>25</v>
      </c>
      <c r="Q96" s="124">
        <v>1000</v>
      </c>
      <c r="R96" s="124"/>
      <c r="S96" s="124"/>
      <c r="T96" s="124">
        <v>200</v>
      </c>
      <c r="U96" s="125">
        <f t="shared" ref="U96:U109" si="37">IF((H96*12)&gt;867123.01,(79776+(((H96*12)-867123.01)*0.25))/12,IF((H96*12)&gt;624329.01,(31216+(((H96*12)-624329.01)*0.2))/12,IF((H96*12)&gt;416220.01,(((H96*12)-416220.01)*0.15)/12,0)))</f>
        <v>0</v>
      </c>
      <c r="V96" s="124"/>
      <c r="W96" s="124">
        <f t="shared" si="25"/>
        <v>1225</v>
      </c>
      <c r="X96" s="124">
        <f t="shared" si="26"/>
        <v>1477.5</v>
      </c>
      <c r="Y96" s="124">
        <f t="shared" si="33"/>
        <v>3547.5</v>
      </c>
      <c r="Z96" s="124">
        <f t="shared" si="27"/>
        <v>22297.5</v>
      </c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</row>
    <row r="97" spans="1:78" s="133" customFormat="1" ht="30" x14ac:dyDescent="0.2">
      <c r="A97" s="126">
        <v>89</v>
      </c>
      <c r="B97" s="127" t="s">
        <v>121</v>
      </c>
      <c r="C97" s="127" t="s">
        <v>65</v>
      </c>
      <c r="D97" s="127" t="s">
        <v>7</v>
      </c>
      <c r="E97" s="127" t="s">
        <v>23</v>
      </c>
      <c r="F97" s="127" t="s">
        <v>61</v>
      </c>
      <c r="G97" s="128">
        <v>15000</v>
      </c>
      <c r="H97" s="128">
        <f t="shared" si="35"/>
        <v>14113.5</v>
      </c>
      <c r="I97" s="128">
        <f t="shared" si="21"/>
        <v>430.5</v>
      </c>
      <c r="J97" s="128">
        <f t="shared" si="22"/>
        <v>1065</v>
      </c>
      <c r="K97" s="128">
        <f t="shared" si="28"/>
        <v>165.00000000000003</v>
      </c>
      <c r="L97" s="128">
        <f t="shared" si="19"/>
        <v>456</v>
      </c>
      <c r="M97" s="128">
        <f t="shared" si="20"/>
        <v>1063.5</v>
      </c>
      <c r="N97" s="128"/>
      <c r="O97" s="128">
        <f t="shared" si="36"/>
        <v>3180</v>
      </c>
      <c r="P97" s="128">
        <v>25</v>
      </c>
      <c r="Q97" s="124"/>
      <c r="R97" s="124"/>
      <c r="S97" s="124"/>
      <c r="T97" s="124">
        <v>200</v>
      </c>
      <c r="U97" s="125">
        <f t="shared" si="37"/>
        <v>0</v>
      </c>
      <c r="V97" s="124"/>
      <c r="W97" s="124">
        <f t="shared" si="25"/>
        <v>225</v>
      </c>
      <c r="X97" s="124">
        <f t="shared" si="26"/>
        <v>886.5</v>
      </c>
      <c r="Y97" s="124">
        <f t="shared" si="33"/>
        <v>2128.5</v>
      </c>
      <c r="Z97" s="124">
        <f t="shared" si="27"/>
        <v>13888.5</v>
      </c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</row>
    <row r="98" spans="1:78" s="133" customFormat="1" ht="30" x14ac:dyDescent="0.2">
      <c r="A98" s="126">
        <v>90</v>
      </c>
      <c r="B98" s="127" t="s">
        <v>122</v>
      </c>
      <c r="C98" s="127" t="s">
        <v>65</v>
      </c>
      <c r="D98" s="127" t="s">
        <v>7</v>
      </c>
      <c r="E98" s="127" t="s">
        <v>23</v>
      </c>
      <c r="F98" s="127" t="s">
        <v>61</v>
      </c>
      <c r="G98" s="128">
        <v>15000</v>
      </c>
      <c r="H98" s="128">
        <f t="shared" si="35"/>
        <v>14113.5</v>
      </c>
      <c r="I98" s="128">
        <f t="shared" si="21"/>
        <v>430.5</v>
      </c>
      <c r="J98" s="128">
        <f t="shared" si="22"/>
        <v>1065</v>
      </c>
      <c r="K98" s="128">
        <f t="shared" si="28"/>
        <v>165.00000000000003</v>
      </c>
      <c r="L98" s="128">
        <f t="shared" si="19"/>
        <v>456</v>
      </c>
      <c r="M98" s="128">
        <f t="shared" si="20"/>
        <v>1063.5</v>
      </c>
      <c r="N98" s="128"/>
      <c r="O98" s="128">
        <f t="shared" si="36"/>
        <v>3180</v>
      </c>
      <c r="P98" s="128">
        <v>25</v>
      </c>
      <c r="Q98" s="124"/>
      <c r="R98" s="124"/>
      <c r="S98" s="124"/>
      <c r="T98" s="124">
        <v>200</v>
      </c>
      <c r="U98" s="125">
        <f t="shared" si="37"/>
        <v>0</v>
      </c>
      <c r="V98" s="124"/>
      <c r="W98" s="124">
        <f t="shared" si="25"/>
        <v>225</v>
      </c>
      <c r="X98" s="124">
        <f t="shared" si="26"/>
        <v>886.5</v>
      </c>
      <c r="Y98" s="124">
        <f t="shared" si="33"/>
        <v>2128.5</v>
      </c>
      <c r="Z98" s="124">
        <f t="shared" si="27"/>
        <v>13888.5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</row>
    <row r="99" spans="1:78" s="133" customFormat="1" ht="30" x14ac:dyDescent="0.2">
      <c r="A99" s="126">
        <v>91</v>
      </c>
      <c r="B99" s="127" t="s">
        <v>123</v>
      </c>
      <c r="C99" s="127" t="s">
        <v>65</v>
      </c>
      <c r="D99" s="127" t="s">
        <v>7</v>
      </c>
      <c r="E99" s="127" t="s">
        <v>23</v>
      </c>
      <c r="F99" s="127" t="s">
        <v>61</v>
      </c>
      <c r="G99" s="128">
        <v>25000</v>
      </c>
      <c r="H99" s="128">
        <f t="shared" si="35"/>
        <v>23522.5</v>
      </c>
      <c r="I99" s="128">
        <f t="shared" si="21"/>
        <v>717.5</v>
      </c>
      <c r="J99" s="128">
        <f t="shared" si="22"/>
        <v>1774.9999999999998</v>
      </c>
      <c r="K99" s="128">
        <f t="shared" si="28"/>
        <v>275</v>
      </c>
      <c r="L99" s="128">
        <f t="shared" si="19"/>
        <v>760</v>
      </c>
      <c r="M99" s="128">
        <f t="shared" si="20"/>
        <v>1772.5000000000002</v>
      </c>
      <c r="N99" s="128"/>
      <c r="O99" s="128">
        <f t="shared" si="36"/>
        <v>5300</v>
      </c>
      <c r="P99" s="128">
        <v>25</v>
      </c>
      <c r="Q99" s="124"/>
      <c r="R99" s="124"/>
      <c r="S99" s="124"/>
      <c r="T99" s="124">
        <v>200</v>
      </c>
      <c r="U99" s="125">
        <f t="shared" si="37"/>
        <v>0</v>
      </c>
      <c r="V99" s="124"/>
      <c r="W99" s="124">
        <f t="shared" si="25"/>
        <v>225</v>
      </c>
      <c r="X99" s="124">
        <f t="shared" si="26"/>
        <v>1477.5</v>
      </c>
      <c r="Y99" s="124">
        <f t="shared" si="33"/>
        <v>3547.5</v>
      </c>
      <c r="Z99" s="124">
        <f t="shared" si="27"/>
        <v>23297.5</v>
      </c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</row>
    <row r="100" spans="1:78" s="129" customFormat="1" x14ac:dyDescent="0.2">
      <c r="A100" s="126">
        <v>92</v>
      </c>
      <c r="B100" s="147" t="s">
        <v>144</v>
      </c>
      <c r="C100" s="147" t="s">
        <v>65</v>
      </c>
      <c r="D100" s="147" t="s">
        <v>56</v>
      </c>
      <c r="E100" s="127" t="s">
        <v>23</v>
      </c>
      <c r="F100" s="127" t="s">
        <v>61</v>
      </c>
      <c r="G100" s="128">
        <v>25000</v>
      </c>
      <c r="H100" s="128">
        <f t="shared" si="35"/>
        <v>23522.5</v>
      </c>
      <c r="I100" s="128">
        <f t="shared" si="21"/>
        <v>717.5</v>
      </c>
      <c r="J100" s="128">
        <f t="shared" si="22"/>
        <v>1774.9999999999998</v>
      </c>
      <c r="K100" s="128">
        <f t="shared" si="28"/>
        <v>275</v>
      </c>
      <c r="L100" s="128">
        <f t="shared" si="19"/>
        <v>760</v>
      </c>
      <c r="M100" s="128">
        <f t="shared" si="20"/>
        <v>1772.5000000000002</v>
      </c>
      <c r="N100" s="128"/>
      <c r="O100" s="128">
        <f t="shared" si="36"/>
        <v>5300</v>
      </c>
      <c r="P100" s="128">
        <v>25</v>
      </c>
      <c r="Q100" s="124">
        <v>1000</v>
      </c>
      <c r="R100" s="124"/>
      <c r="S100" s="124"/>
      <c r="T100" s="124">
        <v>200</v>
      </c>
      <c r="U100" s="125">
        <f t="shared" si="37"/>
        <v>0</v>
      </c>
      <c r="V100" s="124"/>
      <c r="W100" s="124">
        <f t="shared" si="25"/>
        <v>1225</v>
      </c>
      <c r="X100" s="124">
        <f t="shared" si="26"/>
        <v>1477.5</v>
      </c>
      <c r="Y100" s="124">
        <f t="shared" si="33"/>
        <v>3547.5</v>
      </c>
      <c r="Z100" s="124">
        <f t="shared" si="27"/>
        <v>22297.5</v>
      </c>
    </row>
    <row r="101" spans="1:78" s="133" customFormat="1" x14ac:dyDescent="0.2">
      <c r="A101" s="126">
        <v>93</v>
      </c>
      <c r="B101" s="127" t="s">
        <v>116</v>
      </c>
      <c r="C101" s="127" t="s">
        <v>66</v>
      </c>
      <c r="D101" s="127" t="s">
        <v>15</v>
      </c>
      <c r="E101" s="127" t="s">
        <v>34</v>
      </c>
      <c r="F101" s="127" t="s">
        <v>61</v>
      </c>
      <c r="G101" s="128">
        <v>30000</v>
      </c>
      <c r="H101" s="128">
        <f t="shared" si="35"/>
        <v>26511.54</v>
      </c>
      <c r="I101" s="128">
        <f t="shared" si="21"/>
        <v>861</v>
      </c>
      <c r="J101" s="128">
        <f t="shared" si="22"/>
        <v>2130</v>
      </c>
      <c r="K101" s="128">
        <f t="shared" si="28"/>
        <v>330.00000000000006</v>
      </c>
      <c r="L101" s="128">
        <f t="shared" si="19"/>
        <v>912</v>
      </c>
      <c r="M101" s="128">
        <f t="shared" si="20"/>
        <v>2127</v>
      </c>
      <c r="N101" s="128">
        <v>1715.46</v>
      </c>
      <c r="O101" s="128">
        <f t="shared" si="36"/>
        <v>8075.46</v>
      </c>
      <c r="P101" s="128">
        <v>25</v>
      </c>
      <c r="Q101" s="124">
        <v>500</v>
      </c>
      <c r="R101" s="124"/>
      <c r="S101" s="124"/>
      <c r="T101" s="124">
        <v>200</v>
      </c>
      <c r="U101" s="125">
        <f t="shared" si="37"/>
        <v>0</v>
      </c>
      <c r="V101" s="124"/>
      <c r="W101" s="124">
        <f t="shared" si="25"/>
        <v>725</v>
      </c>
      <c r="X101" s="124">
        <f t="shared" si="26"/>
        <v>3488.46</v>
      </c>
      <c r="Y101" s="124">
        <f t="shared" si="33"/>
        <v>4257</v>
      </c>
      <c r="Z101" s="124">
        <f t="shared" si="27"/>
        <v>25786.54</v>
      </c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</row>
    <row r="102" spans="1:78" s="133" customFormat="1" x14ac:dyDescent="0.2">
      <c r="A102" s="126">
        <v>94</v>
      </c>
      <c r="B102" s="127" t="s">
        <v>117</v>
      </c>
      <c r="C102" s="127" t="s">
        <v>66</v>
      </c>
      <c r="D102" s="127" t="s">
        <v>56</v>
      </c>
      <c r="E102" s="127" t="s">
        <v>34</v>
      </c>
      <c r="F102" s="127" t="s">
        <v>61</v>
      </c>
      <c r="G102" s="128">
        <v>30000</v>
      </c>
      <c r="H102" s="128">
        <f t="shared" si="35"/>
        <v>28227</v>
      </c>
      <c r="I102" s="128">
        <f t="shared" si="21"/>
        <v>861</v>
      </c>
      <c r="J102" s="128">
        <f t="shared" si="22"/>
        <v>2130</v>
      </c>
      <c r="K102" s="128">
        <f t="shared" si="28"/>
        <v>330.00000000000006</v>
      </c>
      <c r="L102" s="128">
        <f t="shared" si="19"/>
        <v>912</v>
      </c>
      <c r="M102" s="128">
        <f t="shared" si="20"/>
        <v>2127</v>
      </c>
      <c r="N102" s="128"/>
      <c r="O102" s="128">
        <f t="shared" si="36"/>
        <v>6360</v>
      </c>
      <c r="P102" s="128">
        <v>25</v>
      </c>
      <c r="Q102" s="124"/>
      <c r="R102" s="124"/>
      <c r="S102" s="124"/>
      <c r="T102" s="124">
        <v>200</v>
      </c>
      <c r="U102" s="125">
        <f t="shared" si="37"/>
        <v>0</v>
      </c>
      <c r="V102" s="124"/>
      <c r="W102" s="124">
        <f t="shared" si="25"/>
        <v>225</v>
      </c>
      <c r="X102" s="124">
        <f t="shared" si="26"/>
        <v>1773</v>
      </c>
      <c r="Y102" s="124">
        <f t="shared" si="33"/>
        <v>4257</v>
      </c>
      <c r="Z102" s="124">
        <f t="shared" si="27"/>
        <v>28002</v>
      </c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</row>
    <row r="103" spans="1:78" s="133" customFormat="1" x14ac:dyDescent="0.2">
      <c r="A103" s="126">
        <v>95</v>
      </c>
      <c r="B103" s="127" t="s">
        <v>232</v>
      </c>
      <c r="C103" s="127" t="s">
        <v>66</v>
      </c>
      <c r="D103" s="127" t="s">
        <v>15</v>
      </c>
      <c r="E103" s="127" t="s">
        <v>34</v>
      </c>
      <c r="F103" s="127" t="s">
        <v>61</v>
      </c>
      <c r="G103" s="128">
        <v>30000</v>
      </c>
      <c r="H103" s="128">
        <f t="shared" si="35"/>
        <v>28227</v>
      </c>
      <c r="I103" s="128">
        <f t="shared" si="21"/>
        <v>861</v>
      </c>
      <c r="J103" s="128">
        <f t="shared" si="22"/>
        <v>2130</v>
      </c>
      <c r="K103" s="128">
        <f t="shared" si="28"/>
        <v>330.00000000000006</v>
      </c>
      <c r="L103" s="128">
        <f t="shared" si="19"/>
        <v>912</v>
      </c>
      <c r="M103" s="128">
        <f t="shared" si="20"/>
        <v>2127</v>
      </c>
      <c r="N103" s="128"/>
      <c r="O103" s="128">
        <f t="shared" si="36"/>
        <v>6360</v>
      </c>
      <c r="P103" s="128">
        <v>25</v>
      </c>
      <c r="Q103" s="124">
        <v>3397.87</v>
      </c>
      <c r="R103" s="124"/>
      <c r="S103" s="124"/>
      <c r="T103" s="124">
        <v>200</v>
      </c>
      <c r="U103" s="125">
        <f t="shared" si="37"/>
        <v>0</v>
      </c>
      <c r="V103" s="124"/>
      <c r="W103" s="124">
        <f t="shared" si="25"/>
        <v>3622.87</v>
      </c>
      <c r="X103" s="124">
        <f t="shared" si="26"/>
        <v>1773</v>
      </c>
      <c r="Y103" s="124">
        <f t="shared" si="33"/>
        <v>4257</v>
      </c>
      <c r="Z103" s="124">
        <f t="shared" si="27"/>
        <v>24604.13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</row>
    <row r="104" spans="1:78" s="133" customFormat="1" x14ac:dyDescent="0.2">
      <c r="A104" s="126">
        <v>96</v>
      </c>
      <c r="B104" s="127" t="s">
        <v>118</v>
      </c>
      <c r="C104" s="127" t="s">
        <v>66</v>
      </c>
      <c r="D104" s="127" t="s">
        <v>13</v>
      </c>
      <c r="E104" s="127" t="s">
        <v>36</v>
      </c>
      <c r="F104" s="127" t="s">
        <v>61</v>
      </c>
      <c r="G104" s="128">
        <v>35000</v>
      </c>
      <c r="H104" s="128">
        <f t="shared" si="35"/>
        <v>32931.5</v>
      </c>
      <c r="I104" s="128">
        <f t="shared" si="21"/>
        <v>1004.5</v>
      </c>
      <c r="J104" s="128">
        <f t="shared" si="22"/>
        <v>2485</v>
      </c>
      <c r="K104" s="128">
        <f t="shared" si="28"/>
        <v>385.00000000000006</v>
      </c>
      <c r="L104" s="128">
        <f t="shared" si="19"/>
        <v>1064</v>
      </c>
      <c r="M104" s="128">
        <f t="shared" si="20"/>
        <v>2481.5</v>
      </c>
      <c r="N104" s="128"/>
      <c r="O104" s="128">
        <f t="shared" si="36"/>
        <v>7420</v>
      </c>
      <c r="P104" s="128">
        <v>25</v>
      </c>
      <c r="Q104" s="124">
        <v>18807.169999999998</v>
      </c>
      <c r="R104" s="124"/>
      <c r="S104" s="124">
        <v>1769.65</v>
      </c>
      <c r="T104" s="124">
        <v>200</v>
      </c>
      <c r="U104" s="125">
        <f t="shared" si="37"/>
        <v>0</v>
      </c>
      <c r="V104" s="124"/>
      <c r="W104" s="124">
        <f t="shared" si="25"/>
        <v>20801.82</v>
      </c>
      <c r="X104" s="124">
        <f t="shared" si="26"/>
        <v>2068.5</v>
      </c>
      <c r="Y104" s="124">
        <f t="shared" si="33"/>
        <v>4966.5</v>
      </c>
      <c r="Z104" s="124">
        <f t="shared" si="27"/>
        <v>12129.68</v>
      </c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</row>
    <row r="105" spans="1:78" s="129" customFormat="1" ht="30" x14ac:dyDescent="0.2">
      <c r="A105" s="126">
        <v>97</v>
      </c>
      <c r="B105" s="127" t="s">
        <v>247</v>
      </c>
      <c r="C105" s="127"/>
      <c r="D105" s="159" t="s">
        <v>8</v>
      </c>
      <c r="E105" s="127" t="s">
        <v>34</v>
      </c>
      <c r="F105" s="127" t="s">
        <v>61</v>
      </c>
      <c r="G105" s="128">
        <v>25000</v>
      </c>
      <c r="H105" s="128">
        <f t="shared" si="35"/>
        <v>23522.5</v>
      </c>
      <c r="I105" s="128">
        <f t="shared" si="21"/>
        <v>717.5</v>
      </c>
      <c r="J105" s="128">
        <f t="shared" si="22"/>
        <v>1774.9999999999998</v>
      </c>
      <c r="K105" s="128">
        <f t="shared" si="28"/>
        <v>275</v>
      </c>
      <c r="L105" s="128">
        <f t="shared" si="19"/>
        <v>760</v>
      </c>
      <c r="M105" s="128">
        <f t="shared" si="20"/>
        <v>1772.5000000000002</v>
      </c>
      <c r="N105" s="128"/>
      <c r="O105" s="128">
        <f t="shared" si="36"/>
        <v>5300</v>
      </c>
      <c r="P105" s="128">
        <v>25</v>
      </c>
      <c r="Q105" s="124"/>
      <c r="R105" s="124"/>
      <c r="S105" s="124">
        <v>1017.81</v>
      </c>
      <c r="T105" s="124">
        <v>200</v>
      </c>
      <c r="U105" s="125">
        <f t="shared" si="37"/>
        <v>0</v>
      </c>
      <c r="V105" s="124"/>
      <c r="W105" s="124">
        <f t="shared" ref="W105:W117" si="38">P105+Q105+R105+S105+T105+U105</f>
        <v>1242.81</v>
      </c>
      <c r="X105" s="124">
        <f t="shared" ref="X105:X117" si="39">+I105+L105+N105</f>
        <v>1477.5</v>
      </c>
      <c r="Y105" s="124">
        <f t="shared" si="33"/>
        <v>3547.5</v>
      </c>
      <c r="Z105" s="124">
        <f t="shared" ref="Z105:Z117" si="40">+G105-(W105+X105)</f>
        <v>22279.69</v>
      </c>
    </row>
    <row r="106" spans="1:78" s="129" customFormat="1" ht="30" x14ac:dyDescent="0.2">
      <c r="A106" s="126">
        <v>98</v>
      </c>
      <c r="B106" s="127" t="s">
        <v>226</v>
      </c>
      <c r="C106" s="127" t="s">
        <v>66</v>
      </c>
      <c r="D106" s="127" t="s">
        <v>15</v>
      </c>
      <c r="E106" s="127" t="s">
        <v>216</v>
      </c>
      <c r="F106" s="127" t="s">
        <v>47</v>
      </c>
      <c r="G106" s="128">
        <v>26000</v>
      </c>
      <c r="H106" s="128">
        <f t="shared" si="35"/>
        <v>24463.4</v>
      </c>
      <c r="I106" s="128">
        <f t="shared" ref="I106:I117" si="41">IF(G106&lt;=374040,G106*2.87%,9334.68)</f>
        <v>746.2</v>
      </c>
      <c r="J106" s="128">
        <f t="shared" ref="J106:J117" si="42">IF(G106&lt;=374040,G106*7.1%,23092.75)</f>
        <v>1845.9999999999998</v>
      </c>
      <c r="K106" s="128">
        <f t="shared" si="28"/>
        <v>286.00000000000006</v>
      </c>
      <c r="L106" s="128">
        <f t="shared" ref="L106:L117" si="43">IF(G106&lt;=187020,G106*3.04%,4943.8)</f>
        <v>790.4</v>
      </c>
      <c r="M106" s="128">
        <f t="shared" ref="M106:M117" si="44">IF(G106&lt;=187020,G106*7.09%,11530.11)</f>
        <v>1843.4</v>
      </c>
      <c r="N106" s="128"/>
      <c r="O106" s="128">
        <f t="shared" ref="O106:O117" si="45">+I106+J106+K106+L106+M106+N106</f>
        <v>5512</v>
      </c>
      <c r="P106" s="128">
        <v>25</v>
      </c>
      <c r="Q106" s="124"/>
      <c r="R106" s="124"/>
      <c r="S106" s="124"/>
      <c r="T106" s="124">
        <v>200</v>
      </c>
      <c r="U106" s="125">
        <f t="shared" si="37"/>
        <v>0</v>
      </c>
      <c r="V106" s="124"/>
      <c r="W106" s="124">
        <f t="shared" si="38"/>
        <v>225</v>
      </c>
      <c r="X106" s="124">
        <f t="shared" si="39"/>
        <v>1536.6</v>
      </c>
      <c r="Y106" s="124">
        <f t="shared" si="33"/>
        <v>3689.3999999999996</v>
      </c>
      <c r="Z106" s="124">
        <f t="shared" si="40"/>
        <v>24238.400000000001</v>
      </c>
    </row>
    <row r="107" spans="1:78" s="129" customFormat="1" x14ac:dyDescent="0.2">
      <c r="A107" s="126">
        <v>99</v>
      </c>
      <c r="B107" s="127" t="s">
        <v>217</v>
      </c>
      <c r="C107" s="127" t="s">
        <v>66</v>
      </c>
      <c r="D107" s="127" t="s">
        <v>15</v>
      </c>
      <c r="E107" s="127" t="s">
        <v>34</v>
      </c>
      <c r="F107" s="127" t="s">
        <v>47</v>
      </c>
      <c r="G107" s="128">
        <v>25000</v>
      </c>
      <c r="H107" s="128">
        <f t="shared" si="35"/>
        <v>23522.5</v>
      </c>
      <c r="I107" s="128">
        <f t="shared" si="41"/>
        <v>717.5</v>
      </c>
      <c r="J107" s="128">
        <f t="shared" si="42"/>
        <v>1774.9999999999998</v>
      </c>
      <c r="K107" s="128">
        <f t="shared" si="28"/>
        <v>275</v>
      </c>
      <c r="L107" s="128">
        <f t="shared" si="43"/>
        <v>760</v>
      </c>
      <c r="M107" s="128">
        <f t="shared" si="44"/>
        <v>1772.5000000000002</v>
      </c>
      <c r="N107" s="128"/>
      <c r="O107" s="128">
        <f t="shared" si="45"/>
        <v>5300</v>
      </c>
      <c r="P107" s="128">
        <v>25</v>
      </c>
      <c r="Q107" s="124"/>
      <c r="R107" s="124"/>
      <c r="S107" s="124">
        <v>4.99</v>
      </c>
      <c r="T107" s="124">
        <v>200</v>
      </c>
      <c r="U107" s="125">
        <f t="shared" si="37"/>
        <v>0</v>
      </c>
      <c r="V107" s="124"/>
      <c r="W107" s="124">
        <f t="shared" si="38"/>
        <v>229.99</v>
      </c>
      <c r="X107" s="124">
        <f t="shared" si="39"/>
        <v>1477.5</v>
      </c>
      <c r="Y107" s="124">
        <f t="shared" si="33"/>
        <v>3547.5</v>
      </c>
      <c r="Z107" s="124">
        <f t="shared" si="40"/>
        <v>23292.51</v>
      </c>
    </row>
    <row r="108" spans="1:78" s="129" customFormat="1" ht="30" x14ac:dyDescent="0.2">
      <c r="A108" s="126">
        <v>100</v>
      </c>
      <c r="B108" s="127" t="s">
        <v>246</v>
      </c>
      <c r="C108" s="127" t="s">
        <v>66</v>
      </c>
      <c r="D108" s="127" t="s">
        <v>15</v>
      </c>
      <c r="E108" s="127" t="s">
        <v>218</v>
      </c>
      <c r="F108" s="127" t="s">
        <v>47</v>
      </c>
      <c r="G108" s="128">
        <v>20000</v>
      </c>
      <c r="H108" s="128">
        <f t="shared" si="35"/>
        <v>18818</v>
      </c>
      <c r="I108" s="128">
        <f t="shared" si="41"/>
        <v>574</v>
      </c>
      <c r="J108" s="128">
        <f t="shared" si="42"/>
        <v>1419.9999999999998</v>
      </c>
      <c r="K108" s="128">
        <f t="shared" si="28"/>
        <v>220.00000000000003</v>
      </c>
      <c r="L108" s="128">
        <f t="shared" si="43"/>
        <v>608</v>
      </c>
      <c r="M108" s="128">
        <f t="shared" si="44"/>
        <v>1418</v>
      </c>
      <c r="N108" s="128"/>
      <c r="O108" s="128">
        <f t="shared" si="45"/>
        <v>4240</v>
      </c>
      <c r="P108" s="128">
        <v>25</v>
      </c>
      <c r="Q108" s="124"/>
      <c r="R108" s="124"/>
      <c r="S108" s="124">
        <v>95</v>
      </c>
      <c r="T108" s="124">
        <v>200</v>
      </c>
      <c r="U108" s="125">
        <f t="shared" si="37"/>
        <v>0</v>
      </c>
      <c r="V108" s="124"/>
      <c r="W108" s="124">
        <f t="shared" si="38"/>
        <v>320</v>
      </c>
      <c r="X108" s="124">
        <f t="shared" si="39"/>
        <v>1182</v>
      </c>
      <c r="Y108" s="124">
        <f t="shared" si="33"/>
        <v>2838</v>
      </c>
      <c r="Z108" s="124">
        <f t="shared" si="40"/>
        <v>18498</v>
      </c>
    </row>
    <row r="109" spans="1:78" s="129" customFormat="1" ht="45" x14ac:dyDescent="0.2">
      <c r="A109" s="126">
        <v>101</v>
      </c>
      <c r="B109" s="127" t="s">
        <v>243</v>
      </c>
      <c r="C109" s="127" t="s">
        <v>65</v>
      </c>
      <c r="D109" s="127" t="s">
        <v>12</v>
      </c>
      <c r="E109" s="127" t="s">
        <v>20</v>
      </c>
      <c r="F109" s="127" t="s">
        <v>47</v>
      </c>
      <c r="G109" s="128">
        <v>36000</v>
      </c>
      <c r="H109" s="128">
        <f t="shared" si="35"/>
        <v>33872.400000000001</v>
      </c>
      <c r="I109" s="128">
        <f t="shared" si="41"/>
        <v>1033.2</v>
      </c>
      <c r="J109" s="128">
        <f t="shared" si="42"/>
        <v>2555.9999999999995</v>
      </c>
      <c r="K109" s="128">
        <f t="shared" si="28"/>
        <v>396.00000000000006</v>
      </c>
      <c r="L109" s="128">
        <f t="shared" si="43"/>
        <v>1094.4000000000001</v>
      </c>
      <c r="M109" s="128">
        <f t="shared" si="44"/>
        <v>2552.4</v>
      </c>
      <c r="N109" s="128"/>
      <c r="O109" s="128">
        <f t="shared" si="45"/>
        <v>7632</v>
      </c>
      <c r="P109" s="128">
        <v>25</v>
      </c>
      <c r="Q109" s="124"/>
      <c r="R109" s="124"/>
      <c r="S109" s="124"/>
      <c r="T109" s="124">
        <v>200</v>
      </c>
      <c r="U109" s="125">
        <f t="shared" si="37"/>
        <v>0</v>
      </c>
      <c r="V109" s="124"/>
      <c r="W109" s="124">
        <f t="shared" si="38"/>
        <v>225</v>
      </c>
      <c r="X109" s="124">
        <f t="shared" si="39"/>
        <v>2127.6000000000004</v>
      </c>
      <c r="Y109" s="124">
        <f t="shared" si="33"/>
        <v>5108.3999999999996</v>
      </c>
      <c r="Z109" s="124">
        <f t="shared" si="40"/>
        <v>33647.4</v>
      </c>
    </row>
    <row r="110" spans="1:78" s="129" customFormat="1" x14ac:dyDescent="0.2">
      <c r="A110" s="126">
        <v>102</v>
      </c>
      <c r="B110" s="127" t="s">
        <v>219</v>
      </c>
      <c r="C110" s="127" t="s">
        <v>65</v>
      </c>
      <c r="D110" s="127" t="s">
        <v>225</v>
      </c>
      <c r="E110" s="127" t="s">
        <v>20</v>
      </c>
      <c r="F110" s="127" t="s">
        <v>47</v>
      </c>
      <c r="G110" s="128">
        <v>6133.33</v>
      </c>
      <c r="H110" s="128">
        <f t="shared" si="35"/>
        <v>5770.8501969999998</v>
      </c>
      <c r="I110" s="128">
        <f t="shared" si="41"/>
        <v>176.02657099999999</v>
      </c>
      <c r="J110" s="128">
        <f t="shared" si="42"/>
        <v>435.46642999999995</v>
      </c>
      <c r="K110" s="128">
        <f t="shared" si="28"/>
        <v>67.466630000000009</v>
      </c>
      <c r="L110" s="128">
        <f t="shared" si="43"/>
        <v>186.45323199999999</v>
      </c>
      <c r="M110" s="128">
        <f t="shared" si="44"/>
        <v>434.85309700000005</v>
      </c>
      <c r="N110" s="128"/>
      <c r="O110" s="128">
        <f t="shared" si="45"/>
        <v>1300.26596</v>
      </c>
      <c r="P110" s="128">
        <v>25</v>
      </c>
      <c r="Q110" s="124"/>
      <c r="R110" s="124"/>
      <c r="S110" s="172">
        <v>19.600000000000001</v>
      </c>
      <c r="T110" s="124"/>
      <c r="U110" s="125">
        <f>1289.46-V110</f>
        <v>0</v>
      </c>
      <c r="V110" s="124">
        <v>1289.46</v>
      </c>
      <c r="W110" s="124">
        <f t="shared" si="38"/>
        <v>44.6</v>
      </c>
      <c r="X110" s="124">
        <f t="shared" si="39"/>
        <v>362.47980299999995</v>
      </c>
      <c r="Y110" s="124">
        <f t="shared" si="33"/>
        <v>870.31952699999999</v>
      </c>
      <c r="Z110" s="124">
        <f>+G110-(W110+X110)</f>
        <v>5726.2501970000003</v>
      </c>
    </row>
    <row r="111" spans="1:78" s="129" customFormat="1" x14ac:dyDescent="0.2">
      <c r="A111" s="126">
        <v>103</v>
      </c>
      <c r="B111" s="127" t="s">
        <v>220</v>
      </c>
      <c r="C111" s="127" t="s">
        <v>66</v>
      </c>
      <c r="D111" s="127" t="s">
        <v>15</v>
      </c>
      <c r="E111" s="127" t="s">
        <v>221</v>
      </c>
      <c r="F111" s="127" t="s">
        <v>47</v>
      </c>
      <c r="G111" s="128">
        <v>130000</v>
      </c>
      <c r="H111" s="128">
        <f t="shared" si="35"/>
        <v>122317</v>
      </c>
      <c r="I111" s="128">
        <f t="shared" si="41"/>
        <v>3731</v>
      </c>
      <c r="J111" s="128">
        <f t="shared" si="42"/>
        <v>9230</v>
      </c>
      <c r="K111" s="128">
        <f t="shared" si="28"/>
        <v>851.51</v>
      </c>
      <c r="L111" s="128">
        <f t="shared" si="43"/>
        <v>3952</v>
      </c>
      <c r="M111" s="128">
        <f t="shared" si="44"/>
        <v>9217</v>
      </c>
      <c r="N111" s="128"/>
      <c r="O111" s="128">
        <f t="shared" si="45"/>
        <v>26981.510000000002</v>
      </c>
      <c r="P111" s="128">
        <v>25</v>
      </c>
      <c r="Q111" s="124"/>
      <c r="R111" s="124"/>
      <c r="S111" s="124"/>
      <c r="T111" s="124">
        <v>200</v>
      </c>
      <c r="U111" s="125">
        <f t="shared" ref="U111:U117" si="46">IF((H111*12)&gt;867123.01,(79776+(((H111*12)-867123.01)*0.25))/12,IF((H111*12)&gt;624329.01,(31216+(((H111*12)-624329.01)*0.2))/12,IF((H111*12)&gt;416220.01,(((H111*12)-416220.01)*0.15)/12,0)))</f>
        <v>19162.187291666665</v>
      </c>
      <c r="V111" s="124"/>
      <c r="W111" s="124">
        <f t="shared" si="38"/>
        <v>19387.187291666665</v>
      </c>
      <c r="X111" s="124">
        <f t="shared" si="39"/>
        <v>7683</v>
      </c>
      <c r="Y111" s="124">
        <f t="shared" si="33"/>
        <v>18447</v>
      </c>
      <c r="Z111" s="124">
        <f t="shared" si="40"/>
        <v>102929.81270833334</v>
      </c>
    </row>
    <row r="112" spans="1:78" s="45" customFormat="1" ht="15.75" x14ac:dyDescent="0.25">
      <c r="A112" s="126">
        <v>104</v>
      </c>
      <c r="B112" s="127" t="s">
        <v>233</v>
      </c>
      <c r="C112" s="127" t="s">
        <v>66</v>
      </c>
      <c r="D112" s="127" t="s">
        <v>15</v>
      </c>
      <c r="E112" s="127" t="s">
        <v>34</v>
      </c>
      <c r="F112" s="127" t="s">
        <v>47</v>
      </c>
      <c r="G112" s="128">
        <v>25000</v>
      </c>
      <c r="H112" s="128">
        <f t="shared" si="35"/>
        <v>23522.5</v>
      </c>
      <c r="I112" s="128">
        <f t="shared" si="41"/>
        <v>717.5</v>
      </c>
      <c r="J112" s="128">
        <f t="shared" si="42"/>
        <v>1774.9999999999998</v>
      </c>
      <c r="K112" s="128">
        <f t="shared" si="28"/>
        <v>275</v>
      </c>
      <c r="L112" s="128">
        <f t="shared" si="43"/>
        <v>760</v>
      </c>
      <c r="M112" s="128">
        <f t="shared" si="44"/>
        <v>1772.5000000000002</v>
      </c>
      <c r="N112" s="128"/>
      <c r="O112" s="128">
        <f t="shared" si="45"/>
        <v>5300</v>
      </c>
      <c r="P112" s="128">
        <v>25</v>
      </c>
      <c r="Q112" s="164"/>
      <c r="R112" s="165"/>
      <c r="S112" s="124">
        <v>1623.49</v>
      </c>
      <c r="T112" s="124">
        <v>200</v>
      </c>
      <c r="U112" s="125">
        <f t="shared" si="46"/>
        <v>0</v>
      </c>
      <c r="V112" s="124"/>
      <c r="W112" s="124">
        <f t="shared" si="38"/>
        <v>1848.49</v>
      </c>
      <c r="X112" s="124">
        <f t="shared" si="39"/>
        <v>1477.5</v>
      </c>
      <c r="Y112" s="124">
        <f t="shared" si="33"/>
        <v>3547.5</v>
      </c>
      <c r="Z112" s="124">
        <f t="shared" si="40"/>
        <v>21674.010000000002</v>
      </c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</row>
    <row r="113" spans="1:79" s="45" customFormat="1" ht="15.75" x14ac:dyDescent="0.25">
      <c r="A113" s="126">
        <v>105</v>
      </c>
      <c r="B113" s="127" t="s">
        <v>234</v>
      </c>
      <c r="C113" s="127" t="s">
        <v>65</v>
      </c>
      <c r="D113" s="127" t="s">
        <v>15</v>
      </c>
      <c r="E113" s="127" t="s">
        <v>23</v>
      </c>
      <c r="F113" s="127" t="s">
        <v>47</v>
      </c>
      <c r="G113" s="128">
        <v>25000</v>
      </c>
      <c r="H113" s="128">
        <f t="shared" si="35"/>
        <v>23522.5</v>
      </c>
      <c r="I113" s="128">
        <f t="shared" si="41"/>
        <v>717.5</v>
      </c>
      <c r="J113" s="128">
        <f t="shared" si="42"/>
        <v>1774.9999999999998</v>
      </c>
      <c r="K113" s="128">
        <f t="shared" si="28"/>
        <v>275</v>
      </c>
      <c r="L113" s="128">
        <f t="shared" si="43"/>
        <v>760</v>
      </c>
      <c r="M113" s="128">
        <f t="shared" si="44"/>
        <v>1772.5000000000002</v>
      </c>
      <c r="N113" s="128"/>
      <c r="O113" s="128">
        <f t="shared" si="45"/>
        <v>5300</v>
      </c>
      <c r="P113" s="128">
        <v>25</v>
      </c>
      <c r="Q113" s="124">
        <v>5000</v>
      </c>
      <c r="R113" s="165"/>
      <c r="S113" s="124">
        <v>44.99</v>
      </c>
      <c r="T113" s="124">
        <v>200</v>
      </c>
      <c r="U113" s="125">
        <f t="shared" si="46"/>
        <v>0</v>
      </c>
      <c r="V113" s="124"/>
      <c r="W113" s="124">
        <f t="shared" si="38"/>
        <v>5269.99</v>
      </c>
      <c r="X113" s="124">
        <f t="shared" si="39"/>
        <v>1477.5</v>
      </c>
      <c r="Y113" s="124">
        <f t="shared" si="33"/>
        <v>3547.5</v>
      </c>
      <c r="Z113" s="124">
        <f t="shared" si="40"/>
        <v>18252.510000000002</v>
      </c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</row>
    <row r="114" spans="1:79" s="45" customFormat="1" ht="15.75" x14ac:dyDescent="0.25">
      <c r="A114" s="126">
        <v>106</v>
      </c>
      <c r="B114" s="127" t="s">
        <v>235</v>
      </c>
      <c r="C114" s="127" t="s">
        <v>65</v>
      </c>
      <c r="D114" s="127" t="s">
        <v>15</v>
      </c>
      <c r="E114" s="127" t="s">
        <v>23</v>
      </c>
      <c r="F114" s="127" t="s">
        <v>47</v>
      </c>
      <c r="G114" s="128">
        <v>25000</v>
      </c>
      <c r="H114" s="128">
        <f t="shared" si="35"/>
        <v>23522.5</v>
      </c>
      <c r="I114" s="128">
        <f t="shared" si="41"/>
        <v>717.5</v>
      </c>
      <c r="J114" s="128">
        <f t="shared" si="42"/>
        <v>1774.9999999999998</v>
      </c>
      <c r="K114" s="128">
        <f t="shared" si="28"/>
        <v>275</v>
      </c>
      <c r="L114" s="128">
        <f t="shared" si="43"/>
        <v>760</v>
      </c>
      <c r="M114" s="128">
        <f t="shared" si="44"/>
        <v>1772.5000000000002</v>
      </c>
      <c r="N114" s="128"/>
      <c r="O114" s="128">
        <f t="shared" si="45"/>
        <v>5300</v>
      </c>
      <c r="P114" s="128">
        <v>25</v>
      </c>
      <c r="Q114" s="124">
        <v>1500</v>
      </c>
      <c r="R114" s="165"/>
      <c r="S114" s="124"/>
      <c r="T114" s="124">
        <v>200</v>
      </c>
      <c r="U114" s="125">
        <f t="shared" si="46"/>
        <v>0</v>
      </c>
      <c r="V114" s="124"/>
      <c r="W114" s="124">
        <f t="shared" si="38"/>
        <v>1725</v>
      </c>
      <c r="X114" s="124">
        <f t="shared" si="39"/>
        <v>1477.5</v>
      </c>
      <c r="Y114" s="124">
        <f t="shared" si="33"/>
        <v>3547.5</v>
      </c>
      <c r="Z114" s="124">
        <f t="shared" si="40"/>
        <v>21797.5</v>
      </c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</row>
    <row r="115" spans="1:79" s="45" customFormat="1" ht="30.75" x14ac:dyDescent="0.25">
      <c r="A115" s="126">
        <v>107</v>
      </c>
      <c r="B115" s="127" t="s">
        <v>236</v>
      </c>
      <c r="C115" s="127" t="s">
        <v>65</v>
      </c>
      <c r="D115" s="127" t="s">
        <v>142</v>
      </c>
      <c r="E115" s="127" t="s">
        <v>21</v>
      </c>
      <c r="F115" s="127" t="s">
        <v>47</v>
      </c>
      <c r="G115" s="128">
        <v>30000</v>
      </c>
      <c r="H115" s="128">
        <f t="shared" si="35"/>
        <v>28227</v>
      </c>
      <c r="I115" s="128">
        <f t="shared" si="41"/>
        <v>861</v>
      </c>
      <c r="J115" s="128">
        <f t="shared" si="42"/>
        <v>2130</v>
      </c>
      <c r="K115" s="128">
        <f t="shared" si="28"/>
        <v>330.00000000000006</v>
      </c>
      <c r="L115" s="128">
        <f t="shared" si="43"/>
        <v>912</v>
      </c>
      <c r="M115" s="128">
        <f t="shared" si="44"/>
        <v>2127</v>
      </c>
      <c r="N115" s="128"/>
      <c r="O115" s="128">
        <f t="shared" si="45"/>
        <v>6360</v>
      </c>
      <c r="P115" s="128">
        <v>25</v>
      </c>
      <c r="Q115" s="124">
        <v>2500</v>
      </c>
      <c r="R115" s="165"/>
      <c r="S115" s="124">
        <v>571.76</v>
      </c>
      <c r="T115" s="124">
        <v>200</v>
      </c>
      <c r="U115" s="125">
        <f t="shared" si="46"/>
        <v>0</v>
      </c>
      <c r="V115" s="124"/>
      <c r="W115" s="124">
        <f t="shared" si="38"/>
        <v>3296.76</v>
      </c>
      <c r="X115" s="124">
        <f t="shared" si="39"/>
        <v>1773</v>
      </c>
      <c r="Y115" s="124">
        <f t="shared" si="33"/>
        <v>4257</v>
      </c>
      <c r="Z115" s="124">
        <f t="shared" si="40"/>
        <v>24930.239999999998</v>
      </c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</row>
    <row r="116" spans="1:79" s="45" customFormat="1" ht="15.75" x14ac:dyDescent="0.25">
      <c r="A116" s="126">
        <v>108</v>
      </c>
      <c r="B116" s="127" t="s">
        <v>237</v>
      </c>
      <c r="C116" s="127" t="s">
        <v>65</v>
      </c>
      <c r="D116" s="127" t="s">
        <v>15</v>
      </c>
      <c r="E116" s="127" t="s">
        <v>23</v>
      </c>
      <c r="F116" s="127" t="s">
        <v>47</v>
      </c>
      <c r="G116" s="128">
        <v>25000</v>
      </c>
      <c r="H116" s="128">
        <f t="shared" si="35"/>
        <v>23522.5</v>
      </c>
      <c r="I116" s="128">
        <f t="shared" si="41"/>
        <v>717.5</v>
      </c>
      <c r="J116" s="128">
        <f t="shared" si="42"/>
        <v>1774.9999999999998</v>
      </c>
      <c r="K116" s="128">
        <f t="shared" si="28"/>
        <v>275</v>
      </c>
      <c r="L116" s="128">
        <f t="shared" si="43"/>
        <v>760</v>
      </c>
      <c r="M116" s="128">
        <f t="shared" si="44"/>
        <v>1772.5000000000002</v>
      </c>
      <c r="N116" s="128"/>
      <c r="O116" s="128">
        <f t="shared" si="45"/>
        <v>5300</v>
      </c>
      <c r="P116" s="128">
        <v>25</v>
      </c>
      <c r="Q116" s="164"/>
      <c r="R116" s="165"/>
      <c r="S116" s="124">
        <v>10.01</v>
      </c>
      <c r="T116" s="124">
        <v>200</v>
      </c>
      <c r="U116" s="125">
        <f t="shared" si="46"/>
        <v>0</v>
      </c>
      <c r="V116" s="124"/>
      <c r="W116" s="124">
        <f t="shared" si="38"/>
        <v>235.01</v>
      </c>
      <c r="X116" s="124">
        <f t="shared" si="39"/>
        <v>1477.5</v>
      </c>
      <c r="Y116" s="124">
        <f t="shared" si="33"/>
        <v>3547.5</v>
      </c>
      <c r="Z116" s="124">
        <f t="shared" si="40"/>
        <v>23287.49</v>
      </c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</row>
    <row r="117" spans="1:79" s="25" customFormat="1" x14ac:dyDescent="0.2">
      <c r="A117" s="126">
        <v>109</v>
      </c>
      <c r="B117" s="168" t="s">
        <v>242</v>
      </c>
      <c r="C117" s="127" t="s">
        <v>65</v>
      </c>
      <c r="D117" s="127" t="s">
        <v>15</v>
      </c>
      <c r="E117" s="127" t="s">
        <v>23</v>
      </c>
      <c r="F117" s="127" t="s">
        <v>47</v>
      </c>
      <c r="G117" s="128">
        <v>25000</v>
      </c>
      <c r="H117" s="128">
        <f t="shared" si="35"/>
        <v>23522.5</v>
      </c>
      <c r="I117" s="128">
        <f t="shared" si="41"/>
        <v>717.5</v>
      </c>
      <c r="J117" s="128">
        <f t="shared" si="42"/>
        <v>1774.9999999999998</v>
      </c>
      <c r="K117" s="128">
        <f t="shared" si="28"/>
        <v>275</v>
      </c>
      <c r="L117" s="128">
        <f t="shared" si="43"/>
        <v>760</v>
      </c>
      <c r="M117" s="128">
        <f t="shared" si="44"/>
        <v>1772.5000000000002</v>
      </c>
      <c r="N117" s="128"/>
      <c r="O117" s="128">
        <f t="shared" si="45"/>
        <v>5300</v>
      </c>
      <c r="P117" s="128">
        <v>25</v>
      </c>
      <c r="Q117" s="128"/>
      <c r="R117" s="128"/>
      <c r="S117" s="173">
        <v>15.01</v>
      </c>
      <c r="T117" s="124">
        <v>200</v>
      </c>
      <c r="U117" s="125">
        <f t="shared" si="46"/>
        <v>0</v>
      </c>
      <c r="V117" s="124"/>
      <c r="W117" s="124">
        <f t="shared" si="38"/>
        <v>240.01</v>
      </c>
      <c r="X117" s="124">
        <f t="shared" si="39"/>
        <v>1477.5</v>
      </c>
      <c r="Y117" s="124">
        <f t="shared" si="33"/>
        <v>3547.5</v>
      </c>
      <c r="Z117" s="124">
        <f t="shared" si="40"/>
        <v>23282.49</v>
      </c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</row>
    <row r="118" spans="1:79" s="7" customFormat="1" x14ac:dyDescent="0.2">
      <c r="A118" s="57"/>
      <c r="B118" s="57"/>
      <c r="C118" s="121"/>
      <c r="D118" s="121"/>
      <c r="E118" s="121"/>
      <c r="F118" s="121"/>
      <c r="G118" s="81"/>
      <c r="H118" s="82"/>
      <c r="I118" s="81"/>
      <c r="J118" s="81"/>
      <c r="K118" s="81"/>
      <c r="L118" s="81"/>
      <c r="M118" s="81"/>
      <c r="N118" s="81"/>
      <c r="O118" s="81"/>
      <c r="P118" s="81"/>
      <c r="Q118" s="73"/>
      <c r="R118" s="73"/>
      <c r="S118" s="73"/>
      <c r="T118" s="73"/>
      <c r="U118" s="65"/>
      <c r="V118" s="65"/>
      <c r="W118" s="66"/>
      <c r="X118" s="66"/>
      <c r="Y118" s="66"/>
      <c r="Z118" s="66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50"/>
    </row>
    <row r="119" spans="1:79" s="22" customFormat="1" ht="15.75" x14ac:dyDescent="0.25">
      <c r="A119" s="150"/>
      <c r="B119" s="151" t="s">
        <v>173</v>
      </c>
      <c r="C119" s="152"/>
      <c r="D119" s="152"/>
      <c r="E119" s="153"/>
      <c r="F119" s="152"/>
      <c r="G119" s="71">
        <f t="shared" ref="G119:P119" si="47">SUM(G9:G117)</f>
        <v>7195133.3300000001</v>
      </c>
      <c r="H119" s="71">
        <f t="shared" si="47"/>
        <v>6709386.1501970161</v>
      </c>
      <c r="I119" s="71">
        <f t="shared" si="47"/>
        <v>206500.32657100045</v>
      </c>
      <c r="J119" s="71">
        <f t="shared" si="47"/>
        <v>510854.46642999991</v>
      </c>
      <c r="K119" s="83">
        <f t="shared" si="47"/>
        <v>59193.786629999995</v>
      </c>
      <c r="L119" s="83">
        <f t="shared" si="47"/>
        <v>207197.53323199978</v>
      </c>
      <c r="M119" s="83">
        <f t="shared" si="47"/>
        <v>483233.7130970009</v>
      </c>
      <c r="N119" s="71">
        <f t="shared" si="47"/>
        <v>72049.319999999992</v>
      </c>
      <c r="O119" s="71">
        <f t="shared" si="47"/>
        <v>1539029.1459599996</v>
      </c>
      <c r="P119" s="71">
        <f t="shared" si="47"/>
        <v>2725</v>
      </c>
      <c r="Q119" s="169">
        <f>SUM(Q12:Q117)</f>
        <v>319839.27</v>
      </c>
      <c r="R119" s="72"/>
      <c r="S119" s="33">
        <f t="shared" ref="S119:Z119" si="48">SUM(S9:S117)</f>
        <v>83424.679999999978</v>
      </c>
      <c r="T119" s="72">
        <f>SUM(T9:T117)</f>
        <v>21000</v>
      </c>
      <c r="U119" s="33">
        <f t="shared" si="48"/>
        <v>693719.53604166606</v>
      </c>
      <c r="V119" s="72">
        <f>SUM(V9:V117)</f>
        <v>5157.84</v>
      </c>
      <c r="W119" s="72">
        <f t="shared" si="48"/>
        <v>1120708.4860416672</v>
      </c>
      <c r="X119" s="72">
        <f t="shared" si="48"/>
        <v>485747.17980299942</v>
      </c>
      <c r="Y119" s="72">
        <f t="shared" si="48"/>
        <v>994939.68952700077</v>
      </c>
      <c r="Z119" s="72">
        <f t="shared" si="48"/>
        <v>5588677.6641553333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</row>
    <row r="120" spans="1:79" s="22" customFormat="1" ht="15.75" x14ac:dyDescent="0.25">
      <c r="A120" s="58"/>
      <c r="B120" s="59"/>
      <c r="C120" s="60"/>
      <c r="D120" s="60"/>
      <c r="E120" s="61"/>
      <c r="F120" s="60"/>
      <c r="G120" s="71"/>
      <c r="H120" s="71"/>
      <c r="I120" s="71"/>
      <c r="J120" s="71"/>
      <c r="K120" s="83"/>
      <c r="L120" s="83"/>
      <c r="M120" s="83"/>
      <c r="N120" s="71"/>
      <c r="O120" s="71"/>
      <c r="P120" s="71"/>
      <c r="Q120" s="72"/>
      <c r="R120" s="72"/>
      <c r="S120" s="72"/>
      <c r="T120" s="72"/>
      <c r="U120" s="33"/>
      <c r="V120" s="72"/>
      <c r="W120" s="72"/>
      <c r="X120" s="72"/>
      <c r="Y120" s="72"/>
      <c r="Z120" s="72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</row>
    <row r="121" spans="1:79" s="24" customFormat="1" ht="17.25" x14ac:dyDescent="0.3">
      <c r="B121" s="38"/>
      <c r="C121" s="39"/>
      <c r="D121" s="36"/>
      <c r="E121" s="167" t="s">
        <v>174</v>
      </c>
      <c r="F121" s="36"/>
      <c r="G121" s="34"/>
      <c r="I121" s="42"/>
      <c r="J121" s="35"/>
      <c r="K121" s="35"/>
      <c r="L121" s="70"/>
      <c r="M121" s="70"/>
      <c r="N121" s="35"/>
      <c r="O121" s="35"/>
      <c r="P121" s="35"/>
      <c r="Q121" s="76"/>
      <c r="R121" s="41"/>
      <c r="S121" s="74"/>
      <c r="T121" s="35"/>
      <c r="U121" s="35"/>
      <c r="V121" s="35"/>
      <c r="W121" s="35"/>
      <c r="X121" s="35"/>
      <c r="Y121" s="35"/>
      <c r="Z121" s="37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9"/>
    </row>
    <row r="122" spans="1:79" s="24" customFormat="1" ht="17.25" x14ac:dyDescent="0.3">
      <c r="B122" s="38"/>
      <c r="C122" s="39"/>
      <c r="D122" s="38"/>
      <c r="E122" s="40"/>
      <c r="F122" s="38"/>
      <c r="G122" s="34"/>
      <c r="I122" s="35"/>
      <c r="J122" s="35"/>
      <c r="K122" s="35"/>
      <c r="L122" s="35"/>
      <c r="M122" s="35"/>
      <c r="N122" s="35"/>
      <c r="O122" s="35"/>
      <c r="P122" s="35"/>
      <c r="Q122" s="77"/>
      <c r="R122" s="41"/>
      <c r="S122" s="74"/>
      <c r="T122" s="35"/>
      <c r="U122" s="35"/>
      <c r="V122" s="35"/>
      <c r="W122" s="35"/>
      <c r="X122" s="35"/>
      <c r="Y122" s="35"/>
      <c r="Z122" s="170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</row>
    <row r="123" spans="1:79" s="24" customFormat="1" ht="17.25" x14ac:dyDescent="0.3">
      <c r="C123" s="39"/>
      <c r="D123" s="38"/>
      <c r="E123" s="40"/>
      <c r="G123" s="34"/>
      <c r="H123" s="42"/>
      <c r="I123" s="35"/>
      <c r="J123" s="35"/>
      <c r="K123" s="35"/>
      <c r="L123" s="35"/>
      <c r="M123" s="35"/>
      <c r="N123" s="35"/>
      <c r="O123" s="35"/>
      <c r="P123" s="35"/>
      <c r="Q123" s="77"/>
      <c r="R123" s="41"/>
      <c r="S123" s="74"/>
      <c r="T123" s="35"/>
      <c r="U123" s="35"/>
      <c r="V123" s="35"/>
      <c r="W123" s="35"/>
      <c r="X123" s="35"/>
      <c r="Y123" s="35"/>
      <c r="Z123" s="37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</row>
    <row r="124" spans="1:79" s="24" customFormat="1" ht="17.25" x14ac:dyDescent="0.3">
      <c r="C124" s="39"/>
      <c r="D124" s="43"/>
      <c r="E124" s="40"/>
      <c r="G124" s="34"/>
      <c r="H124" s="42"/>
      <c r="I124" s="35"/>
      <c r="J124" s="35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35"/>
      <c r="V124" s="35"/>
      <c r="W124" s="35"/>
      <c r="X124" s="35"/>
      <c r="Y124" s="35"/>
      <c r="Z124" s="37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</row>
    <row r="125" spans="1:79" s="24" customFormat="1" ht="17.25" x14ac:dyDescent="0.3">
      <c r="C125" s="39"/>
      <c r="D125" s="38"/>
      <c r="E125" s="40"/>
      <c r="F125" s="38"/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74"/>
      <c r="V125" s="35"/>
      <c r="W125" s="35"/>
      <c r="X125" s="35"/>
      <c r="Y125" s="35"/>
      <c r="Z125" s="37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</row>
    <row r="126" spans="1:79" s="24" customFormat="1" ht="17.25" x14ac:dyDescent="0.3">
      <c r="B126" s="38" t="s">
        <v>129</v>
      </c>
      <c r="C126" s="39"/>
      <c r="D126" s="38"/>
      <c r="E126" s="40"/>
      <c r="F126" s="38" t="s">
        <v>182</v>
      </c>
      <c r="G126" s="33"/>
      <c r="H126" s="42"/>
      <c r="I126" s="35"/>
      <c r="J126" s="68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74"/>
      <c r="V126" s="35"/>
      <c r="W126" s="35"/>
      <c r="X126" s="35"/>
      <c r="Y126" s="35"/>
      <c r="Z126" s="37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</row>
    <row r="127" spans="1:79" s="24" customFormat="1" ht="17.25" x14ac:dyDescent="0.3">
      <c r="B127" s="44" t="s">
        <v>130</v>
      </c>
      <c r="C127" s="39"/>
      <c r="D127" s="38"/>
      <c r="E127" s="40"/>
      <c r="F127" s="44" t="s">
        <v>133</v>
      </c>
      <c r="G127" s="34"/>
      <c r="H127" s="42"/>
      <c r="I127" s="35"/>
      <c r="J127" s="35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</row>
    <row r="128" spans="1:79" s="24" customFormat="1" ht="17.25" x14ac:dyDescent="0.3">
      <c r="B128" s="38"/>
      <c r="C128" s="39"/>
      <c r="D128" s="38"/>
      <c r="E128" s="40"/>
      <c r="F128" s="38"/>
      <c r="G128" s="34"/>
      <c r="H128" s="42"/>
      <c r="I128" s="35"/>
      <c r="J128" s="35"/>
      <c r="K128" s="35"/>
      <c r="L128" s="35"/>
      <c r="M128" s="35"/>
      <c r="N128" s="35"/>
      <c r="O128" s="35"/>
      <c r="P128" s="35"/>
      <c r="Q128" s="77"/>
      <c r="R128" s="41"/>
      <c r="S128" s="74"/>
      <c r="T128" s="35"/>
      <c r="U128" s="74"/>
      <c r="V128" s="35"/>
      <c r="W128" s="35"/>
      <c r="X128" s="35"/>
      <c r="Y128" s="35"/>
      <c r="Z128" s="37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</row>
    <row r="129" spans="2:79" s="24" customFormat="1" ht="17.25" x14ac:dyDescent="0.3">
      <c r="B129" s="38"/>
      <c r="C129" s="39"/>
      <c r="D129" s="38"/>
      <c r="E129" s="40"/>
      <c r="F129" s="38"/>
      <c r="G129" s="34"/>
      <c r="H129" s="42"/>
      <c r="I129" s="35"/>
      <c r="J129" s="35"/>
      <c r="K129" s="35"/>
      <c r="L129" s="35"/>
      <c r="M129" s="35"/>
      <c r="N129" s="35"/>
      <c r="O129" s="35"/>
      <c r="P129" s="35"/>
      <c r="Q129" s="77"/>
      <c r="R129" s="41"/>
      <c r="S129" s="74"/>
      <c r="T129" s="35"/>
      <c r="U129" s="74"/>
      <c r="V129" s="35"/>
      <c r="W129" s="35"/>
      <c r="X129" s="35"/>
      <c r="Y129" s="35"/>
      <c r="Z129" s="37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</row>
    <row r="130" spans="2:79" s="24" customFormat="1" ht="17.25" x14ac:dyDescent="0.3">
      <c r="B130" s="38"/>
      <c r="C130" s="39"/>
      <c r="E130" s="32"/>
      <c r="G130" s="34"/>
      <c r="H130" s="34"/>
      <c r="I130" s="35"/>
      <c r="J130" s="35"/>
      <c r="K130" s="35"/>
      <c r="L130" s="35"/>
      <c r="M130" s="35"/>
      <c r="N130" s="35"/>
      <c r="O130" s="35"/>
      <c r="P130" s="35"/>
      <c r="Q130" s="76"/>
      <c r="R130" s="41"/>
      <c r="S130" s="74"/>
      <c r="T130" s="35"/>
      <c r="U130" s="74"/>
      <c r="V130" s="35"/>
      <c r="W130" s="35"/>
      <c r="X130" s="35"/>
      <c r="Y130" s="35"/>
      <c r="Z130" s="37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</row>
    <row r="131" spans="2:79" s="7" customFormat="1" x14ac:dyDescent="0.25">
      <c r="B131" s="8"/>
      <c r="C131" s="9"/>
      <c r="D131" s="8"/>
      <c r="E131" s="16"/>
      <c r="F131" s="8"/>
      <c r="G131" s="26"/>
      <c r="H131" s="4"/>
      <c r="I131" s="3"/>
      <c r="J131" s="5"/>
      <c r="K131" s="5"/>
      <c r="L131" s="5"/>
      <c r="M131" s="5"/>
      <c r="N131" s="5"/>
      <c r="O131" s="5"/>
      <c r="P131" s="5"/>
      <c r="Q131" s="78"/>
      <c r="R131" s="19"/>
      <c r="S131" s="19"/>
      <c r="T131" s="5"/>
      <c r="U131" s="80"/>
      <c r="V131" s="15"/>
      <c r="W131" s="5"/>
      <c r="X131" s="5"/>
      <c r="Y131" s="5"/>
      <c r="Z131" s="15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50"/>
    </row>
    <row r="132" spans="2:79" x14ac:dyDescent="0.25">
      <c r="G132" s="10"/>
      <c r="H132" s="8"/>
      <c r="I132" s="11"/>
      <c r="J132" s="11"/>
      <c r="K132" s="11"/>
      <c r="L132" s="11"/>
      <c r="M132" s="11"/>
      <c r="N132" s="11"/>
      <c r="O132" s="12"/>
      <c r="P132" s="12"/>
      <c r="Q132" s="79"/>
      <c r="R132" s="11"/>
      <c r="S132" s="11"/>
      <c r="T132" s="12"/>
      <c r="U132" s="11"/>
      <c r="V132" s="12"/>
      <c r="W132" s="12"/>
      <c r="X132" s="13"/>
      <c r="Y132" s="12"/>
      <c r="Z132" s="12"/>
    </row>
    <row r="133" spans="2:79" x14ac:dyDescent="0.25">
      <c r="G133" s="10"/>
      <c r="H133" s="8"/>
      <c r="I133" s="11"/>
      <c r="J133" s="11"/>
      <c r="K133" s="11"/>
      <c r="L133" s="11"/>
      <c r="M133" s="11"/>
      <c r="N133" s="11"/>
      <c r="O133" s="12"/>
      <c r="P133" s="12"/>
      <c r="Q133" s="79"/>
      <c r="R133" s="11"/>
      <c r="S133" s="11"/>
      <c r="T133" s="12"/>
      <c r="U133" s="11"/>
      <c r="V133" s="12"/>
      <c r="W133" s="12"/>
      <c r="X133" s="13"/>
      <c r="Y133" s="12"/>
      <c r="Z133" s="12"/>
    </row>
    <row r="134" spans="2:79" x14ac:dyDescent="0.25">
      <c r="G134" s="2"/>
      <c r="H134" s="1"/>
    </row>
    <row r="135" spans="2:79" x14ac:dyDescent="0.25">
      <c r="G135" s="2"/>
      <c r="H135" s="1"/>
    </row>
    <row r="136" spans="2:79" x14ac:dyDescent="0.25">
      <c r="G136" s="2"/>
      <c r="H136" s="1"/>
    </row>
    <row r="137" spans="2:79" x14ac:dyDescent="0.25">
      <c r="F137" s="21"/>
      <c r="G137" s="2"/>
      <c r="H137" s="1"/>
    </row>
    <row r="138" spans="2:79" x14ac:dyDescent="0.25">
      <c r="F138" s="21"/>
      <c r="G138" s="2"/>
      <c r="H138" s="1"/>
    </row>
    <row r="139" spans="2:79" x14ac:dyDescent="0.25">
      <c r="G139" s="2"/>
      <c r="H139" s="1"/>
    </row>
    <row r="140" spans="2:79" x14ac:dyDescent="0.25">
      <c r="G140" s="2"/>
      <c r="H140" s="1"/>
    </row>
    <row r="141" spans="2:79" x14ac:dyDescent="0.25">
      <c r="G141" s="2"/>
      <c r="H141" s="1"/>
    </row>
    <row r="142" spans="2:79" x14ac:dyDescent="0.25">
      <c r="G142" s="2"/>
      <c r="H142" s="1"/>
    </row>
    <row r="143" spans="2:79" x14ac:dyDescent="0.25">
      <c r="G143" s="2"/>
      <c r="H143" s="1"/>
    </row>
    <row r="144" spans="2:79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2677165354330695" right="0.23622047244094499" top="0.74803149606299202" bottom="0.74803149606299202" header="0.31496062992126" footer="0.31496062992126"/>
  <pageSetup paperSize="5" scale="46" orientation="landscape" r:id="rId1"/>
  <headerFooter>
    <oddFooter>&amp;L&amp;P/&amp;N</oddFooter>
  </headerFooter>
  <rowBreaks count="3" manualBreakCount="3">
    <brk id="39" max="78" man="1"/>
    <brk id="84" max="78" man="1"/>
    <brk id="127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7" t="s">
        <v>238</v>
      </c>
      <c r="B1" s="138" t="s">
        <v>2</v>
      </c>
      <c r="C1" s="139" t="s">
        <v>64</v>
      </c>
      <c r="D1" s="138" t="s">
        <v>3</v>
      </c>
      <c r="E1" s="140" t="s">
        <v>62</v>
      </c>
      <c r="F1" s="138" t="s">
        <v>4</v>
      </c>
      <c r="G1" s="141" t="s">
        <v>239</v>
      </c>
      <c r="H1" s="142"/>
      <c r="I1" s="112"/>
      <c r="J1" s="112"/>
      <c r="K1" s="143"/>
      <c r="L1" s="144"/>
      <c r="M1" s="144"/>
      <c r="N1" s="145"/>
      <c r="O1" s="146"/>
      <c r="P1" s="146"/>
      <c r="Q1" s="146"/>
      <c r="R1" s="146"/>
      <c r="S1" s="146"/>
      <c r="T1" s="146"/>
      <c r="U1" s="146" t="s">
        <v>52</v>
      </c>
      <c r="V1" s="117" t="s">
        <v>134</v>
      </c>
      <c r="W1" s="117" t="s">
        <v>140</v>
      </c>
      <c r="X1" s="117" t="s">
        <v>5</v>
      </c>
      <c r="Y1" s="118" t="s">
        <v>240</v>
      </c>
      <c r="Z1" s="117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2"/>
      <c r="R2" s="62"/>
      <c r="S2" s="124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3"/>
      <c r="R3" s="62"/>
      <c r="S3" s="124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4"/>
      <c r="R4" s="62"/>
      <c r="S4" s="124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4">
        <v>48648.800000000003</v>
      </c>
      <c r="R5" s="62"/>
      <c r="S5" s="124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4">
        <v>10669.68</v>
      </c>
      <c r="R6" s="62"/>
      <c r="S6" s="124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4"/>
      <c r="R7" s="62"/>
      <c r="S7" s="124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4">
        <v>11633.07</v>
      </c>
      <c r="R8" s="62"/>
      <c r="S8" s="124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4">
        <v>10389.9</v>
      </c>
      <c r="R9" s="62"/>
      <c r="S9" s="124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4">
        <v>4694.38</v>
      </c>
      <c r="R10" s="62"/>
      <c r="S10" s="124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4">
        <v>6000</v>
      </c>
      <c r="R11" s="62"/>
      <c r="S11" s="124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4">
        <v>3000</v>
      </c>
      <c r="R12" s="62"/>
      <c r="S12" s="124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4">
        <v>2996.21</v>
      </c>
      <c r="R13" s="62"/>
      <c r="S13" s="124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4"/>
      <c r="R14" s="62"/>
      <c r="S14" s="124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4">
        <v>500</v>
      </c>
      <c r="R15" s="62"/>
      <c r="S15" s="124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4">
        <v>1200</v>
      </c>
      <c r="R16" s="62"/>
      <c r="S16" s="124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4"/>
      <c r="R17" s="62"/>
      <c r="S17" s="124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4">
        <v>10686.79</v>
      </c>
      <c r="R18" s="62"/>
      <c r="S18" s="124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4">
        <v>200</v>
      </c>
      <c r="R19" s="62"/>
      <c r="S19" s="124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4"/>
      <c r="R20" s="62"/>
      <c r="S20" s="124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4"/>
      <c r="R21" s="62"/>
      <c r="S21" s="124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4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4"/>
      <c r="R22" s="63"/>
      <c r="S22" s="125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4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4"/>
      <c r="R23" s="63"/>
      <c r="S23" s="125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4"/>
      <c r="R24" s="62"/>
      <c r="S24" s="124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4"/>
      <c r="R25" s="62"/>
      <c r="S25" s="124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4"/>
      <c r="R26" s="62"/>
      <c r="S26" s="124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4"/>
      <c r="R27" s="62"/>
      <c r="S27" s="124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4"/>
      <c r="R28" s="62"/>
      <c r="S28" s="124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4">
        <v>5000</v>
      </c>
      <c r="R29" s="62"/>
      <c r="S29" s="124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4">
        <v>4000</v>
      </c>
      <c r="R30" s="62"/>
      <c r="S30" s="124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4">
        <v>2960.07</v>
      </c>
      <c r="R31" s="62"/>
      <c r="S31" s="124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4">
        <v>1000</v>
      </c>
      <c r="R32" s="62"/>
      <c r="S32" s="124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6">
        <v>32</v>
      </c>
      <c r="B33" s="127" t="s">
        <v>76</v>
      </c>
      <c r="C33" s="127" t="s">
        <v>66</v>
      </c>
      <c r="D33" s="127" t="s">
        <v>8</v>
      </c>
      <c r="E33" s="127" t="s">
        <v>170</v>
      </c>
      <c r="F33" s="127" t="s">
        <v>47</v>
      </c>
      <c r="G33" s="128">
        <v>48000</v>
      </c>
      <c r="H33" s="128">
        <f>+G33-(I33+L33+N33)</f>
        <v>45163.199999999997</v>
      </c>
      <c r="I33" s="128">
        <f t="shared" si="0"/>
        <v>1377.6</v>
      </c>
      <c r="J33" s="128">
        <f t="shared" si="1"/>
        <v>3407.9999999999995</v>
      </c>
      <c r="K33" s="128">
        <f t="shared" si="2"/>
        <v>528</v>
      </c>
      <c r="L33" s="128">
        <f t="shared" si="9"/>
        <v>1459.2</v>
      </c>
      <c r="M33" s="128">
        <f t="shared" si="10"/>
        <v>3403.2000000000003</v>
      </c>
      <c r="N33" s="128"/>
      <c r="O33" s="128">
        <f>+I33+J33+K33+L33+M33+N33</f>
        <v>10176</v>
      </c>
      <c r="P33" s="128">
        <v>25</v>
      </c>
      <c r="Q33" s="124"/>
      <c r="R33" s="124"/>
      <c r="S33" s="124">
        <v>1215.26</v>
      </c>
      <c r="T33" s="124">
        <v>200</v>
      </c>
      <c r="U33" s="124">
        <v>1571.73</v>
      </c>
      <c r="V33" s="124"/>
      <c r="W33" s="124">
        <f t="shared" si="8"/>
        <v>3011.99</v>
      </c>
      <c r="X33" s="124">
        <f t="shared" si="4"/>
        <v>2836.8</v>
      </c>
      <c r="Y33" s="124">
        <f>+J33+M33</f>
        <v>6811.2</v>
      </c>
      <c r="Z33" s="124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4">
        <v>6500</v>
      </c>
      <c r="R34" s="62"/>
      <c r="S34" s="124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4">
        <v>3495.45</v>
      </c>
      <c r="R35" s="62"/>
      <c r="S35" s="124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4"/>
      <c r="R36" s="62"/>
      <c r="S36" s="124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4">
        <v>3495.45</v>
      </c>
      <c r="R37" s="62"/>
      <c r="S37" s="124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4"/>
      <c r="R38" s="62"/>
      <c r="S38" s="124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4">
        <v>2458.4</v>
      </c>
      <c r="R39" s="62"/>
      <c r="S39" s="124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4">
        <v>7689.07</v>
      </c>
      <c r="R40" s="62"/>
      <c r="S40" s="124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4"/>
      <c r="R41" s="62"/>
      <c r="S41" s="124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4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4">
        <v>10736.72</v>
      </c>
      <c r="R42" s="62"/>
      <c r="S42" s="124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4">
        <v>1000</v>
      </c>
      <c r="R43" s="62"/>
      <c r="S43" s="124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4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4"/>
      <c r="R44" s="62"/>
      <c r="S44" s="124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4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4"/>
      <c r="R45" s="62"/>
      <c r="S45" s="124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4">
        <v>5667.2</v>
      </c>
      <c r="R46" s="62"/>
      <c r="S46" s="124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4"/>
      <c r="R47" s="62"/>
      <c r="S47" s="124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4">
        <v>3395.29</v>
      </c>
      <c r="R48" s="62"/>
      <c r="S48" s="124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5">
        <v>13993.93</v>
      </c>
      <c r="R49" s="63"/>
      <c r="S49" s="125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4"/>
      <c r="R50" s="62"/>
      <c r="S50" s="124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6">
        <v>50</v>
      </c>
      <c r="B51" s="127" t="s">
        <v>138</v>
      </c>
      <c r="C51" s="127" t="s">
        <v>65</v>
      </c>
      <c r="D51" s="127" t="s">
        <v>56</v>
      </c>
      <c r="E51" s="127" t="s">
        <v>17</v>
      </c>
      <c r="F51" s="127" t="s">
        <v>61</v>
      </c>
      <c r="G51" s="128">
        <v>46000</v>
      </c>
      <c r="H51" s="128">
        <f>+G51-(I51+L51+N51)</f>
        <v>43281.4</v>
      </c>
      <c r="I51" s="128">
        <f t="shared" si="0"/>
        <v>1320.2</v>
      </c>
      <c r="J51" s="128">
        <f t="shared" si="1"/>
        <v>3265.9999999999995</v>
      </c>
      <c r="K51" s="128">
        <f t="shared" si="2"/>
        <v>506.00000000000006</v>
      </c>
      <c r="L51" s="128">
        <f t="shared" si="9"/>
        <v>1398.4</v>
      </c>
      <c r="M51" s="128">
        <f t="shared" si="10"/>
        <v>3261.4</v>
      </c>
      <c r="N51" s="128"/>
      <c r="O51" s="128">
        <f>+I51+J51+K51+L51+M51+N51</f>
        <v>9752</v>
      </c>
      <c r="P51" s="128">
        <v>25</v>
      </c>
      <c r="Q51" s="124"/>
      <c r="R51" s="124"/>
      <c r="S51" s="124">
        <v>1200.52</v>
      </c>
      <c r="T51" s="124">
        <v>200</v>
      </c>
      <c r="U51" s="124">
        <v>1289.46</v>
      </c>
      <c r="V51" s="124"/>
      <c r="W51" s="124">
        <f t="shared" si="8"/>
        <v>2714.98</v>
      </c>
      <c r="X51" s="124">
        <f t="shared" si="4"/>
        <v>2718.6000000000004</v>
      </c>
      <c r="Y51" s="124">
        <f>+J51+M51</f>
        <v>6527.4</v>
      </c>
      <c r="Z51" s="124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4"/>
      <c r="R52" s="63"/>
      <c r="S52" s="125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4"/>
      <c r="R53" s="63"/>
      <c r="S53" s="125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4"/>
      <c r="R54" s="63"/>
      <c r="S54" s="125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4"/>
      <c r="R55" s="63"/>
      <c r="S55" s="125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4"/>
      <c r="R56" s="63"/>
      <c r="S56" s="125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4"/>
      <c r="R57" s="63"/>
      <c r="S57" s="125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5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4">
        <v>1233.44</v>
      </c>
      <c r="R58" s="63"/>
      <c r="S58" s="125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4"/>
      <c r="R59" s="63"/>
      <c r="S59" s="125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4"/>
      <c r="R60" s="63"/>
      <c r="S60" s="125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4"/>
      <c r="R61" s="63"/>
      <c r="S61" s="125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4">
        <v>10000</v>
      </c>
      <c r="R62" s="63"/>
      <c r="S62" s="125"/>
      <c r="T62" s="62">
        <v>200</v>
      </c>
      <c r="U62" s="136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4">
        <v>11000</v>
      </c>
      <c r="R63" s="63"/>
      <c r="S63" s="125">
        <v>430.04</v>
      </c>
      <c r="T63" s="62">
        <v>200</v>
      </c>
      <c r="U63" s="136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4"/>
      <c r="R64" s="63"/>
      <c r="S64" s="125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4">
        <v>1500</v>
      </c>
      <c r="R65" s="63"/>
      <c r="S65" s="125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6">
        <v>65</v>
      </c>
      <c r="B66" s="130" t="s">
        <v>112</v>
      </c>
      <c r="C66" s="130" t="s">
        <v>66</v>
      </c>
      <c r="D66" s="130" t="s">
        <v>15</v>
      </c>
      <c r="E66" s="127" t="s">
        <v>131</v>
      </c>
      <c r="F66" s="130" t="s">
        <v>61</v>
      </c>
      <c r="G66" s="131">
        <v>46000</v>
      </c>
      <c r="H66" s="131">
        <f t="shared" si="7"/>
        <v>43281.4</v>
      </c>
      <c r="I66" s="128">
        <f t="shared" si="0"/>
        <v>1320.2</v>
      </c>
      <c r="J66" s="128">
        <f t="shared" si="1"/>
        <v>3265.9999999999995</v>
      </c>
      <c r="K66" s="128">
        <f t="shared" si="2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3"/>
        <v>9752</v>
      </c>
      <c r="P66" s="131">
        <v>25</v>
      </c>
      <c r="Q66" s="124">
        <v>200</v>
      </c>
      <c r="R66" s="125"/>
      <c r="S66" s="125">
        <v>1216.52</v>
      </c>
      <c r="T66" s="124">
        <v>200</v>
      </c>
      <c r="U66" s="125">
        <v>1289.46</v>
      </c>
      <c r="V66" s="125"/>
      <c r="W66" s="124">
        <f t="shared" si="8"/>
        <v>2930.98</v>
      </c>
      <c r="X66" s="124">
        <f t="shared" si="4"/>
        <v>2718.6000000000004</v>
      </c>
      <c r="Y66" s="125">
        <f t="shared" si="11"/>
        <v>6527.4</v>
      </c>
      <c r="Z66" s="125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4"/>
      <c r="R67" s="63"/>
      <c r="S67" s="125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4"/>
      <c r="R68" s="63"/>
      <c r="S68" s="125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4">
        <v>6505.87</v>
      </c>
      <c r="R69" s="62"/>
      <c r="S69" s="124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4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4">
        <v>7511.18</v>
      </c>
      <c r="R70" s="63"/>
      <c r="S70" s="125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4">
        <v>2125.4899999999998</v>
      </c>
      <c r="R71" s="62"/>
      <c r="S71" s="124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4">
        <v>9635.91</v>
      </c>
      <c r="R72" s="62"/>
      <c r="S72" s="124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4">
        <v>2995.75</v>
      </c>
      <c r="R73" s="62"/>
      <c r="S73" s="124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4" t="s">
        <v>147</v>
      </c>
      <c r="C74" s="114" t="s">
        <v>65</v>
      </c>
      <c r="D74" s="114" t="s">
        <v>149</v>
      </c>
      <c r="E74" s="52" t="s">
        <v>150</v>
      </c>
      <c r="F74" s="114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4">
        <v>500</v>
      </c>
      <c r="R74" s="62"/>
      <c r="S74" s="124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4" t="s">
        <v>180</v>
      </c>
      <c r="C75" s="114" t="s">
        <v>65</v>
      </c>
      <c r="D75" s="114" t="s">
        <v>15</v>
      </c>
      <c r="E75" s="52" t="s">
        <v>21</v>
      </c>
      <c r="F75" s="114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4">
        <v>2000</v>
      </c>
      <c r="R75" s="62"/>
      <c r="S75" s="124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4" t="s">
        <v>223</v>
      </c>
      <c r="C76" s="114" t="s">
        <v>66</v>
      </c>
      <c r="D76" s="114" t="s">
        <v>56</v>
      </c>
      <c r="E76" s="52" t="s">
        <v>181</v>
      </c>
      <c r="F76" s="114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4">
        <v>7426.75</v>
      </c>
      <c r="R76" s="62"/>
      <c r="S76" s="124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5">
        <v>1000</v>
      </c>
      <c r="R77" s="67"/>
      <c r="S77" s="134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4" t="s">
        <v>184</v>
      </c>
      <c r="C78" s="114" t="s">
        <v>66</v>
      </c>
      <c r="D78" s="114" t="s">
        <v>56</v>
      </c>
      <c r="E78" s="52" t="s">
        <v>32</v>
      </c>
      <c r="F78" s="114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4">
        <v>1000</v>
      </c>
      <c r="R78" s="64"/>
      <c r="S78" s="135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4" t="s">
        <v>185</v>
      </c>
      <c r="C79" s="114" t="s">
        <v>65</v>
      </c>
      <c r="D79" s="114" t="s">
        <v>186</v>
      </c>
      <c r="E79" s="52" t="s">
        <v>21</v>
      </c>
      <c r="F79" s="114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4"/>
      <c r="R79" s="64"/>
      <c r="S79" s="135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4" t="s">
        <v>187</v>
      </c>
      <c r="C80" s="114" t="s">
        <v>65</v>
      </c>
      <c r="D80" s="114" t="s">
        <v>186</v>
      </c>
      <c r="E80" s="52" t="s">
        <v>21</v>
      </c>
      <c r="F80" s="114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4"/>
      <c r="R80" s="64"/>
      <c r="S80" s="135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4" t="s">
        <v>188</v>
      </c>
      <c r="C81" s="114" t="s">
        <v>66</v>
      </c>
      <c r="D81" s="114" t="s">
        <v>56</v>
      </c>
      <c r="E81" s="52" t="s">
        <v>20</v>
      </c>
      <c r="F81" s="114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4"/>
      <c r="R81" s="64"/>
      <c r="S81" s="135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4" t="s">
        <v>189</v>
      </c>
      <c r="C82" s="114" t="s">
        <v>65</v>
      </c>
      <c r="D82" s="114" t="s">
        <v>177</v>
      </c>
      <c r="E82" s="52" t="s">
        <v>190</v>
      </c>
      <c r="F82" s="114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4"/>
      <c r="R82" s="64"/>
      <c r="S82" s="135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4" t="s">
        <v>191</v>
      </c>
      <c r="C83" s="114" t="s">
        <v>66</v>
      </c>
      <c r="D83" s="114" t="s">
        <v>56</v>
      </c>
      <c r="E83" s="52" t="s">
        <v>32</v>
      </c>
      <c r="F83" s="114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4"/>
      <c r="R83" s="64"/>
      <c r="S83" s="135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4" t="s">
        <v>194</v>
      </c>
      <c r="C84" s="114" t="s">
        <v>66</v>
      </c>
      <c r="D84" s="114" t="s">
        <v>56</v>
      </c>
      <c r="E84" s="52" t="s">
        <v>32</v>
      </c>
      <c r="F84" s="114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4"/>
      <c r="R84" s="64"/>
      <c r="S84" s="135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4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4"/>
      <c r="R85" s="63"/>
      <c r="S85" s="125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4" t="s">
        <v>56</v>
      </c>
      <c r="E86" s="116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4"/>
      <c r="R86" s="63"/>
      <c r="S86" s="125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4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4"/>
      <c r="R87" s="63"/>
      <c r="S87" s="125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4"/>
      <c r="R88" s="63"/>
      <c r="S88" s="125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4">
        <v>500</v>
      </c>
      <c r="R89" s="63"/>
      <c r="S89" s="125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4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4"/>
      <c r="R90" s="63"/>
      <c r="S90" s="125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4" t="s">
        <v>193</v>
      </c>
      <c r="C91" s="114" t="s">
        <v>65</v>
      </c>
      <c r="D91" s="114" t="s">
        <v>56</v>
      </c>
      <c r="E91" s="52" t="s">
        <v>192</v>
      </c>
      <c r="F91" s="114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4"/>
      <c r="R91" s="64"/>
      <c r="S91" s="135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4">
        <v>1638.06</v>
      </c>
      <c r="R92" s="62"/>
      <c r="S92" s="124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4"/>
      <c r="R93" s="62"/>
      <c r="S93" s="124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4"/>
      <c r="R94" s="62"/>
      <c r="S94" s="124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4"/>
      <c r="R95" s="62"/>
      <c r="S95" s="124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4" t="s">
        <v>144</v>
      </c>
      <c r="C96" s="114" t="s">
        <v>65</v>
      </c>
      <c r="D96" s="114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4">
        <v>2100.16</v>
      </c>
      <c r="R96" s="62"/>
      <c r="S96" s="124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4">
        <v>500</v>
      </c>
      <c r="R97" s="62"/>
      <c r="S97" s="124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4"/>
      <c r="R98" s="62"/>
      <c r="S98" s="124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4">
        <v>4777.8999999999996</v>
      </c>
      <c r="R99" s="62"/>
      <c r="S99" s="124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4">
        <v>17474.189999999999</v>
      </c>
      <c r="R100" s="62"/>
      <c r="S100" s="124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4" t="s">
        <v>145</v>
      </c>
      <c r="C101" s="114" t="s">
        <v>66</v>
      </c>
      <c r="D101" s="114" t="s">
        <v>149</v>
      </c>
      <c r="E101" s="52" t="s">
        <v>34</v>
      </c>
      <c r="F101" s="114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4">
        <v>1500</v>
      </c>
      <c r="R101" s="62"/>
      <c r="S101" s="124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6">
        <v>101</v>
      </c>
      <c r="B102" s="127" t="s">
        <v>226</v>
      </c>
      <c r="C102" s="127" t="s">
        <v>66</v>
      </c>
      <c r="D102" s="127" t="s">
        <v>15</v>
      </c>
      <c r="E102" s="127" t="s">
        <v>216</v>
      </c>
      <c r="F102" s="127" t="s">
        <v>47</v>
      </c>
      <c r="G102" s="128">
        <v>26000</v>
      </c>
      <c r="H102" s="128">
        <f t="shared" si="27"/>
        <v>24463.4</v>
      </c>
      <c r="I102" s="128">
        <f t="shared" si="14"/>
        <v>746.2</v>
      </c>
      <c r="J102" s="128">
        <f t="shared" si="15"/>
        <v>1845.9999999999998</v>
      </c>
      <c r="K102" s="128">
        <f t="shared" si="16"/>
        <v>286.00000000000006</v>
      </c>
      <c r="L102" s="128">
        <f t="shared" si="22"/>
        <v>790.4</v>
      </c>
      <c r="M102" s="128">
        <f t="shared" si="23"/>
        <v>1843.4</v>
      </c>
      <c r="N102" s="128"/>
      <c r="O102" s="128">
        <f t="shared" si="28"/>
        <v>5512</v>
      </c>
      <c r="P102" s="128">
        <v>25</v>
      </c>
      <c r="Q102" s="124"/>
      <c r="R102" s="124"/>
      <c r="S102" s="124"/>
      <c r="T102" s="124">
        <v>200</v>
      </c>
      <c r="U102" s="125">
        <f t="shared" si="26"/>
        <v>0</v>
      </c>
      <c r="V102" s="124"/>
      <c r="W102" s="124">
        <f t="shared" ref="W102:W111" si="30">P102+Q102+R102+S102+T102+U102</f>
        <v>225</v>
      </c>
      <c r="X102" s="124">
        <f t="shared" si="18"/>
        <v>1536.6</v>
      </c>
      <c r="Y102" s="124">
        <f t="shared" si="29"/>
        <v>3689.3999999999996</v>
      </c>
      <c r="Z102" s="125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4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4">
        <f t="shared" si="29"/>
        <v>3547.5</v>
      </c>
      <c r="Z103" s="125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4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4">
        <f t="shared" si="29"/>
        <v>2838</v>
      </c>
      <c r="Z104" s="125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4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4">
        <f t="shared" si="29"/>
        <v>6527.4</v>
      </c>
      <c r="Z105" s="125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4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4">
        <f t="shared" si="29"/>
        <v>18447</v>
      </c>
      <c r="Z106" s="125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19"/>
      <c r="R107" s="120"/>
      <c r="S107" s="124">
        <v>78.59</v>
      </c>
      <c r="T107" s="62">
        <v>200</v>
      </c>
      <c r="U107" s="63">
        <f t="shared" si="26"/>
        <v>0</v>
      </c>
      <c r="V107" s="120"/>
      <c r="W107" s="62">
        <f t="shared" si="30"/>
        <v>303.59000000000003</v>
      </c>
      <c r="X107" s="62">
        <f t="shared" si="18"/>
        <v>1477.5</v>
      </c>
      <c r="Y107" s="124">
        <f t="shared" si="29"/>
        <v>3547.5</v>
      </c>
      <c r="Z107" s="125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19"/>
      <c r="R108" s="120"/>
      <c r="S108" s="124"/>
      <c r="T108" s="62">
        <v>200</v>
      </c>
      <c r="U108" s="63">
        <f t="shared" si="26"/>
        <v>0</v>
      </c>
      <c r="V108" s="120"/>
      <c r="W108" s="62">
        <f t="shared" si="30"/>
        <v>225</v>
      </c>
      <c r="X108" s="62">
        <f t="shared" si="18"/>
        <v>1477.5</v>
      </c>
      <c r="Y108" s="124">
        <f t="shared" si="29"/>
        <v>3547.5</v>
      </c>
      <c r="Z108" s="125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19"/>
      <c r="R109" s="120"/>
      <c r="S109" s="124"/>
      <c r="T109" s="62">
        <v>200</v>
      </c>
      <c r="U109" s="63">
        <f t="shared" si="26"/>
        <v>0</v>
      </c>
      <c r="V109" s="120"/>
      <c r="W109" s="62">
        <f t="shared" si="30"/>
        <v>225</v>
      </c>
      <c r="X109" s="62">
        <f t="shared" si="18"/>
        <v>1477.5</v>
      </c>
      <c r="Y109" s="124">
        <f t="shared" si="29"/>
        <v>3547.5</v>
      </c>
      <c r="Z109" s="125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19"/>
      <c r="R110" s="120"/>
      <c r="S110" s="124"/>
      <c r="T110" s="62">
        <v>200</v>
      </c>
      <c r="U110" s="63">
        <f t="shared" si="26"/>
        <v>0</v>
      </c>
      <c r="V110" s="120"/>
      <c r="W110" s="62">
        <f t="shared" si="30"/>
        <v>225</v>
      </c>
      <c r="X110" s="62">
        <f t="shared" si="18"/>
        <v>1773</v>
      </c>
      <c r="Y110" s="124">
        <f t="shared" si="29"/>
        <v>4257</v>
      </c>
      <c r="Z110" s="125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19"/>
      <c r="R111" s="120"/>
      <c r="S111" s="124"/>
      <c r="T111" s="62">
        <v>200</v>
      </c>
      <c r="U111" s="63">
        <f t="shared" si="26"/>
        <v>0</v>
      </c>
      <c r="V111" s="120"/>
      <c r="W111" s="62">
        <f t="shared" si="30"/>
        <v>225</v>
      </c>
      <c r="X111" s="62">
        <f t="shared" si="18"/>
        <v>1477.5</v>
      </c>
      <c r="Y111" s="124">
        <f t="shared" si="29"/>
        <v>3547.5</v>
      </c>
      <c r="Z111" s="125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35D0C-7EA6-46D2-BDEF-977CFDB9D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2024-07-01T14:33:05Z</cp:lastPrinted>
  <dcterms:created xsi:type="dcterms:W3CDTF">2021-10-19T14:31:34Z</dcterms:created>
  <dcterms:modified xsi:type="dcterms:W3CDTF">2024-07-01T14:38:39Z</dcterms:modified>
</cp:coreProperties>
</file>