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issa.pena\Desktop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</sheets>
  <definedNames>
    <definedName name="_xlnm._FilterDatabase" localSheetId="1" hidden="1">Hoja1!$Q$7:$Z$103</definedName>
    <definedName name="_xlnm.Print_Area" localSheetId="1">Hoja1!$A$1:$CB$128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Z21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9" i="1"/>
  <c r="W11" i="1"/>
  <c r="W12" i="1"/>
  <c r="W13" i="1"/>
  <c r="W14" i="1"/>
  <c r="W15" i="1"/>
  <c r="W16" i="1"/>
  <c r="W17" i="1"/>
  <c r="W18" i="1"/>
  <c r="W19" i="1"/>
  <c r="W20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0" i="1"/>
  <c r="W9" i="1"/>
  <c r="Z9" i="1"/>
  <c r="L116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Q116" i="1" l="1"/>
  <c r="N116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9" i="1"/>
  <c r="T116" i="1" l="1"/>
  <c r="S116" i="1"/>
  <c r="P11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G116" i="1"/>
  <c r="I9" i="1"/>
  <c r="I54" i="1" l="1"/>
  <c r="Y54" i="1"/>
  <c r="H54" i="1" l="1"/>
  <c r="O54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M116" i="1"/>
  <c r="U54" i="1" l="1"/>
  <c r="Z54" i="1" s="1"/>
  <c r="J116" i="1"/>
  <c r="Y9" i="1"/>
  <c r="I116" i="1"/>
  <c r="Y103" i="1" l="1"/>
  <c r="O103" i="1"/>
  <c r="H103" i="1"/>
  <c r="Z103" i="1" l="1"/>
  <c r="H30" i="1" l="1"/>
  <c r="U30" i="1" s="1"/>
  <c r="O30" i="1"/>
  <c r="Y30" i="1"/>
  <c r="V116" i="1"/>
  <c r="Z30" i="1" l="1"/>
  <c r="Y102" i="1" l="1"/>
  <c r="O102" i="1"/>
  <c r="H102" i="1"/>
  <c r="Z102" i="1" l="1"/>
  <c r="Y80" i="1"/>
  <c r="O80" i="1"/>
  <c r="Y29" i="1"/>
  <c r="H29" i="1"/>
  <c r="U29" i="1" s="1"/>
  <c r="H80" i="1"/>
  <c r="U80" i="1" s="1"/>
  <c r="Z80" i="1"/>
  <c r="O29" i="1"/>
  <c r="Z29" i="1" l="1"/>
  <c r="Y99" i="1"/>
  <c r="O101" i="1"/>
  <c r="Y101" i="1"/>
  <c r="H99" i="1"/>
  <c r="H101" i="1"/>
  <c r="H100" i="1"/>
  <c r="Z100" i="1" s="1"/>
  <c r="O100" i="1"/>
  <c r="Y100" i="1"/>
  <c r="O99" i="1"/>
  <c r="H98" i="1"/>
  <c r="Y98" i="1"/>
  <c r="H97" i="1"/>
  <c r="Y97" i="1"/>
  <c r="O98" i="1"/>
  <c r="O97" i="1"/>
  <c r="U97" i="1" l="1"/>
  <c r="Z97" i="1" s="1"/>
  <c r="Z101" i="1"/>
  <c r="Z99" i="1"/>
  <c r="Z98" i="1"/>
  <c r="Y96" i="1" l="1"/>
  <c r="H96" i="1"/>
  <c r="Z96" i="1" s="1"/>
  <c r="O96" i="1"/>
  <c r="K116" i="1" l="1"/>
  <c r="H48" i="1"/>
  <c r="U48" i="1" s="1"/>
  <c r="O14" i="1"/>
  <c r="Y64" i="1"/>
  <c r="H36" i="1"/>
  <c r="H69" i="1"/>
  <c r="U69" i="1" s="1"/>
  <c r="Y59" i="1"/>
  <c r="Y50" i="1"/>
  <c r="H28" i="1"/>
  <c r="U28" i="1" s="1"/>
  <c r="Y23" i="1"/>
  <c r="Y73" i="1"/>
  <c r="H63" i="1"/>
  <c r="Y58" i="1"/>
  <c r="Y45" i="1"/>
  <c r="Y35" i="1"/>
  <c r="H82" i="1"/>
  <c r="Y61" i="1"/>
  <c r="Y104" i="1"/>
  <c r="Y75" i="1"/>
  <c r="Y70" i="1"/>
  <c r="H66" i="1"/>
  <c r="H17" i="1"/>
  <c r="U17" i="1" s="1"/>
  <c r="Y11" i="1"/>
  <c r="Y84" i="1"/>
  <c r="H81" i="1"/>
  <c r="Y10" i="1"/>
  <c r="H56" i="1"/>
  <c r="H91" i="1"/>
  <c r="H108" i="1"/>
  <c r="Y106" i="1"/>
  <c r="H111" i="1"/>
  <c r="Z111" i="1" s="1"/>
  <c r="H59" i="1"/>
  <c r="Y53" i="1"/>
  <c r="Y85" i="1"/>
  <c r="H106" i="1"/>
  <c r="Y110" i="1"/>
  <c r="O33" i="1"/>
  <c r="H33" i="1"/>
  <c r="U33" i="1" s="1"/>
  <c r="Y65" i="1"/>
  <c r="H46" i="1"/>
  <c r="U46" i="1" s="1"/>
  <c r="Y15" i="1"/>
  <c r="Y92" i="1"/>
  <c r="O83" i="1"/>
  <c r="H113" i="1"/>
  <c r="Y109" i="1"/>
  <c r="H71" i="1"/>
  <c r="O109" i="1"/>
  <c r="H85" i="1"/>
  <c r="Y82" i="1"/>
  <c r="Y47" i="1"/>
  <c r="Y89" i="1"/>
  <c r="Y81" i="1"/>
  <c r="H83" i="1"/>
  <c r="Y79" i="1"/>
  <c r="H73" i="1"/>
  <c r="Y68" i="1"/>
  <c r="Y32" i="1"/>
  <c r="H23" i="1"/>
  <c r="Y42" i="1"/>
  <c r="Y12" i="1"/>
  <c r="O79" i="1"/>
  <c r="H68" i="1"/>
  <c r="Y63" i="1"/>
  <c r="Y52" i="1"/>
  <c r="O45" i="1"/>
  <c r="Y39" i="1"/>
  <c r="H32" i="1"/>
  <c r="Y25" i="1"/>
  <c r="H42" i="1"/>
  <c r="Y14" i="1"/>
  <c r="Y86" i="1"/>
  <c r="Y93" i="1"/>
  <c r="Y60" i="1"/>
  <c r="H39" i="1"/>
  <c r="Y34" i="1"/>
  <c r="H25" i="1"/>
  <c r="U25" i="1" s="1"/>
  <c r="Y20" i="1"/>
  <c r="H14" i="1"/>
  <c r="O86" i="1"/>
  <c r="Y91" i="1"/>
  <c r="Y67" i="1"/>
  <c r="Y108" i="1"/>
  <c r="Y113" i="1"/>
  <c r="H78" i="1"/>
  <c r="Y74" i="1"/>
  <c r="Y51" i="1"/>
  <c r="H44" i="1"/>
  <c r="H31" i="1"/>
  <c r="Y87" i="1"/>
  <c r="Y66" i="1"/>
  <c r="Y56" i="1"/>
  <c r="O53" i="1"/>
  <c r="Y28" i="1"/>
  <c r="Y19" i="1"/>
  <c r="O17" i="1"/>
  <c r="O77" i="1"/>
  <c r="O43" i="1"/>
  <c r="Y40" i="1"/>
  <c r="Y37" i="1"/>
  <c r="O35" i="1"/>
  <c r="H114" i="1"/>
  <c r="Y107" i="1"/>
  <c r="Y78" i="1"/>
  <c r="H72" i="1"/>
  <c r="H62" i="1"/>
  <c r="Y57" i="1"/>
  <c r="H49" i="1"/>
  <c r="U49" i="1" s="1"/>
  <c r="Y44" i="1"/>
  <c r="Y31" i="1"/>
  <c r="H22" i="1"/>
  <c r="U22" i="1" s="1"/>
  <c r="Y18" i="1"/>
  <c r="H67" i="1"/>
  <c r="Y38" i="1"/>
  <c r="Z31" i="1"/>
  <c r="Y24" i="1"/>
  <c r="Y13" i="1"/>
  <c r="O93" i="1"/>
  <c r="O19" i="1"/>
  <c r="O108" i="1"/>
  <c r="H109" i="1"/>
  <c r="O31" i="1"/>
  <c r="Y26" i="1"/>
  <c r="Z19" i="1"/>
  <c r="Y95" i="1"/>
  <c r="H77" i="1"/>
  <c r="H104" i="1"/>
  <c r="O111" i="1"/>
  <c r="O75" i="1"/>
  <c r="Y71" i="1"/>
  <c r="O66" i="1"/>
  <c r="H64" i="1"/>
  <c r="O56" i="1"/>
  <c r="H53" i="1"/>
  <c r="Y48" i="1"/>
  <c r="H40" i="1"/>
  <c r="H37" i="1"/>
  <c r="U37" i="1" s="1"/>
  <c r="O23" i="1"/>
  <c r="Y21" i="1"/>
  <c r="H15" i="1"/>
  <c r="O46" i="1"/>
  <c r="O11" i="1"/>
  <c r="O106" i="1"/>
  <c r="Y77" i="1"/>
  <c r="O61" i="1"/>
  <c r="Y43" i="1"/>
  <c r="H35" i="1"/>
  <c r="U35" i="1" s="1"/>
  <c r="O28" i="1"/>
  <c r="O21" i="1"/>
  <c r="Y17" i="1"/>
  <c r="O91" i="1"/>
  <c r="Y94" i="1"/>
  <c r="H43" i="1"/>
  <c r="U43" i="1" s="1"/>
  <c r="Y88" i="1"/>
  <c r="H94" i="1"/>
  <c r="Y76" i="1"/>
  <c r="H60" i="1"/>
  <c r="Y55" i="1"/>
  <c r="O50" i="1"/>
  <c r="O37" i="1"/>
  <c r="Y16" i="1"/>
  <c r="H86" i="1"/>
  <c r="H88" i="1"/>
  <c r="H21" i="1"/>
  <c r="U21" i="1" s="1"/>
  <c r="O10" i="1"/>
  <c r="Y114" i="1"/>
  <c r="Y112" i="1"/>
  <c r="O76" i="1"/>
  <c r="Y72" i="1"/>
  <c r="O55" i="1"/>
  <c r="H41" i="1"/>
  <c r="Y36" i="1"/>
  <c r="O34" i="1"/>
  <c r="O73" i="1"/>
  <c r="O104" i="1"/>
  <c r="O90" i="1"/>
  <c r="H19" i="1"/>
  <c r="H61" i="1"/>
  <c r="H84" i="1"/>
  <c r="Y105" i="1"/>
  <c r="H110" i="1"/>
  <c r="O70" i="1"/>
  <c r="O62" i="1"/>
  <c r="O47" i="1"/>
  <c r="Y41" i="1"/>
  <c r="O36" i="1"/>
  <c r="H34" i="1"/>
  <c r="U34" i="1" s="1"/>
  <c r="Y27" i="1"/>
  <c r="O22" i="1"/>
  <c r="O16" i="1"/>
  <c r="O87" i="1"/>
  <c r="O95" i="1"/>
  <c r="H50" i="1"/>
  <c r="O81" i="1"/>
  <c r="O63" i="1"/>
  <c r="O52" i="1"/>
  <c r="O40" i="1"/>
  <c r="H11" i="1"/>
  <c r="O114" i="1"/>
  <c r="Y83" i="1"/>
  <c r="O107" i="1"/>
  <c r="O105" i="1"/>
  <c r="O113" i="1"/>
  <c r="O112" i="1"/>
  <c r="O78" i="1"/>
  <c r="H76" i="1"/>
  <c r="O74" i="1"/>
  <c r="O72" i="1"/>
  <c r="Y69" i="1"/>
  <c r="O67" i="1"/>
  <c r="O65" i="1"/>
  <c r="Y62" i="1"/>
  <c r="O59" i="1"/>
  <c r="O51" i="1"/>
  <c r="O49" i="1"/>
  <c r="Y46" i="1"/>
  <c r="O44" i="1"/>
  <c r="Y33" i="1"/>
  <c r="H24" i="1"/>
  <c r="U24" i="1" s="1"/>
  <c r="Y22" i="1"/>
  <c r="O18" i="1"/>
  <c r="H16" i="1"/>
  <c r="U16" i="1" s="1"/>
  <c r="O88" i="1"/>
  <c r="H75" i="1"/>
  <c r="H55" i="1"/>
  <c r="O85" i="1"/>
  <c r="O94" i="1"/>
  <c r="H26" i="1"/>
  <c r="U26" i="1" s="1"/>
  <c r="O64" i="1"/>
  <c r="O26" i="1"/>
  <c r="O15" i="1"/>
  <c r="Y111" i="1"/>
  <c r="O48" i="1"/>
  <c r="H89" i="1"/>
  <c r="O71" i="1"/>
  <c r="O84" i="1"/>
  <c r="Y90" i="1"/>
  <c r="H93" i="1"/>
  <c r="O57" i="1"/>
  <c r="H57" i="1"/>
  <c r="H45" i="1"/>
  <c r="H20" i="1"/>
  <c r="U20" i="1" s="1"/>
  <c r="H74" i="1"/>
  <c r="H18" i="1"/>
  <c r="U18" i="1" s="1"/>
  <c r="H13" i="1"/>
  <c r="H10" i="1"/>
  <c r="H51" i="1"/>
  <c r="H9" i="1"/>
  <c r="O39" i="1"/>
  <c r="O110" i="1"/>
  <c r="O12" i="1"/>
  <c r="H90" i="1"/>
  <c r="H27" i="1"/>
  <c r="U27" i="1" s="1"/>
  <c r="O41" i="1"/>
  <c r="O32" i="1"/>
  <c r="O42" i="1"/>
  <c r="O58" i="1"/>
  <c r="O60" i="1"/>
  <c r="H70" i="1"/>
  <c r="O68" i="1"/>
  <c r="O24" i="1"/>
  <c r="O69" i="1"/>
  <c r="Y49" i="1"/>
  <c r="O9" i="1"/>
  <c r="H47" i="1"/>
  <c r="U47" i="1" s="1"/>
  <c r="H58" i="1"/>
  <c r="H38" i="1"/>
  <c r="O82" i="1"/>
  <c r="O13" i="1"/>
  <c r="H87" i="1"/>
  <c r="H92" i="1"/>
  <c r="H95" i="1"/>
  <c r="U95" i="1" s="1"/>
  <c r="O25" i="1"/>
  <c r="O92" i="1"/>
  <c r="H105" i="1"/>
  <c r="H79" i="1"/>
  <c r="H52" i="1"/>
  <c r="U52" i="1" s="1"/>
  <c r="H12" i="1"/>
  <c r="H65" i="1"/>
  <c r="O20" i="1"/>
  <c r="O27" i="1"/>
  <c r="O38" i="1"/>
  <c r="O89" i="1"/>
  <c r="H112" i="1"/>
  <c r="H107" i="1"/>
  <c r="U32" i="1" l="1"/>
  <c r="Z32" i="1" s="1"/>
  <c r="U116" i="1"/>
  <c r="Z48" i="1"/>
  <c r="Z27" i="1"/>
  <c r="O116" i="1"/>
  <c r="Z86" i="1"/>
  <c r="Z93" i="1"/>
  <c r="Y116" i="1"/>
  <c r="H116" i="1"/>
  <c r="X116" i="1"/>
  <c r="Z90" i="1"/>
  <c r="Z88" i="1"/>
  <c r="Z65" i="1"/>
  <c r="Z36" i="1"/>
  <c r="Z45" i="1"/>
  <c r="Z39" i="1"/>
  <c r="Z87" i="1"/>
  <c r="Z94" i="1"/>
  <c r="Z62" i="1"/>
  <c r="Z77" i="1"/>
  <c r="Z91" i="1"/>
  <c r="Z72" i="1"/>
  <c r="Z89" i="1"/>
  <c r="Z95" i="1"/>
  <c r="Z22" i="1"/>
  <c r="Z78" i="1"/>
  <c r="Z92" i="1"/>
  <c r="Z110" i="1"/>
  <c r="Z79" i="1"/>
  <c r="Z85" i="1"/>
  <c r="Z28" i="1"/>
  <c r="Z26" i="1"/>
  <c r="Z109" i="1"/>
  <c r="Z68" i="1"/>
  <c r="Z82" i="1"/>
  <c r="Z66" i="1"/>
  <c r="Z106" i="1"/>
  <c r="Z83" i="1"/>
  <c r="Z43" i="1"/>
  <c r="Z108" i="1"/>
  <c r="Z64" i="1"/>
  <c r="Z17" i="1"/>
  <c r="Z35" i="1"/>
  <c r="Z63" i="1"/>
  <c r="Z42" i="1"/>
  <c r="Z18" i="1"/>
  <c r="Z12" i="1"/>
  <c r="Z84" i="1"/>
  <c r="Z81" i="1"/>
  <c r="Z49" i="1"/>
  <c r="Z114" i="1"/>
  <c r="Z23" i="1"/>
  <c r="Z69" i="1"/>
  <c r="Z56" i="1"/>
  <c r="Z71" i="1"/>
  <c r="Z25" i="1"/>
  <c r="Z107" i="1"/>
  <c r="Z59" i="1"/>
  <c r="Z73" i="1"/>
  <c r="Z46" i="1"/>
  <c r="Z58" i="1"/>
  <c r="Z74" i="1"/>
  <c r="Z33" i="1"/>
  <c r="Z14" i="1"/>
  <c r="Z57" i="1"/>
  <c r="Z105" i="1"/>
  <c r="Z53" i="1"/>
  <c r="Z20" i="1"/>
  <c r="Z67" i="1"/>
  <c r="Z61" i="1"/>
  <c r="Z113" i="1"/>
  <c r="Z38" i="1"/>
  <c r="Z16" i="1"/>
  <c r="Z40" i="1"/>
  <c r="Z13" i="1"/>
  <c r="Z60" i="1"/>
  <c r="Z104" i="1"/>
  <c r="Z11" i="1"/>
  <c r="Z41" i="1"/>
  <c r="Z15" i="1"/>
  <c r="Z44" i="1"/>
  <c r="Z55" i="1"/>
  <c r="Z37" i="1"/>
  <c r="Z34" i="1"/>
  <c r="Z112" i="1"/>
  <c r="Z76" i="1"/>
  <c r="Z24" i="1"/>
  <c r="Z75" i="1"/>
  <c r="Z52" i="1"/>
  <c r="Z50" i="1"/>
  <c r="Z51" i="1"/>
  <c r="Z70" i="1"/>
  <c r="Z47" i="1"/>
  <c r="Z10" i="1" l="1"/>
  <c r="Z116" i="1" s="1"/>
  <c r="W116" i="1" l="1"/>
</calcChain>
</file>

<file path=xl/sharedStrings.xml><?xml version="1.0" encoding="utf-8"?>
<sst xmlns="http://schemas.openxmlformats.org/spreadsheetml/2006/main" count="588" uniqueCount="236">
  <si>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</si>
  <si>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</si>
  <si>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</si>
  <si>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</si>
  <si>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</si>
  <si>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</si>
  <si>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</si>
  <si>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</si>
  <si>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</si>
  <si>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</si>
  <si>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</si>
  <si>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</si>
  <si>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</si>
  <si>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</si>
  <si>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</si>
  <si>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</si>
  <si>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</si>
  <si>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</si>
  <si>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</si>
  <si>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</si>
  <si>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</si>
  <si>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</si>
  <si>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</si>
  <si>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</si>
  <si>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</si>
  <si>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</si>
  <si>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</si>
  <si>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</si>
  <si>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</si>
  <si>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</si>
  <si>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</si>
  <si>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</si>
  <si>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</si>
  <si>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</si>
  <si>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</si>
  <si>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</si>
  <si>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</si>
  <si>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</si>
  <si>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</si>
  <si>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</si>
  <si>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</si>
  <si>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</si>
  <si>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</si>
  <si>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</si>
  <si>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</si>
  <si>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</si>
  <si>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</si>
  <si>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</si>
  <si>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</si>
  <si>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</si>
  <si>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</si>
  <si>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</si>
  <si>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</si>
  <si>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</si>
  <si>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</si>
  <si>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</si>
  <si>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</si>
  <si>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</si>
  <si>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</si>
  <si>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</si>
  <si>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</si>
  <si>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</si>
  <si>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</si>
  <si>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</si>
  <si>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</si>
  <si>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</si>
  <si>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</si>
  <si>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</si>
  <si>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</si>
  <si>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</si>
  <si>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</si>
  <si>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</si>
  <si>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</si>
  <si>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</si>
  <si>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</si>
  <si>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</si>
  <si>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</si>
  <si>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</si>
  <si>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</si>
  <si>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</si>
  <si>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</si>
  <si>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</si>
  <si>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</si>
  <si>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</si>
  <si>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</si>
  <si>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</si>
  <si>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</si>
  <si>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</si>
  <si>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</si>
  <si>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</si>
  <si>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</si>
  <si>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</si>
  <si>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</si>
  <si>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</si>
  <si>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</si>
  <si>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</si>
  <si>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</si>
  <si>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</si>
  <si>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</si>
  <si>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</si>
  <si>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</si>
  <si>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</si>
  <si>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</si>
  <si>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</si>
  <si>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</si>
  <si>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</si>
  <si>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</si>
  <si>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</si>
  <si>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</si>
  <si>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</si>
  <si>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</si>
  <si>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</si>
  <si>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</si>
  <si>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</si>
  <si>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</si>
  <si>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</si>
  <si>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</si>
  <si>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</si>
  <si>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</si>
  <si>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</si>
  <si>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</si>
  <si>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</si>
  <si>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</si>
  <si>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</si>
  <si>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</si>
  <si>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</si>
  <si>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</si>
  <si>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</si>
  <si>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</si>
  <si>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</si>
  <si>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</si>
  <si>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</si>
  <si>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</si>
  <si>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</si>
  <si>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</si>
  <si>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</si>
  <si>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</si>
  <si>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</si>
  <si>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</si>
  <si>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</si>
  <si>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</si>
  <si>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</si>
  <si>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</si>
  <si>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</si>
  <si>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</si>
  <si>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</si>
  <si>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</si>
  <si>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</si>
  <si>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</si>
  <si>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</si>
  <si>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</si>
  <si>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</si>
  <si>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</si>
  <si>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</si>
  <si>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</si>
  <si>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</si>
  <si>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</si>
  <si>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</si>
  <si>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</si>
  <si>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</si>
  <si>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</si>
  <si>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</si>
  <si>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</si>
  <si>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</si>
  <si>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</si>
  <si>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</si>
  <si>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</si>
  <si>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</si>
  <si>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</si>
  <si>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</si>
  <si>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</si>
  <si>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</si>
  <si>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</si>
  <si>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</si>
  <si>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</si>
  <si>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</si>
  <si>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</si>
  <si>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</si>
  <si>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</si>
  <si>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</si>
  <si>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</si>
  <si>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</si>
  <si>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</si>
  <si>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</si>
  <si>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</si>
  <si>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</si>
  <si>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</si>
  <si>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</si>
  <si>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</si>
  <si>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</si>
  <si>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</si>
  <si>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</si>
  <si>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</si>
  <si>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</si>
  <si>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</si>
  <si>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</si>
  <si>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</si>
  <si>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</si>
  <si>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</si>
  <si>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</si>
  <si>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</si>
  <si>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</si>
  <si>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</si>
  <si>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</si>
  <si>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</si>
  <si>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</si>
  <si>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</si>
  <si>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</si>
  <si>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</si>
  <si>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</si>
  <si>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</si>
  <si>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</si>
  <si>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</si>
  <si>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</si>
  <si>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IVÁN FELIPE DURÁN OLIVERO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</si>
  <si>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</si>
  <si>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</si>
  <si>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</si>
  <si>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</si>
  <si>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</si>
  <si>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</si>
  <si>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</si>
  <si>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LEYDI GERONIMO MARTINEZ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</si>
  <si>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</si>
  <si>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</si>
  <si>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</si>
  <si>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</si>
  <si>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</si>
  <si>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JOSE RAFAEL, RODRIGUEZ BONIFACIO</t>
  </si>
  <si>
    <t>MANAURIS TRINIDAD TRINIDAD</t>
  </si>
  <si>
    <t>ROBERT ALEXANDER JONES SILVA</t>
  </si>
  <si>
    <t xml:space="preserve">ARCADIO CONCEPCION MOTA </t>
  </si>
  <si>
    <t>Responsable</t>
  </si>
  <si>
    <t xml:space="preserve">Carla Santana </t>
  </si>
  <si>
    <t>Enc. Div. de Registro y Control de Nomina</t>
  </si>
  <si>
    <t>CONSEJO NACINAL DE SEGURIDAD SOCIAL
NOMINA DE SUELDOS PERSONAL FIJO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</si>
</sst>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43" fontId="3" fillId="0" borderId="0" xfId="1" applyFont="1" applyFill="1" applyBorder="1" applyAlignment="1">
      <alignment wrapText="1"/>
    </xf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7" fillId="0" borderId="0" xfId="1" applyFont="1"/>
    <xf numFmtId="43" fontId="17" fillId="0" borderId="0" xfId="1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wrapText="1"/>
    </xf>
    <xf numFmtId="4" fontId="14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horizontal="left" vertical="center" wrapText="1"/>
    </xf>
    <xf numFmtId="43" fontId="14" fillId="2" borderId="7" xfId="1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" fontId="14" fillId="0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left" vertical="center"/>
    </xf>
    <xf numFmtId="43" fontId="13" fillId="2" borderId="7" xfId="1" applyFont="1" applyFill="1" applyBorder="1" applyAlignment="1"/>
    <xf numFmtId="43" fontId="11" fillId="0" borderId="0" xfId="1" applyFont="1" applyFill="1"/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20" fillId="0" borderId="0" xfId="1" applyFont="1"/>
    <xf numFmtId="43" fontId="11" fillId="2" borderId="0" xfId="1" applyFont="1" applyFill="1" applyAlignment="1">
      <alignment horizontal="left"/>
    </xf>
    <xf numFmtId="43" fontId="18" fillId="2" borderId="0" xfId="1" applyFont="1" applyFill="1" applyAlignment="1">
      <alignment horizontal="left"/>
    </xf>
    <xf numFmtId="43" fontId="11" fillId="2" borderId="0" xfId="1" applyFont="1" applyFill="1" applyAlignment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Hoja1!$A$9:$A$96</c:f>
              <c:numCache>
                <c:formatCode>General</c:formatCode>
                <c:ptCount val="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Hoja1!$B$9:$B$96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Hoja1!$C$9:$C$96</c:f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Hoja1!$D$9:$D$96</c:f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Hoja1!$E$9:$E$96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Hoja1!$F$9:$F$96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Hoja1!$G$9:$G$96</c:f>
              <c:numCache>
                <c:formatCode>#,##0.00</c:formatCode>
                <c:ptCount val="88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170000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80000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95000</c:v>
                </c:pt>
                <c:pt idx="31">
                  <c:v>48000</c:v>
                </c:pt>
                <c:pt idx="32">
                  <c:v>48000</c:v>
                </c:pt>
                <c:pt idx="33">
                  <c:v>48000</c:v>
                </c:pt>
                <c:pt idx="34">
                  <c:v>60000</c:v>
                </c:pt>
                <c:pt idx="35">
                  <c:v>53000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60000</c:v>
                </c:pt>
                <c:pt idx="40">
                  <c:v>65000</c:v>
                </c:pt>
                <c:pt idx="41">
                  <c:v>70000</c:v>
                </c:pt>
                <c:pt idx="42">
                  <c:v>125000</c:v>
                </c:pt>
                <c:pt idx="43">
                  <c:v>80000</c:v>
                </c:pt>
                <c:pt idx="44">
                  <c:v>80000</c:v>
                </c:pt>
                <c:pt idx="45">
                  <c:v>46000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46000</c:v>
                </c:pt>
                <c:pt idx="54">
                  <c:v>46000</c:v>
                </c:pt>
                <c:pt idx="55">
                  <c:v>36000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46000</c:v>
                </c:pt>
                <c:pt idx="69">
                  <c:v>36000</c:v>
                </c:pt>
                <c:pt idx="70">
                  <c:v>36000</c:v>
                </c:pt>
                <c:pt idx="71">
                  <c:v>46000</c:v>
                </c:pt>
                <c:pt idx="72">
                  <c:v>36000</c:v>
                </c:pt>
                <c:pt idx="73">
                  <c:v>25000</c:v>
                </c:pt>
                <c:pt idx="74">
                  <c:v>25000</c:v>
                </c:pt>
                <c:pt idx="75">
                  <c:v>30000</c:v>
                </c:pt>
                <c:pt idx="76">
                  <c:v>30000</c:v>
                </c:pt>
                <c:pt idx="77">
                  <c:v>30000</c:v>
                </c:pt>
                <c:pt idx="78">
                  <c:v>25000</c:v>
                </c:pt>
                <c:pt idx="79">
                  <c:v>26000</c:v>
                </c:pt>
                <c:pt idx="80">
                  <c:v>26000</c:v>
                </c:pt>
                <c:pt idx="81">
                  <c:v>26000</c:v>
                </c:pt>
                <c:pt idx="82">
                  <c:v>26000</c:v>
                </c:pt>
                <c:pt idx="83">
                  <c:v>30000</c:v>
                </c:pt>
                <c:pt idx="84">
                  <c:v>36000</c:v>
                </c:pt>
                <c:pt idx="85">
                  <c:v>30000</c:v>
                </c:pt>
                <c:pt idx="86">
                  <c:v>46000</c:v>
                </c:pt>
                <c:pt idx="87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Hoja1!$H$9:$H$96</c:f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Hoja1!$I$9:$I$96</c:f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Hoja1!$J$9:$J$96</c:f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Hoja1!$K$9:$K$96</c:f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Hoja1!$L$9:$L$96</c:f>
              <c:numCache>
                <c:formatCode>#,##0.00</c:formatCode>
                <c:ptCount val="88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5168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2432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2888</c:v>
                </c:pt>
                <c:pt idx="31">
                  <c:v>1459.2</c:v>
                </c:pt>
                <c:pt idx="32">
                  <c:v>1459.2</c:v>
                </c:pt>
                <c:pt idx="33">
                  <c:v>1459.2</c:v>
                </c:pt>
                <c:pt idx="34">
                  <c:v>1824</c:v>
                </c:pt>
                <c:pt idx="35">
                  <c:v>1611.2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1824</c:v>
                </c:pt>
                <c:pt idx="40">
                  <c:v>1976</c:v>
                </c:pt>
                <c:pt idx="41">
                  <c:v>2128</c:v>
                </c:pt>
                <c:pt idx="42">
                  <c:v>3800</c:v>
                </c:pt>
                <c:pt idx="43">
                  <c:v>2432</c:v>
                </c:pt>
                <c:pt idx="44">
                  <c:v>2432</c:v>
                </c:pt>
                <c:pt idx="45">
                  <c:v>1398.4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1398.4</c:v>
                </c:pt>
                <c:pt idx="54">
                  <c:v>1398.4</c:v>
                </c:pt>
                <c:pt idx="55">
                  <c:v>1094.4000000000001</c:v>
                </c:pt>
                <c:pt idx="56">
                  <c:v>912</c:v>
                </c:pt>
                <c:pt idx="57">
                  <c:v>912</c:v>
                </c:pt>
                <c:pt idx="58">
                  <c:v>912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1094.4000000000001</c:v>
                </c:pt>
                <c:pt idx="71">
                  <c:v>1398.4</c:v>
                </c:pt>
                <c:pt idx="72">
                  <c:v>1094.4000000000001</c:v>
                </c:pt>
                <c:pt idx="73">
                  <c:v>760</c:v>
                </c:pt>
                <c:pt idx="74">
                  <c:v>760</c:v>
                </c:pt>
                <c:pt idx="75">
                  <c:v>912</c:v>
                </c:pt>
                <c:pt idx="76">
                  <c:v>912</c:v>
                </c:pt>
                <c:pt idx="77">
                  <c:v>912</c:v>
                </c:pt>
                <c:pt idx="78">
                  <c:v>760</c:v>
                </c:pt>
                <c:pt idx="79">
                  <c:v>790.4</c:v>
                </c:pt>
                <c:pt idx="80">
                  <c:v>790.4</c:v>
                </c:pt>
                <c:pt idx="81">
                  <c:v>790.4</c:v>
                </c:pt>
                <c:pt idx="82">
                  <c:v>790.4</c:v>
                </c:pt>
                <c:pt idx="83">
                  <c:v>912</c:v>
                </c:pt>
                <c:pt idx="84">
                  <c:v>1094.4000000000001</c:v>
                </c:pt>
                <c:pt idx="85">
                  <c:v>912</c:v>
                </c:pt>
                <c:pt idx="86">
                  <c:v>1398.4</c:v>
                </c:pt>
                <c:pt idx="87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Hoja1!$M$9:$M$96</c:f>
              <c:numCache>
                <c:formatCode>#,##0.00</c:formatCode>
                <c:ptCount val="88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12053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5672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6735.5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3403.2000000000003</c:v>
                </c:pt>
                <c:pt idx="34">
                  <c:v>4254</c:v>
                </c:pt>
                <c:pt idx="35">
                  <c:v>3757.7000000000003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4254</c:v>
                </c:pt>
                <c:pt idx="40">
                  <c:v>4608.5</c:v>
                </c:pt>
                <c:pt idx="41">
                  <c:v>4963</c:v>
                </c:pt>
                <c:pt idx="42">
                  <c:v>8862.5</c:v>
                </c:pt>
                <c:pt idx="43">
                  <c:v>5672</c:v>
                </c:pt>
                <c:pt idx="44">
                  <c:v>5672</c:v>
                </c:pt>
                <c:pt idx="45">
                  <c:v>3261.4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3261.4</c:v>
                </c:pt>
                <c:pt idx="54">
                  <c:v>3261.4</c:v>
                </c:pt>
                <c:pt idx="55">
                  <c:v>2552.4</c:v>
                </c:pt>
                <c:pt idx="56">
                  <c:v>2127</c:v>
                </c:pt>
                <c:pt idx="57">
                  <c:v>2127</c:v>
                </c:pt>
                <c:pt idx="58">
                  <c:v>2127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3261.4</c:v>
                </c:pt>
                <c:pt idx="69">
                  <c:v>2552.4</c:v>
                </c:pt>
                <c:pt idx="70">
                  <c:v>2552.4</c:v>
                </c:pt>
                <c:pt idx="71">
                  <c:v>3261.4</c:v>
                </c:pt>
                <c:pt idx="72">
                  <c:v>2552.4</c:v>
                </c:pt>
                <c:pt idx="73">
                  <c:v>1772.5000000000002</c:v>
                </c:pt>
                <c:pt idx="74">
                  <c:v>1772.5000000000002</c:v>
                </c:pt>
                <c:pt idx="75">
                  <c:v>2127</c:v>
                </c:pt>
                <c:pt idx="76">
                  <c:v>2127</c:v>
                </c:pt>
                <c:pt idx="77">
                  <c:v>2127</c:v>
                </c:pt>
                <c:pt idx="78">
                  <c:v>1772.5000000000002</c:v>
                </c:pt>
                <c:pt idx="79">
                  <c:v>1843.4</c:v>
                </c:pt>
                <c:pt idx="80">
                  <c:v>1843.4</c:v>
                </c:pt>
                <c:pt idx="81">
                  <c:v>1843.4</c:v>
                </c:pt>
                <c:pt idx="82">
                  <c:v>1843.4</c:v>
                </c:pt>
                <c:pt idx="83">
                  <c:v>2127</c:v>
                </c:pt>
                <c:pt idx="84">
                  <c:v>2552.4</c:v>
                </c:pt>
                <c:pt idx="85">
                  <c:v>2127</c:v>
                </c:pt>
                <c:pt idx="86">
                  <c:v>3261.4</c:v>
                </c:pt>
                <c:pt idx="87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Hoja1!$N$9:$N$96</c:f>
              <c:numCache>
                <c:formatCode>#,##0.00</c:formatCode>
                <c:ptCount val="88"/>
                <c:pt idx="0">
                  <c:v>1577.43</c:v>
                </c:pt>
                <c:pt idx="2">
                  <c:v>1577.43</c:v>
                </c:pt>
                <c:pt idx="3">
                  <c:v>3154.86</c:v>
                </c:pt>
                <c:pt idx="5">
                  <c:v>3154.86</c:v>
                </c:pt>
                <c:pt idx="7">
                  <c:v>1577.43</c:v>
                </c:pt>
                <c:pt idx="8">
                  <c:v>1577.43</c:v>
                </c:pt>
                <c:pt idx="10">
                  <c:v>1577.43</c:v>
                </c:pt>
                <c:pt idx="12">
                  <c:v>3154.86</c:v>
                </c:pt>
                <c:pt idx="14">
                  <c:v>4732.29</c:v>
                </c:pt>
                <c:pt idx="15">
                  <c:v>3154.86</c:v>
                </c:pt>
                <c:pt idx="16">
                  <c:v>3154.86</c:v>
                </c:pt>
                <c:pt idx="18">
                  <c:v>1577.43</c:v>
                </c:pt>
                <c:pt idx="22">
                  <c:v>1577.43</c:v>
                </c:pt>
                <c:pt idx="23">
                  <c:v>3154.86</c:v>
                </c:pt>
                <c:pt idx="27">
                  <c:v>1577.43</c:v>
                </c:pt>
                <c:pt idx="30">
                  <c:v>1577.43</c:v>
                </c:pt>
                <c:pt idx="34">
                  <c:v>1577.43</c:v>
                </c:pt>
                <c:pt idx="37">
                  <c:v>1577.43</c:v>
                </c:pt>
                <c:pt idx="41">
                  <c:v>4732.29</c:v>
                </c:pt>
                <c:pt idx="42">
                  <c:v>1577.43</c:v>
                </c:pt>
                <c:pt idx="48">
                  <c:v>3154.86</c:v>
                </c:pt>
                <c:pt idx="53">
                  <c:v>1577.43</c:v>
                </c:pt>
                <c:pt idx="65">
                  <c:v>1577.43</c:v>
                </c:pt>
                <c:pt idx="69">
                  <c:v>3154.86</c:v>
                </c:pt>
                <c:pt idx="79">
                  <c:v>1577.43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Hoja1!$O$9:$O$96</c:f>
              <c:numCache>
                <c:formatCode>#,##0.00</c:formatCode>
                <c:ptCount val="88"/>
                <c:pt idx="0">
                  <c:v>57237.450000000004</c:v>
                </c:pt>
                <c:pt idx="1">
                  <c:v>49678.02</c:v>
                </c:pt>
                <c:pt idx="2">
                  <c:v>51255.45</c:v>
                </c:pt>
                <c:pt idx="3">
                  <c:v>41162.75</c:v>
                </c:pt>
                <c:pt idx="4">
                  <c:v>38007.89</c:v>
                </c:pt>
                <c:pt idx="5">
                  <c:v>41162.75</c:v>
                </c:pt>
                <c:pt idx="6">
                  <c:v>34992.89</c:v>
                </c:pt>
                <c:pt idx="7">
                  <c:v>33555.32</c:v>
                </c:pt>
                <c:pt idx="8">
                  <c:v>30540.32</c:v>
                </c:pt>
                <c:pt idx="9">
                  <c:v>29967.89</c:v>
                </c:pt>
                <c:pt idx="10">
                  <c:v>21696.32</c:v>
                </c:pt>
                <c:pt idx="11">
                  <c:v>12720</c:v>
                </c:pt>
                <c:pt idx="12">
                  <c:v>35132.75</c:v>
                </c:pt>
                <c:pt idx="13">
                  <c:v>16902.89</c:v>
                </c:pt>
                <c:pt idx="14">
                  <c:v>21635.18</c:v>
                </c:pt>
                <c:pt idx="15">
                  <c:v>23072.75</c:v>
                </c:pt>
                <c:pt idx="16">
                  <c:v>23072.75</c:v>
                </c:pt>
                <c:pt idx="17">
                  <c:v>19917.89</c:v>
                </c:pt>
                <c:pt idx="18">
                  <c:v>18480.32</c:v>
                </c:pt>
                <c:pt idx="19">
                  <c:v>26952.89</c:v>
                </c:pt>
                <c:pt idx="20">
                  <c:v>20922.89</c:v>
                </c:pt>
                <c:pt idx="21">
                  <c:v>13780</c:v>
                </c:pt>
                <c:pt idx="22">
                  <c:v>18480.32</c:v>
                </c:pt>
                <c:pt idx="23">
                  <c:v>23072.75</c:v>
                </c:pt>
                <c:pt idx="24">
                  <c:v>16902.89</c:v>
                </c:pt>
                <c:pt idx="25">
                  <c:v>16902.89</c:v>
                </c:pt>
                <c:pt idx="26">
                  <c:v>16902.89</c:v>
                </c:pt>
                <c:pt idx="27">
                  <c:v>21495.32</c:v>
                </c:pt>
                <c:pt idx="28">
                  <c:v>16902.89</c:v>
                </c:pt>
                <c:pt idx="29">
                  <c:v>19917.89</c:v>
                </c:pt>
                <c:pt idx="30">
                  <c:v>21495.32</c:v>
                </c:pt>
                <c:pt idx="31">
                  <c:v>10176</c:v>
                </c:pt>
                <c:pt idx="32">
                  <c:v>10176</c:v>
                </c:pt>
                <c:pt idx="33">
                  <c:v>10176</c:v>
                </c:pt>
                <c:pt idx="34">
                  <c:v>14297.43</c:v>
                </c:pt>
                <c:pt idx="35">
                  <c:v>11236</c:v>
                </c:pt>
                <c:pt idx="36">
                  <c:v>12720</c:v>
                </c:pt>
                <c:pt idx="37">
                  <c:v>14297.43</c:v>
                </c:pt>
                <c:pt idx="38">
                  <c:v>12720</c:v>
                </c:pt>
                <c:pt idx="39">
                  <c:v>12720</c:v>
                </c:pt>
                <c:pt idx="40">
                  <c:v>13780</c:v>
                </c:pt>
                <c:pt idx="41">
                  <c:v>19572.29</c:v>
                </c:pt>
                <c:pt idx="42">
                  <c:v>27525.32</c:v>
                </c:pt>
                <c:pt idx="43">
                  <c:v>16902.89</c:v>
                </c:pt>
                <c:pt idx="44">
                  <c:v>16902.89</c:v>
                </c:pt>
                <c:pt idx="45">
                  <c:v>9752</c:v>
                </c:pt>
                <c:pt idx="46">
                  <c:v>9752</c:v>
                </c:pt>
                <c:pt idx="47">
                  <c:v>7632</c:v>
                </c:pt>
                <c:pt idx="48">
                  <c:v>12906.86</c:v>
                </c:pt>
                <c:pt idx="49">
                  <c:v>7632</c:v>
                </c:pt>
                <c:pt idx="50">
                  <c:v>9752</c:v>
                </c:pt>
                <c:pt idx="51">
                  <c:v>9752</c:v>
                </c:pt>
                <c:pt idx="52">
                  <c:v>7632</c:v>
                </c:pt>
                <c:pt idx="53">
                  <c:v>11329.43</c:v>
                </c:pt>
                <c:pt idx="54">
                  <c:v>9752</c:v>
                </c:pt>
                <c:pt idx="55">
                  <c:v>7632</c:v>
                </c:pt>
                <c:pt idx="56">
                  <c:v>6360</c:v>
                </c:pt>
                <c:pt idx="57">
                  <c:v>6360</c:v>
                </c:pt>
                <c:pt idx="58">
                  <c:v>6360</c:v>
                </c:pt>
                <c:pt idx="59">
                  <c:v>9752</c:v>
                </c:pt>
                <c:pt idx="60">
                  <c:v>9752</c:v>
                </c:pt>
                <c:pt idx="61">
                  <c:v>7632</c:v>
                </c:pt>
                <c:pt idx="62">
                  <c:v>7632</c:v>
                </c:pt>
                <c:pt idx="63">
                  <c:v>9752</c:v>
                </c:pt>
                <c:pt idx="64">
                  <c:v>9752</c:v>
                </c:pt>
                <c:pt idx="65">
                  <c:v>9209.43</c:v>
                </c:pt>
                <c:pt idx="66">
                  <c:v>7632</c:v>
                </c:pt>
                <c:pt idx="67">
                  <c:v>9752</c:v>
                </c:pt>
                <c:pt idx="68">
                  <c:v>9752</c:v>
                </c:pt>
                <c:pt idx="69">
                  <c:v>10786.86</c:v>
                </c:pt>
                <c:pt idx="70">
                  <c:v>7632</c:v>
                </c:pt>
                <c:pt idx="71">
                  <c:v>9752</c:v>
                </c:pt>
                <c:pt idx="72">
                  <c:v>7632</c:v>
                </c:pt>
                <c:pt idx="73">
                  <c:v>5300</c:v>
                </c:pt>
                <c:pt idx="74">
                  <c:v>5300</c:v>
                </c:pt>
                <c:pt idx="75">
                  <c:v>6360</c:v>
                </c:pt>
                <c:pt idx="76">
                  <c:v>6360</c:v>
                </c:pt>
                <c:pt idx="77">
                  <c:v>6360</c:v>
                </c:pt>
                <c:pt idx="78">
                  <c:v>5300</c:v>
                </c:pt>
                <c:pt idx="79">
                  <c:v>7089.43</c:v>
                </c:pt>
                <c:pt idx="80">
                  <c:v>5512</c:v>
                </c:pt>
                <c:pt idx="81">
                  <c:v>5512</c:v>
                </c:pt>
                <c:pt idx="82">
                  <c:v>5512</c:v>
                </c:pt>
                <c:pt idx="83">
                  <c:v>6360</c:v>
                </c:pt>
                <c:pt idx="84">
                  <c:v>7632</c:v>
                </c:pt>
                <c:pt idx="85">
                  <c:v>6360</c:v>
                </c:pt>
                <c:pt idx="86">
                  <c:v>9752</c:v>
                </c:pt>
                <c:pt idx="87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Hoja1!$P$9:$P$96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Hoja1!$Q$9:$Q$116</c:f>
              <c:numCache>
                <c:formatCode>#,##0.00</c:formatCode>
                <c:ptCount val="108"/>
                <c:pt idx="3">
                  <c:v>38886.51</c:v>
                </c:pt>
                <c:pt idx="4">
                  <c:v>10669.68</c:v>
                </c:pt>
                <c:pt idx="6">
                  <c:v>11633.07</c:v>
                </c:pt>
                <c:pt idx="7">
                  <c:v>8398.6299999999992</c:v>
                </c:pt>
                <c:pt idx="8">
                  <c:v>1000</c:v>
                </c:pt>
                <c:pt idx="9">
                  <c:v>6000</c:v>
                </c:pt>
                <c:pt idx="10">
                  <c:v>1000</c:v>
                </c:pt>
                <c:pt idx="11">
                  <c:v>2996.21</c:v>
                </c:pt>
                <c:pt idx="13">
                  <c:v>1066.1199999999999</c:v>
                </c:pt>
                <c:pt idx="14">
                  <c:v>1200</c:v>
                </c:pt>
                <c:pt idx="16">
                  <c:v>10686.79</c:v>
                </c:pt>
                <c:pt idx="17">
                  <c:v>200</c:v>
                </c:pt>
                <c:pt idx="27">
                  <c:v>5000</c:v>
                </c:pt>
                <c:pt idx="28">
                  <c:v>4000</c:v>
                </c:pt>
                <c:pt idx="29">
                  <c:v>500</c:v>
                </c:pt>
                <c:pt idx="30">
                  <c:v>3052.23</c:v>
                </c:pt>
                <c:pt idx="32">
                  <c:v>6590.74</c:v>
                </c:pt>
                <c:pt idx="34">
                  <c:v>2500</c:v>
                </c:pt>
                <c:pt idx="35">
                  <c:v>3495.45</c:v>
                </c:pt>
                <c:pt idx="37">
                  <c:v>3495.45</c:v>
                </c:pt>
                <c:pt idx="39">
                  <c:v>2458.4</c:v>
                </c:pt>
                <c:pt idx="40">
                  <c:v>7689.07</c:v>
                </c:pt>
                <c:pt idx="42">
                  <c:v>4292</c:v>
                </c:pt>
                <c:pt idx="43">
                  <c:v>1000</c:v>
                </c:pt>
                <c:pt idx="46">
                  <c:v>5667</c:v>
                </c:pt>
                <c:pt idx="48">
                  <c:v>3395.29</c:v>
                </c:pt>
                <c:pt idx="49">
                  <c:v>10000</c:v>
                </c:pt>
                <c:pt idx="59">
                  <c:v>500</c:v>
                </c:pt>
                <c:pt idx="64">
                  <c:v>1000</c:v>
                </c:pt>
                <c:pt idx="66">
                  <c:v>1500</c:v>
                </c:pt>
                <c:pt idx="67">
                  <c:v>200</c:v>
                </c:pt>
                <c:pt idx="70">
                  <c:v>6505.87</c:v>
                </c:pt>
                <c:pt idx="71">
                  <c:v>5000</c:v>
                </c:pt>
                <c:pt idx="72">
                  <c:v>2125.4899999999998</c:v>
                </c:pt>
                <c:pt idx="73">
                  <c:v>500</c:v>
                </c:pt>
                <c:pt idx="74">
                  <c:v>9635.91</c:v>
                </c:pt>
                <c:pt idx="75">
                  <c:v>2995.75</c:v>
                </c:pt>
                <c:pt idx="76">
                  <c:v>500</c:v>
                </c:pt>
                <c:pt idx="77">
                  <c:v>2000</c:v>
                </c:pt>
                <c:pt idx="78">
                  <c:v>2000</c:v>
                </c:pt>
                <c:pt idx="79">
                  <c:v>1000</c:v>
                </c:pt>
                <c:pt idx="80">
                  <c:v>1000</c:v>
                </c:pt>
                <c:pt idx="95">
                  <c:v>1138.06</c:v>
                </c:pt>
                <c:pt idx="99">
                  <c:v>2100.16</c:v>
                </c:pt>
                <c:pt idx="100">
                  <c:v>2000</c:v>
                </c:pt>
                <c:pt idx="101">
                  <c:v>500</c:v>
                </c:pt>
                <c:pt idx="103">
                  <c:v>4073.69</c:v>
                </c:pt>
                <c:pt idx="104">
                  <c:v>17474.189999999999</c:v>
                </c:pt>
                <c:pt idx="105">
                  <c:v>1500</c:v>
                </c:pt>
                <c:pt idx="107" formatCode="_(* #,##0.00_);_(* \(#,##0.00\);_(* &quot;-&quot;??_);_(@_)">
                  <c:v>222121.76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Hoja1!$R$9:$R$96</c:f>
              <c:numCache>
                <c:formatCode>#,##0.00</c:formatCode>
                <c:ptCount val="88"/>
              </c:numCache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Hoja1!$S$9:$S$116</c:f>
              <c:numCache>
                <c:formatCode>#,##0.00</c:formatCode>
                <c:ptCount val="108"/>
                <c:pt idx="0">
                  <c:v>1328.8</c:v>
                </c:pt>
                <c:pt idx="2">
                  <c:v>1328.8</c:v>
                </c:pt>
                <c:pt idx="3">
                  <c:v>2657.6</c:v>
                </c:pt>
                <c:pt idx="4">
                  <c:v>1328.8</c:v>
                </c:pt>
                <c:pt idx="5">
                  <c:v>2657.6</c:v>
                </c:pt>
                <c:pt idx="6">
                  <c:v>1328.8</c:v>
                </c:pt>
                <c:pt idx="7">
                  <c:v>960.95</c:v>
                </c:pt>
                <c:pt idx="8">
                  <c:v>194.96</c:v>
                </c:pt>
                <c:pt idx="9">
                  <c:v>539.9</c:v>
                </c:pt>
                <c:pt idx="10">
                  <c:v>1007.25</c:v>
                </c:pt>
                <c:pt idx="11">
                  <c:v>1430.48</c:v>
                </c:pt>
                <c:pt idx="12">
                  <c:v>1363.57</c:v>
                </c:pt>
                <c:pt idx="13">
                  <c:v>944.94</c:v>
                </c:pt>
                <c:pt idx="14">
                  <c:v>2034.62</c:v>
                </c:pt>
                <c:pt idx="15">
                  <c:v>4317.5</c:v>
                </c:pt>
                <c:pt idx="16">
                  <c:v>1650.56</c:v>
                </c:pt>
                <c:pt idx="17">
                  <c:v>2044.63</c:v>
                </c:pt>
                <c:pt idx="18">
                  <c:v>2170.85</c:v>
                </c:pt>
                <c:pt idx="19">
                  <c:v>398.64</c:v>
                </c:pt>
                <c:pt idx="21">
                  <c:v>1672.13</c:v>
                </c:pt>
                <c:pt idx="22">
                  <c:v>635.41</c:v>
                </c:pt>
                <c:pt idx="23">
                  <c:v>179.97</c:v>
                </c:pt>
                <c:pt idx="24">
                  <c:v>1358.45</c:v>
                </c:pt>
                <c:pt idx="25">
                  <c:v>1628.41</c:v>
                </c:pt>
                <c:pt idx="26">
                  <c:v>1887.11</c:v>
                </c:pt>
                <c:pt idx="27">
                  <c:v>2354.42</c:v>
                </c:pt>
                <c:pt idx="28">
                  <c:v>2360.5</c:v>
                </c:pt>
                <c:pt idx="29">
                  <c:v>1223.48</c:v>
                </c:pt>
                <c:pt idx="30">
                  <c:v>576.9</c:v>
                </c:pt>
                <c:pt idx="31">
                  <c:v>2537.5</c:v>
                </c:pt>
                <c:pt idx="33">
                  <c:v>1388.53</c:v>
                </c:pt>
                <c:pt idx="34">
                  <c:v>365.08</c:v>
                </c:pt>
                <c:pt idx="35">
                  <c:v>1199.27</c:v>
                </c:pt>
                <c:pt idx="36">
                  <c:v>933.87</c:v>
                </c:pt>
                <c:pt idx="37">
                  <c:v>939.86</c:v>
                </c:pt>
                <c:pt idx="38">
                  <c:v>1211.22</c:v>
                </c:pt>
                <c:pt idx="39">
                  <c:v>1874.56</c:v>
                </c:pt>
                <c:pt idx="40">
                  <c:v>1367.17</c:v>
                </c:pt>
                <c:pt idx="41">
                  <c:v>984.7</c:v>
                </c:pt>
                <c:pt idx="43">
                  <c:v>398.64</c:v>
                </c:pt>
                <c:pt idx="46">
                  <c:v>312.7</c:v>
                </c:pt>
                <c:pt idx="48">
                  <c:v>1283.0899999999999</c:v>
                </c:pt>
                <c:pt idx="49">
                  <c:v>409.93</c:v>
                </c:pt>
                <c:pt idx="50">
                  <c:v>586.92999999999995</c:v>
                </c:pt>
                <c:pt idx="51">
                  <c:v>942.61</c:v>
                </c:pt>
                <c:pt idx="54">
                  <c:v>458.65</c:v>
                </c:pt>
                <c:pt idx="55">
                  <c:v>398.64</c:v>
                </c:pt>
                <c:pt idx="58">
                  <c:v>24.96</c:v>
                </c:pt>
                <c:pt idx="59">
                  <c:v>398.64</c:v>
                </c:pt>
                <c:pt idx="60">
                  <c:v>729.58</c:v>
                </c:pt>
                <c:pt idx="61">
                  <c:v>498.62</c:v>
                </c:pt>
                <c:pt idx="62">
                  <c:v>1390.64</c:v>
                </c:pt>
                <c:pt idx="64">
                  <c:v>668.59</c:v>
                </c:pt>
                <c:pt idx="65">
                  <c:v>2076.84</c:v>
                </c:pt>
                <c:pt idx="66">
                  <c:v>1057.99</c:v>
                </c:pt>
                <c:pt idx="67">
                  <c:v>1250.92</c:v>
                </c:pt>
                <c:pt idx="68">
                  <c:v>760</c:v>
                </c:pt>
                <c:pt idx="69">
                  <c:v>2234.65</c:v>
                </c:pt>
                <c:pt idx="70">
                  <c:v>898.89</c:v>
                </c:pt>
                <c:pt idx="71">
                  <c:v>325.95999999999998</c:v>
                </c:pt>
                <c:pt idx="74">
                  <c:v>2657.6</c:v>
                </c:pt>
                <c:pt idx="79" formatCode="_(* #,##0.00_);_(* \(#,##0.00\);_(* &quot;-&quot;??_);_(@_)">
                  <c:v>88.38</c:v>
                </c:pt>
                <c:pt idx="82" formatCode="_(* #,##0.00_);_(* \(#,##0.00\);_(* &quot;-&quot;??_);_(@_)">
                  <c:v>80.010000000000005</c:v>
                </c:pt>
                <c:pt idx="84" formatCode="_(* #,##0.00_);_(* \(#,##0.00\);_(* &quot;-&quot;??_);_(@_)">
                  <c:v>418.57</c:v>
                </c:pt>
                <c:pt idx="87">
                  <c:v>1447.74</c:v>
                </c:pt>
                <c:pt idx="88">
                  <c:v>529.95000000000005</c:v>
                </c:pt>
                <c:pt idx="89">
                  <c:v>1647.14</c:v>
                </c:pt>
                <c:pt idx="90">
                  <c:v>56</c:v>
                </c:pt>
                <c:pt idx="91">
                  <c:v>155.27000000000001</c:v>
                </c:pt>
                <c:pt idx="92">
                  <c:v>188</c:v>
                </c:pt>
                <c:pt idx="101">
                  <c:v>1328.8</c:v>
                </c:pt>
                <c:pt idx="104">
                  <c:v>3729.29</c:v>
                </c:pt>
                <c:pt idx="105">
                  <c:v>797.28</c:v>
                </c:pt>
                <c:pt idx="107" formatCode="_(* #,##0.00_);_(* \(#,##0.00\);_(* &quot;-&quot;??_);_(@_)">
                  <c:v>86599.290000000008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Hoja1!$T$9:$T$96</c:f>
              <c:numCache>
                <c:formatCode>#,##0.00</c:formatCode>
                <c:ptCount val="88"/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Hoja1!$U$9:$U$96</c:f>
              <c:numCache>
                <c:formatCode>#,##0.00</c:formatCode>
                <c:ptCount val="88"/>
                <c:pt idx="0">
                  <c:v>74184.149999999994</c:v>
                </c:pt>
                <c:pt idx="1">
                  <c:v>60009.02</c:v>
                </c:pt>
                <c:pt idx="2">
                  <c:v>60009.02</c:v>
                </c:pt>
                <c:pt idx="3">
                  <c:v>30916.41</c:v>
                </c:pt>
                <c:pt idx="4">
                  <c:v>32099.49</c:v>
                </c:pt>
                <c:pt idx="5">
                  <c:v>31310.77</c:v>
                </c:pt>
                <c:pt idx="6">
                  <c:v>28571.119999999999</c:v>
                </c:pt>
                <c:pt idx="7">
                  <c:v>24648.454791666667</c:v>
                </c:pt>
                <c:pt idx="8">
                  <c:v>21120.079791666667</c:v>
                </c:pt>
                <c:pt idx="9">
                  <c:v>22690.562291666665</c:v>
                </c:pt>
                <c:pt idx="10">
                  <c:v>10770.11</c:v>
                </c:pt>
                <c:pt idx="11">
                  <c:v>3486.6498333333329</c:v>
                </c:pt>
                <c:pt idx="12">
                  <c:v>24254.097291666669</c:v>
                </c:pt>
                <c:pt idx="13">
                  <c:v>7400.9372916666662</c:v>
                </c:pt>
                <c:pt idx="14">
                  <c:v>5715.19</c:v>
                </c:pt>
                <c:pt idx="15">
                  <c:v>10140.597291666665</c:v>
                </c:pt>
                <c:pt idx="16">
                  <c:v>10140.597291666665</c:v>
                </c:pt>
                <c:pt idx="17">
                  <c:v>10929.312291666667</c:v>
                </c:pt>
                <c:pt idx="18">
                  <c:v>7006.5797916666679</c:v>
                </c:pt>
                <c:pt idx="19">
                  <c:v>19162.187291666665</c:v>
                </c:pt>
                <c:pt idx="20">
                  <c:v>12105.437291666667</c:v>
                </c:pt>
                <c:pt idx="21">
                  <c:v>4427.5498333333335</c:v>
                </c:pt>
                <c:pt idx="22">
                  <c:v>7006.51</c:v>
                </c:pt>
                <c:pt idx="23">
                  <c:v>10140.597291666665</c:v>
                </c:pt>
                <c:pt idx="24">
                  <c:v>7400.9372916666662</c:v>
                </c:pt>
                <c:pt idx="25">
                  <c:v>7400.9372916666662</c:v>
                </c:pt>
                <c:pt idx="26">
                  <c:v>7400.9372916666662</c:v>
                </c:pt>
                <c:pt idx="27">
                  <c:v>10097.290000000001</c:v>
                </c:pt>
                <c:pt idx="28">
                  <c:v>7400.9372916666662</c:v>
                </c:pt>
                <c:pt idx="29">
                  <c:v>10929.24</c:v>
                </c:pt>
                <c:pt idx="30">
                  <c:v>10534.88</c:v>
                </c:pt>
                <c:pt idx="31">
                  <c:v>0</c:v>
                </c:pt>
                <c:pt idx="32">
                  <c:v>1443.51</c:v>
                </c:pt>
                <c:pt idx="33">
                  <c:v>0</c:v>
                </c:pt>
                <c:pt idx="34">
                  <c:v>3171.1638333333326</c:v>
                </c:pt>
                <c:pt idx="35">
                  <c:v>1209.29</c:v>
                </c:pt>
                <c:pt idx="36">
                  <c:v>3486.68</c:v>
                </c:pt>
                <c:pt idx="37">
                  <c:v>3171.1638333333326</c:v>
                </c:pt>
                <c:pt idx="38">
                  <c:v>3486.6498333333329</c:v>
                </c:pt>
                <c:pt idx="39">
                  <c:v>3486.6498333333329</c:v>
                </c:pt>
                <c:pt idx="40">
                  <c:v>4427.5498333333335</c:v>
                </c:pt>
                <c:pt idx="41">
                  <c:v>4422.01</c:v>
                </c:pt>
                <c:pt idx="42">
                  <c:v>17591.599999999999</c:v>
                </c:pt>
                <c:pt idx="43">
                  <c:v>7400.9372916666662</c:v>
                </c:pt>
                <c:pt idx="44">
                  <c:v>0</c:v>
                </c:pt>
                <c:pt idx="45">
                  <c:v>1289.4598750000005</c:v>
                </c:pt>
                <c:pt idx="46">
                  <c:v>1289.46</c:v>
                </c:pt>
                <c:pt idx="50">
                  <c:v>0</c:v>
                </c:pt>
                <c:pt idx="51">
                  <c:v>0</c:v>
                </c:pt>
                <c:pt idx="53">
                  <c:v>1052.8399999999999</c:v>
                </c:pt>
                <c:pt idx="59">
                  <c:v>1289.46</c:v>
                </c:pt>
                <c:pt idx="60">
                  <c:v>1289.4598750000005</c:v>
                </c:pt>
                <c:pt idx="63">
                  <c:v>0</c:v>
                </c:pt>
                <c:pt idx="67">
                  <c:v>0</c:v>
                </c:pt>
                <c:pt idx="71">
                  <c:v>1289.4598750000005</c:v>
                </c:pt>
                <c:pt idx="86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Hoja1!$V$9:$V$96</c:f>
              <c:numCache>
                <c:formatCode>#,##0.00</c:formatCode>
                <c:ptCount val="88"/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Hoja1!$W$9:$W$96</c:f>
              <c:numCache>
                <c:formatCode>#,##0.00</c:formatCode>
                <c:ptCount val="88"/>
                <c:pt idx="0">
                  <c:v>75537.95</c:v>
                </c:pt>
                <c:pt idx="1">
                  <c:v>60034.02</c:v>
                </c:pt>
                <c:pt idx="2">
                  <c:v>61362.82</c:v>
                </c:pt>
                <c:pt idx="3">
                  <c:v>72585.52</c:v>
                </c:pt>
                <c:pt idx="4">
                  <c:v>44222.97</c:v>
                </c:pt>
                <c:pt idx="5">
                  <c:v>34093.370000000003</c:v>
                </c:pt>
                <c:pt idx="6">
                  <c:v>41657.99</c:v>
                </c:pt>
                <c:pt idx="7">
                  <c:v>34133.034791666665</c:v>
                </c:pt>
                <c:pt idx="8">
                  <c:v>22440.039791666666</c:v>
                </c:pt>
                <c:pt idx="9">
                  <c:v>29355.462291666663</c:v>
                </c:pt>
                <c:pt idx="10">
                  <c:v>12902.36</c:v>
                </c:pt>
                <c:pt idx="11">
                  <c:v>8038.3398333333334</c:v>
                </c:pt>
                <c:pt idx="12">
                  <c:v>25742.667291666668</c:v>
                </c:pt>
                <c:pt idx="13">
                  <c:v>9536.9972916666666</c:v>
                </c:pt>
                <c:pt idx="14">
                  <c:v>9074.81</c:v>
                </c:pt>
                <c:pt idx="15">
                  <c:v>14583.097291666665</c:v>
                </c:pt>
                <c:pt idx="16">
                  <c:v>22602.947291666664</c:v>
                </c:pt>
                <c:pt idx="17">
                  <c:v>13298.942291666666</c:v>
                </c:pt>
                <c:pt idx="18">
                  <c:v>9302.4297916666674</c:v>
                </c:pt>
                <c:pt idx="19">
                  <c:v>19685.827291666665</c:v>
                </c:pt>
                <c:pt idx="20">
                  <c:v>12230.437291666667</c:v>
                </c:pt>
                <c:pt idx="21">
                  <c:v>6224.6798333333336</c:v>
                </c:pt>
                <c:pt idx="22">
                  <c:v>7766.92</c:v>
                </c:pt>
                <c:pt idx="23">
                  <c:v>10445.567291666664</c:v>
                </c:pt>
                <c:pt idx="24">
                  <c:v>8884.387291666666</c:v>
                </c:pt>
                <c:pt idx="25">
                  <c:v>9154.3472916666669</c:v>
                </c:pt>
                <c:pt idx="26">
                  <c:v>9413.0472916666658</c:v>
                </c:pt>
                <c:pt idx="27">
                  <c:v>17576.71</c:v>
                </c:pt>
                <c:pt idx="28">
                  <c:v>13886.437291666665</c:v>
                </c:pt>
                <c:pt idx="29">
                  <c:v>12777.72</c:v>
                </c:pt>
                <c:pt idx="30">
                  <c:v>14289.009999999998</c:v>
                </c:pt>
                <c:pt idx="31">
                  <c:v>2662.5</c:v>
                </c:pt>
                <c:pt idx="32">
                  <c:v>8159.25</c:v>
                </c:pt>
                <c:pt idx="33">
                  <c:v>1513.53</c:v>
                </c:pt>
                <c:pt idx="34">
                  <c:v>6161.2438333333321</c:v>
                </c:pt>
                <c:pt idx="35">
                  <c:v>6029.0099999999993</c:v>
                </c:pt>
                <c:pt idx="36">
                  <c:v>4545.5499999999993</c:v>
                </c:pt>
                <c:pt idx="37">
                  <c:v>7731.4738333333316</c:v>
                </c:pt>
                <c:pt idx="38">
                  <c:v>4822.8698333333332</c:v>
                </c:pt>
                <c:pt idx="39">
                  <c:v>7944.609833333333</c:v>
                </c:pt>
                <c:pt idx="40">
                  <c:v>13608.789833333332</c:v>
                </c:pt>
                <c:pt idx="41">
                  <c:v>5531.71</c:v>
                </c:pt>
                <c:pt idx="42">
                  <c:v>22008.6</c:v>
                </c:pt>
                <c:pt idx="43">
                  <c:v>8924.5772916666665</c:v>
                </c:pt>
                <c:pt idx="44">
                  <c:v>125</c:v>
                </c:pt>
                <c:pt idx="45">
                  <c:v>1414.4598750000005</c:v>
                </c:pt>
                <c:pt idx="46">
                  <c:v>7394.16</c:v>
                </c:pt>
                <c:pt idx="47">
                  <c:v>125</c:v>
                </c:pt>
                <c:pt idx="48">
                  <c:v>4803.38</c:v>
                </c:pt>
                <c:pt idx="49">
                  <c:v>10534.93</c:v>
                </c:pt>
                <c:pt idx="50">
                  <c:v>711.93</c:v>
                </c:pt>
                <c:pt idx="51">
                  <c:v>1067.6100000000001</c:v>
                </c:pt>
                <c:pt idx="52">
                  <c:v>125</c:v>
                </c:pt>
                <c:pt idx="53">
                  <c:v>1177.8399999999999</c:v>
                </c:pt>
                <c:pt idx="54">
                  <c:v>583.65</c:v>
                </c:pt>
                <c:pt idx="55">
                  <c:v>523.64</c:v>
                </c:pt>
                <c:pt idx="56">
                  <c:v>125</c:v>
                </c:pt>
                <c:pt idx="57">
                  <c:v>125</c:v>
                </c:pt>
                <c:pt idx="58">
                  <c:v>149.96</c:v>
                </c:pt>
                <c:pt idx="59">
                  <c:v>2313.1</c:v>
                </c:pt>
                <c:pt idx="60">
                  <c:v>2144.0398750000004</c:v>
                </c:pt>
                <c:pt idx="61">
                  <c:v>623.62</c:v>
                </c:pt>
                <c:pt idx="62">
                  <c:v>1515.64</c:v>
                </c:pt>
                <c:pt idx="63">
                  <c:v>125</c:v>
                </c:pt>
                <c:pt idx="64">
                  <c:v>1793.5900000000001</c:v>
                </c:pt>
                <c:pt idx="65">
                  <c:v>2201.84</c:v>
                </c:pt>
                <c:pt idx="66">
                  <c:v>2682.99</c:v>
                </c:pt>
                <c:pt idx="67">
                  <c:v>1575.92</c:v>
                </c:pt>
                <c:pt idx="68">
                  <c:v>885</c:v>
                </c:pt>
                <c:pt idx="69">
                  <c:v>2359.65</c:v>
                </c:pt>
                <c:pt idx="70">
                  <c:v>7529.76</c:v>
                </c:pt>
                <c:pt idx="71">
                  <c:v>6740.4198750000005</c:v>
                </c:pt>
                <c:pt idx="72">
                  <c:v>2250.4899999999998</c:v>
                </c:pt>
                <c:pt idx="73">
                  <c:v>625</c:v>
                </c:pt>
                <c:pt idx="74">
                  <c:v>12418.51</c:v>
                </c:pt>
                <c:pt idx="75">
                  <c:v>3120.75</c:v>
                </c:pt>
                <c:pt idx="76">
                  <c:v>625</c:v>
                </c:pt>
                <c:pt idx="77">
                  <c:v>2125</c:v>
                </c:pt>
                <c:pt idx="78">
                  <c:v>2125</c:v>
                </c:pt>
                <c:pt idx="79">
                  <c:v>1213.3800000000001</c:v>
                </c:pt>
                <c:pt idx="80">
                  <c:v>1125</c:v>
                </c:pt>
                <c:pt idx="81">
                  <c:v>125</c:v>
                </c:pt>
                <c:pt idx="82">
                  <c:v>205.01</c:v>
                </c:pt>
                <c:pt idx="83">
                  <c:v>125</c:v>
                </c:pt>
                <c:pt idx="84">
                  <c:v>543.56999999999994</c:v>
                </c:pt>
                <c:pt idx="85">
                  <c:v>125</c:v>
                </c:pt>
                <c:pt idx="86">
                  <c:v>1414.4598750000005</c:v>
                </c:pt>
                <c:pt idx="87">
                  <c:v>1572.74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Hoja1!$X$9:$X$96</c:f>
              <c:numCache>
                <c:formatCode>#,##0.00</c:formatCode>
                <c:ptCount val="88"/>
                <c:pt idx="0">
                  <c:v>17594.84</c:v>
                </c:pt>
                <c:pt idx="1">
                  <c:v>14295.41</c:v>
                </c:pt>
                <c:pt idx="2">
                  <c:v>15872.84</c:v>
                </c:pt>
                <c:pt idx="3">
                  <c:v>14088.36</c:v>
                </c:pt>
                <c:pt idx="4">
                  <c:v>10933.5</c:v>
                </c:pt>
                <c:pt idx="5">
                  <c:v>14088.36</c:v>
                </c:pt>
                <c:pt idx="6">
                  <c:v>10047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12315.36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6305.43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6305.43</c:v>
                </c:pt>
                <c:pt idx="23">
                  <c:v>8769.36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7191.93</c:v>
                </c:pt>
                <c:pt idx="28">
                  <c:v>4728</c:v>
                </c:pt>
                <c:pt idx="29">
                  <c:v>5614.5</c:v>
                </c:pt>
                <c:pt idx="30">
                  <c:v>7191.93</c:v>
                </c:pt>
                <c:pt idx="31">
                  <c:v>2836.8</c:v>
                </c:pt>
                <c:pt idx="32">
                  <c:v>2836.8</c:v>
                </c:pt>
                <c:pt idx="33">
                  <c:v>2836.8</c:v>
                </c:pt>
                <c:pt idx="34">
                  <c:v>5123.43</c:v>
                </c:pt>
                <c:pt idx="35">
                  <c:v>3132.3</c:v>
                </c:pt>
                <c:pt idx="36">
                  <c:v>3546</c:v>
                </c:pt>
                <c:pt idx="37">
                  <c:v>5123.43</c:v>
                </c:pt>
                <c:pt idx="38">
                  <c:v>3546</c:v>
                </c:pt>
                <c:pt idx="39">
                  <c:v>3546</c:v>
                </c:pt>
                <c:pt idx="40">
                  <c:v>3841.5</c:v>
                </c:pt>
                <c:pt idx="41">
                  <c:v>8869.2900000000009</c:v>
                </c:pt>
                <c:pt idx="42">
                  <c:v>8964.93</c:v>
                </c:pt>
                <c:pt idx="43">
                  <c:v>4728</c:v>
                </c:pt>
                <c:pt idx="44">
                  <c:v>4728</c:v>
                </c:pt>
                <c:pt idx="45">
                  <c:v>2718.6000000000004</c:v>
                </c:pt>
                <c:pt idx="46">
                  <c:v>2718.6000000000004</c:v>
                </c:pt>
                <c:pt idx="47">
                  <c:v>2127.6000000000004</c:v>
                </c:pt>
                <c:pt idx="48">
                  <c:v>5873.4600000000009</c:v>
                </c:pt>
                <c:pt idx="49">
                  <c:v>2127.6000000000004</c:v>
                </c:pt>
                <c:pt idx="50">
                  <c:v>2718.6000000000004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4296.0300000000007</c:v>
                </c:pt>
                <c:pt idx="54">
                  <c:v>2718.6000000000004</c:v>
                </c:pt>
                <c:pt idx="55">
                  <c:v>2127.6000000000004</c:v>
                </c:pt>
                <c:pt idx="56">
                  <c:v>1773</c:v>
                </c:pt>
                <c:pt idx="57">
                  <c:v>1773</c:v>
                </c:pt>
                <c:pt idx="58">
                  <c:v>1773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2127.6000000000004</c:v>
                </c:pt>
                <c:pt idx="62">
                  <c:v>2127.6000000000004</c:v>
                </c:pt>
                <c:pt idx="63">
                  <c:v>2718.6000000000004</c:v>
                </c:pt>
                <c:pt idx="64">
                  <c:v>2718.6000000000004</c:v>
                </c:pt>
                <c:pt idx="65">
                  <c:v>3705.0300000000007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2718.6000000000004</c:v>
                </c:pt>
                <c:pt idx="69">
                  <c:v>5282.4600000000009</c:v>
                </c:pt>
                <c:pt idx="70">
                  <c:v>2127.6000000000004</c:v>
                </c:pt>
                <c:pt idx="71">
                  <c:v>2718.6000000000004</c:v>
                </c:pt>
                <c:pt idx="72">
                  <c:v>2127.6000000000004</c:v>
                </c:pt>
                <c:pt idx="73">
                  <c:v>1477.5</c:v>
                </c:pt>
                <c:pt idx="74">
                  <c:v>1477.5</c:v>
                </c:pt>
                <c:pt idx="75">
                  <c:v>1773</c:v>
                </c:pt>
                <c:pt idx="76">
                  <c:v>1773</c:v>
                </c:pt>
                <c:pt idx="77">
                  <c:v>1773</c:v>
                </c:pt>
                <c:pt idx="78">
                  <c:v>1477.5</c:v>
                </c:pt>
                <c:pt idx="79">
                  <c:v>3114.0299999999997</c:v>
                </c:pt>
                <c:pt idx="80">
                  <c:v>1536.6</c:v>
                </c:pt>
                <c:pt idx="81">
                  <c:v>1536.6</c:v>
                </c:pt>
                <c:pt idx="82">
                  <c:v>1536.6</c:v>
                </c:pt>
                <c:pt idx="83">
                  <c:v>1773</c:v>
                </c:pt>
                <c:pt idx="84">
                  <c:v>2127.6000000000004</c:v>
                </c:pt>
                <c:pt idx="85">
                  <c:v>1773</c:v>
                </c:pt>
                <c:pt idx="86">
                  <c:v>2718.6000000000004</c:v>
                </c:pt>
                <c:pt idx="87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Hoja1!$Y$9:$Y$96</c:f>
              <c:numCache>
                <c:formatCode>#,##0.00</c:formatCode>
                <c:ptCount val="88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24123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11352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13480.5</c:v>
                </c:pt>
                <c:pt idx="31">
                  <c:v>6811.2</c:v>
                </c:pt>
                <c:pt idx="32">
                  <c:v>6811.2</c:v>
                </c:pt>
                <c:pt idx="33">
                  <c:v>6811.2</c:v>
                </c:pt>
                <c:pt idx="34">
                  <c:v>8514</c:v>
                </c:pt>
                <c:pt idx="35">
                  <c:v>7520.7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8514</c:v>
                </c:pt>
                <c:pt idx="40">
                  <c:v>9223.5</c:v>
                </c:pt>
                <c:pt idx="41">
                  <c:v>9933</c:v>
                </c:pt>
                <c:pt idx="42">
                  <c:v>17737.5</c:v>
                </c:pt>
                <c:pt idx="43">
                  <c:v>11352</c:v>
                </c:pt>
                <c:pt idx="44">
                  <c:v>11352</c:v>
                </c:pt>
                <c:pt idx="45">
                  <c:v>6527.4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6527.4</c:v>
                </c:pt>
                <c:pt idx="54">
                  <c:v>6527.4</c:v>
                </c:pt>
                <c:pt idx="55">
                  <c:v>5108.3999999999996</c:v>
                </c:pt>
                <c:pt idx="56">
                  <c:v>4257</c:v>
                </c:pt>
                <c:pt idx="57">
                  <c:v>4257</c:v>
                </c:pt>
                <c:pt idx="58">
                  <c:v>4257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5108.3999999999996</c:v>
                </c:pt>
                <c:pt idx="71">
                  <c:v>6527.4</c:v>
                </c:pt>
                <c:pt idx="72">
                  <c:v>5108.3999999999996</c:v>
                </c:pt>
                <c:pt idx="73">
                  <c:v>3547.5</c:v>
                </c:pt>
                <c:pt idx="74">
                  <c:v>3547.5</c:v>
                </c:pt>
                <c:pt idx="75">
                  <c:v>4257</c:v>
                </c:pt>
                <c:pt idx="76">
                  <c:v>4257</c:v>
                </c:pt>
                <c:pt idx="77">
                  <c:v>4257</c:v>
                </c:pt>
                <c:pt idx="78">
                  <c:v>3547.5</c:v>
                </c:pt>
                <c:pt idx="79">
                  <c:v>3689.3999999999996</c:v>
                </c:pt>
                <c:pt idx="80">
                  <c:v>3689.3999999999996</c:v>
                </c:pt>
                <c:pt idx="81">
                  <c:v>3689.3999999999996</c:v>
                </c:pt>
                <c:pt idx="82">
                  <c:v>3689.3999999999996</c:v>
                </c:pt>
                <c:pt idx="83">
                  <c:v>4257</c:v>
                </c:pt>
                <c:pt idx="84">
                  <c:v>5108.3999999999996</c:v>
                </c:pt>
                <c:pt idx="85">
                  <c:v>4257</c:v>
                </c:pt>
                <c:pt idx="86">
                  <c:v>6527.4</c:v>
                </c:pt>
                <c:pt idx="87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Hoja1!$Z$9:$Z$96</c:f>
              <c:numCache>
                <c:formatCode>#,##0.00</c:formatCode>
                <c:ptCount val="88"/>
                <c:pt idx="0">
                  <c:v>266867.21000000002</c:v>
                </c:pt>
                <c:pt idx="1">
                  <c:v>225670.57</c:v>
                </c:pt>
                <c:pt idx="2">
                  <c:v>222764.34</c:v>
                </c:pt>
                <c:pt idx="3">
                  <c:v>98326.12</c:v>
                </c:pt>
                <c:pt idx="4">
                  <c:v>129843.53</c:v>
                </c:pt>
                <c:pt idx="5">
                  <c:v>136818.26999999999</c:v>
                </c:pt>
                <c:pt idx="6">
                  <c:v>118295.01000000001</c:v>
                </c:pt>
                <c:pt idx="7">
                  <c:v>110129.03520833334</c:v>
                </c:pt>
                <c:pt idx="8">
                  <c:v>107708.53020833334</c:v>
                </c:pt>
                <c:pt idx="9">
                  <c:v>107075.03770833334</c:v>
                </c:pt>
                <c:pt idx="10">
                  <c:v>75846.61</c:v>
                </c:pt>
                <c:pt idx="11">
                  <c:v>48415.660166666668</c:v>
                </c:pt>
                <c:pt idx="12">
                  <c:v>116941.97270833333</c:v>
                </c:pt>
                <c:pt idx="13">
                  <c:v>65735.002708333341</c:v>
                </c:pt>
                <c:pt idx="14">
                  <c:v>61464.9</c:v>
                </c:pt>
                <c:pt idx="15">
                  <c:v>71647.542708333334</c:v>
                </c:pt>
                <c:pt idx="16">
                  <c:v>63627.692708333336</c:v>
                </c:pt>
                <c:pt idx="17">
                  <c:v>76086.557708333334</c:v>
                </c:pt>
                <c:pt idx="18">
                  <c:v>64392.140208333331</c:v>
                </c:pt>
                <c:pt idx="19">
                  <c:v>102631.17270833334</c:v>
                </c:pt>
                <c:pt idx="20">
                  <c:v>81859.562708333338</c:v>
                </c:pt>
                <c:pt idx="21">
                  <c:v>54933.820166666665</c:v>
                </c:pt>
                <c:pt idx="22">
                  <c:v>65927.649999999994</c:v>
                </c:pt>
                <c:pt idx="23">
                  <c:v>75785.072708333333</c:v>
                </c:pt>
                <c:pt idx="24">
                  <c:v>66387.612708333327</c:v>
                </c:pt>
                <c:pt idx="25">
                  <c:v>66117.652708333335</c:v>
                </c:pt>
                <c:pt idx="26">
                  <c:v>65858.952708333338</c:v>
                </c:pt>
                <c:pt idx="27">
                  <c:v>70231.360000000001</c:v>
                </c:pt>
                <c:pt idx="28">
                  <c:v>61385.562708333338</c:v>
                </c:pt>
                <c:pt idx="29">
                  <c:v>76607.78</c:v>
                </c:pt>
                <c:pt idx="30">
                  <c:v>73519.06</c:v>
                </c:pt>
                <c:pt idx="31">
                  <c:v>42500.7</c:v>
                </c:pt>
                <c:pt idx="32">
                  <c:v>37003.949999999997</c:v>
                </c:pt>
                <c:pt idx="33">
                  <c:v>43649.67</c:v>
                </c:pt>
                <c:pt idx="34">
                  <c:v>48715.326166666666</c:v>
                </c:pt>
                <c:pt idx="35">
                  <c:v>43838.69</c:v>
                </c:pt>
                <c:pt idx="36">
                  <c:v>51908.45</c:v>
                </c:pt>
                <c:pt idx="37">
                  <c:v>47145.09616666667</c:v>
                </c:pt>
                <c:pt idx="38">
                  <c:v>51631.13016666667</c:v>
                </c:pt>
                <c:pt idx="39">
                  <c:v>48509.390166666664</c:v>
                </c:pt>
                <c:pt idx="40">
                  <c:v>47549.710166666671</c:v>
                </c:pt>
                <c:pt idx="41">
                  <c:v>55599</c:v>
                </c:pt>
                <c:pt idx="42">
                  <c:v>94026.47</c:v>
                </c:pt>
                <c:pt idx="43">
                  <c:v>66347.422708333339</c:v>
                </c:pt>
                <c:pt idx="44">
                  <c:v>75147</c:v>
                </c:pt>
                <c:pt idx="45">
                  <c:v>41866.940125000001</c:v>
                </c:pt>
                <c:pt idx="46">
                  <c:v>35887.24</c:v>
                </c:pt>
                <c:pt idx="47">
                  <c:v>33747.4</c:v>
                </c:pt>
                <c:pt idx="48">
                  <c:v>35323.160000000003</c:v>
                </c:pt>
                <c:pt idx="49">
                  <c:v>23337.47</c:v>
                </c:pt>
                <c:pt idx="50">
                  <c:v>42569.47</c:v>
                </c:pt>
                <c:pt idx="51">
                  <c:v>42213.79</c:v>
                </c:pt>
                <c:pt idx="52">
                  <c:v>33747.4</c:v>
                </c:pt>
                <c:pt idx="53">
                  <c:v>40526.129999999997</c:v>
                </c:pt>
                <c:pt idx="54">
                  <c:v>42697.75</c:v>
                </c:pt>
                <c:pt idx="55">
                  <c:v>33348.76</c:v>
                </c:pt>
                <c:pt idx="56">
                  <c:v>28102</c:v>
                </c:pt>
                <c:pt idx="57">
                  <c:v>28102</c:v>
                </c:pt>
                <c:pt idx="58">
                  <c:v>28077.040000000001</c:v>
                </c:pt>
                <c:pt idx="59">
                  <c:v>40968.300000000003</c:v>
                </c:pt>
                <c:pt idx="60">
                  <c:v>41137.360124999999</c:v>
                </c:pt>
                <c:pt idx="61">
                  <c:v>33248.78</c:v>
                </c:pt>
                <c:pt idx="62">
                  <c:v>32356.76</c:v>
                </c:pt>
                <c:pt idx="63">
                  <c:v>43156.4</c:v>
                </c:pt>
                <c:pt idx="64">
                  <c:v>41487.81</c:v>
                </c:pt>
                <c:pt idx="65">
                  <c:v>30093.129999999997</c:v>
                </c:pt>
                <c:pt idx="66">
                  <c:v>31189.41</c:v>
                </c:pt>
                <c:pt idx="67">
                  <c:v>41705.479999999996</c:v>
                </c:pt>
                <c:pt idx="68">
                  <c:v>42396.4</c:v>
                </c:pt>
                <c:pt idx="69">
                  <c:v>28357.89</c:v>
                </c:pt>
                <c:pt idx="70">
                  <c:v>26342.639999999999</c:v>
                </c:pt>
                <c:pt idx="71">
                  <c:v>36540.980125000002</c:v>
                </c:pt>
                <c:pt idx="72">
                  <c:v>31621.91</c:v>
                </c:pt>
                <c:pt idx="73">
                  <c:v>22897.5</c:v>
                </c:pt>
                <c:pt idx="74">
                  <c:v>11103.99</c:v>
                </c:pt>
                <c:pt idx="75">
                  <c:v>25106.25</c:v>
                </c:pt>
                <c:pt idx="76">
                  <c:v>27602</c:v>
                </c:pt>
                <c:pt idx="77">
                  <c:v>26102</c:v>
                </c:pt>
                <c:pt idx="78">
                  <c:v>21397.5</c:v>
                </c:pt>
                <c:pt idx="79">
                  <c:v>21672.59</c:v>
                </c:pt>
                <c:pt idx="80">
                  <c:v>23338.400000000001</c:v>
                </c:pt>
                <c:pt idx="81">
                  <c:v>24338.400000000001</c:v>
                </c:pt>
                <c:pt idx="82">
                  <c:v>24258.39</c:v>
                </c:pt>
                <c:pt idx="83">
                  <c:v>28102</c:v>
                </c:pt>
                <c:pt idx="84">
                  <c:v>33328.83</c:v>
                </c:pt>
                <c:pt idx="85">
                  <c:v>28102</c:v>
                </c:pt>
                <c:pt idx="86">
                  <c:v>41866.940125000001</c:v>
                </c:pt>
                <c:pt idx="87">
                  <c:v>41708.660000000003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1280304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2"/>
  <sheetViews>
    <sheetView tabSelected="1" view="pageBreakPreview" zoomScaleNormal="100" zoomScaleSheetLayoutView="100" workbookViewId="0">
      <selection activeCell="G3" sqref="G3"/>
    </sheetView>
  </sheetViews>
  <sheetFormatPr baseColWidth="10" defaultRowHeight="15" x14ac:dyDescent="0.25"/>
  <cols>
    <col min="1" max="1" width="8.7109375" customWidth="1"/>
    <col min="2" max="2" width="54" style="2" customWidth="1"/>
    <col min="3" max="3" width="9.28515625" style="7" hidden="1" customWidth="1"/>
    <col min="4" max="4" width="69.5703125" style="2" hidden="1" customWidth="1"/>
    <col min="5" max="5" width="41.28515625" style="23" customWidth="1"/>
    <col min="6" max="6" width="48.28515625" style="2" customWidth="1"/>
    <col min="7" max="7" width="17.5703125" style="4" customWidth="1"/>
    <col min="8" max="8" width="10.7109375" hidden="1" customWidth="1"/>
    <col min="9" max="9" width="13.28515625" style="5" hidden="1" customWidth="1"/>
    <col min="10" max="10" width="15.5703125" style="5" hidden="1" customWidth="1"/>
    <col min="11" max="11" width="20" style="5" hidden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hidden="1" customWidth="1"/>
    <col min="17" max="17" width="19.7109375" style="39" bestFit="1" customWidth="1"/>
    <col min="18" max="18" width="11.42578125" style="5" bestFit="1" customWidth="1"/>
    <col min="19" max="19" width="15.42578125" style="4" bestFit="1" customWidth="1"/>
    <col min="20" max="20" width="21.140625" style="4" bestFit="1" customWidth="1"/>
    <col min="21" max="21" width="17.42578125" style="4" bestFit="1" customWidth="1"/>
    <col min="22" max="22" width="11.28515625" style="4" bestFit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97"/>
      <c r="B1" s="98"/>
      <c r="C1" s="99"/>
      <c r="D1" s="98"/>
      <c r="E1" s="100"/>
      <c r="F1" s="98"/>
      <c r="G1" s="44"/>
      <c r="H1" s="97"/>
      <c r="I1" s="44"/>
      <c r="J1" s="44"/>
      <c r="K1" s="44"/>
      <c r="L1" s="44"/>
      <c r="M1" s="44"/>
      <c r="N1" s="44"/>
      <c r="O1" s="44"/>
      <c r="P1" s="44"/>
      <c r="R1" s="44"/>
      <c r="S1" s="44"/>
      <c r="T1" s="44"/>
      <c r="U1" s="44"/>
      <c r="V1" s="44"/>
      <c r="W1" s="44"/>
      <c r="X1" s="44"/>
      <c r="Y1" s="44"/>
      <c r="Z1" s="44"/>
    </row>
    <row r="2" spans="1:80" x14ac:dyDescent="0.25">
      <c r="A2" s="97"/>
      <c r="B2" s="98"/>
      <c r="C2" s="99"/>
      <c r="D2" s="98"/>
      <c r="E2" s="100"/>
      <c r="F2" s="98"/>
      <c r="G2" s="44"/>
      <c r="H2" s="97"/>
      <c r="I2" s="44"/>
      <c r="J2" s="44"/>
      <c r="K2" s="44"/>
      <c r="L2" s="44"/>
      <c r="M2" s="44"/>
      <c r="N2" s="44"/>
      <c r="O2" s="44"/>
      <c r="P2" s="44"/>
      <c r="R2" s="44"/>
      <c r="S2" s="44"/>
      <c r="T2" s="44"/>
      <c r="U2" s="44"/>
      <c r="V2" s="44"/>
      <c r="W2" s="44"/>
      <c r="X2" s="44"/>
      <c r="Y2" s="44"/>
      <c r="Z2" s="44"/>
    </row>
    <row r="3" spans="1:80" x14ac:dyDescent="0.25">
      <c r="A3" s="97"/>
      <c r="B3" s="98"/>
      <c r="C3" s="99"/>
      <c r="D3" s="98"/>
      <c r="E3" s="100"/>
      <c r="F3" s="98"/>
      <c r="G3" s="44"/>
      <c r="H3" s="97"/>
      <c r="I3" s="44"/>
      <c r="J3" s="157">
        <v>74808</v>
      </c>
      <c r="K3" s="44"/>
      <c r="L3" s="44"/>
      <c r="M3" s="44"/>
      <c r="N3" s="44"/>
      <c r="O3" s="44"/>
      <c r="P3" s="44"/>
      <c r="R3" s="44"/>
      <c r="S3" s="44"/>
      <c r="T3" s="44"/>
      <c r="U3" s="44"/>
      <c r="V3" s="44"/>
      <c r="W3" s="44"/>
      <c r="X3" s="44"/>
      <c r="Y3" s="44"/>
      <c r="Z3" s="44"/>
    </row>
    <row r="4" spans="1:80" ht="37.5" customHeight="1" x14ac:dyDescent="0.25">
      <c r="A4" s="138" t="s">
        <v>235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40"/>
      <c r="W4" s="140"/>
      <c r="X4" s="140"/>
      <c r="Y4" s="140"/>
      <c r="Z4" s="140"/>
    </row>
    <row r="5" spans="1:80" ht="18.75" x14ac:dyDescent="0.3">
      <c r="A5" s="45"/>
      <c r="B5" s="45"/>
      <c r="C5" s="45"/>
      <c r="D5" s="45"/>
      <c r="E5" s="46"/>
      <c r="F5" s="45"/>
      <c r="G5" s="45"/>
      <c r="H5" s="45"/>
      <c r="I5" s="47"/>
      <c r="J5" s="47"/>
      <c r="K5" s="47"/>
      <c r="L5" s="47"/>
      <c r="M5" s="47"/>
      <c r="N5" s="47"/>
      <c r="O5" s="47"/>
      <c r="P5" s="47"/>
      <c r="Q5" s="48"/>
      <c r="R5" s="49"/>
      <c r="S5" s="47"/>
      <c r="T5" s="47"/>
      <c r="U5" s="47"/>
      <c r="V5" s="50"/>
      <c r="W5" s="50"/>
      <c r="X5" s="50"/>
      <c r="Y5" s="50"/>
      <c r="Z5" s="50"/>
    </row>
    <row r="6" spans="1:80" s="1" customFormat="1" ht="15.75" customHeight="1" x14ac:dyDescent="0.25">
      <c r="A6" s="51" t="s">
        <v>0</v>
      </c>
      <c r="B6" s="52" t="s">
        <v>0</v>
      </c>
      <c r="C6" s="145" t="s">
        <v>69</v>
      </c>
      <c r="D6" s="52" t="s">
        <v>0</v>
      </c>
      <c r="E6" s="53" t="s">
        <v>0</v>
      </c>
      <c r="F6" s="52" t="s">
        <v>0</v>
      </c>
      <c r="G6" s="54" t="s">
        <v>0</v>
      </c>
      <c r="H6" s="55"/>
      <c r="I6" s="152" t="s">
        <v>1</v>
      </c>
      <c r="J6" s="153"/>
      <c r="K6" s="153"/>
      <c r="L6" s="153"/>
      <c r="M6" s="153"/>
      <c r="N6" s="153"/>
      <c r="O6" s="56"/>
      <c r="P6" s="141" t="s">
        <v>68</v>
      </c>
      <c r="Q6" s="142"/>
      <c r="R6" s="142"/>
      <c r="S6" s="142"/>
      <c r="T6" s="142"/>
      <c r="U6" s="142"/>
      <c r="V6" s="57"/>
      <c r="W6" s="58"/>
      <c r="X6" s="143" t="s">
        <v>136</v>
      </c>
      <c r="Y6" s="144"/>
      <c r="Z6" s="59"/>
    </row>
    <row r="7" spans="1:80" s="1" customFormat="1" ht="60.75" customHeight="1" x14ac:dyDescent="0.25">
      <c r="A7" s="60" t="s">
        <v>161</v>
      </c>
      <c r="B7" s="61" t="s">
        <v>2</v>
      </c>
      <c r="C7" s="146"/>
      <c r="D7" s="61" t="s">
        <v>3</v>
      </c>
      <c r="E7" s="62" t="s">
        <v>67</v>
      </c>
      <c r="F7" s="61" t="s">
        <v>4</v>
      </c>
      <c r="G7" s="63" t="s">
        <v>162</v>
      </c>
      <c r="H7" s="64" t="s">
        <v>72</v>
      </c>
      <c r="I7" s="149" t="s">
        <v>163</v>
      </c>
      <c r="J7" s="150"/>
      <c r="K7" s="147" t="s">
        <v>135</v>
      </c>
      <c r="L7" s="151" t="s">
        <v>133</v>
      </c>
      <c r="M7" s="151"/>
      <c r="N7" s="65" t="s">
        <v>170</v>
      </c>
      <c r="O7" s="66" t="s">
        <v>164</v>
      </c>
      <c r="P7" s="66" t="s">
        <v>63</v>
      </c>
      <c r="Q7" s="67" t="s">
        <v>54</v>
      </c>
      <c r="R7" s="68" t="s">
        <v>55</v>
      </c>
      <c r="S7" s="68" t="s">
        <v>56</v>
      </c>
      <c r="T7" s="68" t="s">
        <v>62</v>
      </c>
      <c r="U7" s="69" t="s">
        <v>57</v>
      </c>
      <c r="V7" s="70" t="s">
        <v>142</v>
      </c>
      <c r="W7" s="70" t="s">
        <v>149</v>
      </c>
      <c r="X7" s="154" t="s">
        <v>5</v>
      </c>
      <c r="Y7" s="155" t="s">
        <v>165</v>
      </c>
      <c r="Z7" s="70" t="s">
        <v>166</v>
      </c>
    </row>
    <row r="8" spans="1:80" s="1" customFormat="1" ht="31.5" x14ac:dyDescent="0.25">
      <c r="A8" s="60" t="s">
        <v>0</v>
      </c>
      <c r="B8" s="61" t="s">
        <v>0</v>
      </c>
      <c r="C8" s="146"/>
      <c r="D8" s="61" t="s">
        <v>0</v>
      </c>
      <c r="E8" s="62" t="s">
        <v>0</v>
      </c>
      <c r="F8" s="61" t="s">
        <v>0</v>
      </c>
      <c r="G8" s="63" t="s">
        <v>0</v>
      </c>
      <c r="H8" s="64"/>
      <c r="I8" s="71" t="s">
        <v>167</v>
      </c>
      <c r="J8" s="71" t="s">
        <v>134</v>
      </c>
      <c r="K8" s="148"/>
      <c r="L8" s="64" t="s">
        <v>168</v>
      </c>
      <c r="M8" s="72" t="s">
        <v>169</v>
      </c>
      <c r="N8" s="73">
        <v>1577.43</v>
      </c>
      <c r="O8" s="67" t="s">
        <v>0</v>
      </c>
      <c r="P8" s="67"/>
      <c r="Q8" s="67"/>
      <c r="R8" s="66"/>
      <c r="S8" s="74"/>
      <c r="T8" s="67"/>
      <c r="U8" s="75"/>
      <c r="V8" s="76"/>
      <c r="W8" s="76" t="s">
        <v>0</v>
      </c>
      <c r="X8" s="155"/>
      <c r="Y8" s="156"/>
      <c r="Z8" s="76" t="s">
        <v>0</v>
      </c>
    </row>
    <row r="9" spans="1:80" s="24" customFormat="1" ht="20.100000000000001" customHeight="1" x14ac:dyDescent="0.25">
      <c r="A9" s="108">
        <v>1</v>
      </c>
      <c r="B9" s="109" t="s">
        <v>157</v>
      </c>
      <c r="C9" s="109" t="s">
        <v>71</v>
      </c>
      <c r="D9" s="109" t="s">
        <v>188</v>
      </c>
      <c r="E9" s="109" t="s">
        <v>143</v>
      </c>
      <c r="F9" s="119" t="s">
        <v>64</v>
      </c>
      <c r="G9" s="110">
        <v>360000</v>
      </c>
      <c r="H9" s="110">
        <f>+G9-(I9+L9+N9)</f>
        <v>342405.16</v>
      </c>
      <c r="I9" s="110">
        <f>IF(G9&lt;=374040,G9*2.87%,9334.68)</f>
        <v>10332</v>
      </c>
      <c r="J9" s="110">
        <f>IF(G9&lt;=374040,G9*7.1%,23092.75)</f>
        <v>25559.999999999996</v>
      </c>
      <c r="K9" s="110">
        <f>IF(G9&lt;=74808,G9*1.1%,822.89)</f>
        <v>822.89</v>
      </c>
      <c r="L9" s="110">
        <v>5685.41</v>
      </c>
      <c r="M9" s="110">
        <v>13259.72</v>
      </c>
      <c r="N9" s="110">
        <v>1577.43</v>
      </c>
      <c r="O9" s="110">
        <f>+I9+J9+K9+L9+M9+N9</f>
        <v>57237.450000000004</v>
      </c>
      <c r="P9" s="110">
        <v>25</v>
      </c>
      <c r="Q9" s="133"/>
      <c r="R9" s="128"/>
      <c r="S9" s="128">
        <v>1328.8</v>
      </c>
      <c r="T9" s="128"/>
      <c r="U9" s="128">
        <v>74184.149999999994</v>
      </c>
      <c r="V9" s="128"/>
      <c r="W9" s="128">
        <f>P9+Q9+R9+S9+T9+U9</f>
        <v>75537.95</v>
      </c>
      <c r="X9" s="128">
        <f>+I9+L9+N9</f>
        <v>17594.84</v>
      </c>
      <c r="Y9" s="128">
        <f>+J9+M9</f>
        <v>38819.719999999994</v>
      </c>
      <c r="Z9" s="128">
        <f>+G9-(W9+X9)</f>
        <v>266867.21000000002</v>
      </c>
    </row>
    <row r="10" spans="1:80" s="8" customFormat="1" ht="30.75" customHeight="1" x14ac:dyDescent="0.2">
      <c r="A10" s="108">
        <v>2</v>
      </c>
      <c r="B10" s="109" t="s">
        <v>73</v>
      </c>
      <c r="C10" s="109" t="s">
        <v>70</v>
      </c>
      <c r="D10" s="109" t="s">
        <v>13</v>
      </c>
      <c r="E10" s="109" t="s">
        <v>44</v>
      </c>
      <c r="F10" s="119" t="s">
        <v>64</v>
      </c>
      <c r="G10" s="110">
        <v>300000</v>
      </c>
      <c r="H10" s="110">
        <f>+G10-(I10+L10+N10)</f>
        <v>285704.59000000003</v>
      </c>
      <c r="I10" s="110">
        <f t="shared" ref="I10:I74" si="0">IF(G10&lt;=374040,G10*2.87%,9334.68)</f>
        <v>8610</v>
      </c>
      <c r="J10" s="110">
        <f t="shared" ref="J10:J74" si="1">IF(G10&lt;=374040,G10*7.1%,23092.75)</f>
        <v>21299.999999999996</v>
      </c>
      <c r="K10" s="110">
        <f t="shared" ref="K10:K73" si="2">IF(G10&lt;=74808,G10*1.1%,822.89)</f>
        <v>822.89</v>
      </c>
      <c r="L10" s="110">
        <v>5685.41</v>
      </c>
      <c r="M10" s="110">
        <v>13259.72</v>
      </c>
      <c r="N10" s="110"/>
      <c r="O10" s="110">
        <f t="shared" ref="O10:O36" si="3">+I10+J10+K10+L10+M10+N10</f>
        <v>49678.02</v>
      </c>
      <c r="P10" s="110">
        <v>25</v>
      </c>
      <c r="Q10" s="128"/>
      <c r="R10" s="128"/>
      <c r="S10" s="128"/>
      <c r="T10" s="128"/>
      <c r="U10" s="128">
        <v>60009.02</v>
      </c>
      <c r="V10" s="128"/>
      <c r="W10" s="128">
        <f>P10+Q10+R10+S10+T10+U10</f>
        <v>60034.02</v>
      </c>
      <c r="X10" s="128">
        <f t="shared" ref="X10:X73" si="4">+I10+L10+N10</f>
        <v>14295.41</v>
      </c>
      <c r="Y10" s="128">
        <f t="shared" ref="Y10:Y24" si="5">+J10+M10</f>
        <v>34559.719999999994</v>
      </c>
      <c r="Z10" s="128">
        <f t="shared" ref="Z10:Z36" si="6">+G10-(W10+X10)</f>
        <v>225670.57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20.100000000000001" customHeight="1" x14ac:dyDescent="0.2">
      <c r="A11" s="108">
        <v>3</v>
      </c>
      <c r="B11" s="109" t="s">
        <v>74</v>
      </c>
      <c r="C11" s="109" t="s">
        <v>71</v>
      </c>
      <c r="D11" s="109" t="s">
        <v>8</v>
      </c>
      <c r="E11" s="109" t="s">
        <v>33</v>
      </c>
      <c r="F11" s="109" t="s">
        <v>64</v>
      </c>
      <c r="G11" s="110">
        <v>300000</v>
      </c>
      <c r="H11" s="110">
        <f t="shared" ref="H11:H36" si="7">+G11-(I11+L11+N11)</f>
        <v>284127.15999999997</v>
      </c>
      <c r="I11" s="110">
        <f t="shared" si="0"/>
        <v>8610</v>
      </c>
      <c r="J11" s="110">
        <f t="shared" si="1"/>
        <v>21299.999999999996</v>
      </c>
      <c r="K11" s="110">
        <f t="shared" si="2"/>
        <v>822.89</v>
      </c>
      <c r="L11" s="110">
        <v>5685.41</v>
      </c>
      <c r="M11" s="110">
        <v>13259.72</v>
      </c>
      <c r="N11" s="110">
        <v>1577.43</v>
      </c>
      <c r="O11" s="110">
        <f t="shared" si="3"/>
        <v>51255.45</v>
      </c>
      <c r="P11" s="110">
        <v>25</v>
      </c>
      <c r="Q11" s="128"/>
      <c r="R11" s="128"/>
      <c r="S11" s="128">
        <v>1328.8</v>
      </c>
      <c r="T11" s="128"/>
      <c r="U11" s="128">
        <v>60009.02</v>
      </c>
      <c r="V11" s="128"/>
      <c r="W11" s="128">
        <f t="shared" ref="W11:W74" si="8">P11+Q11+R11+S11+T11+U11</f>
        <v>61362.82</v>
      </c>
      <c r="X11" s="128">
        <f t="shared" si="4"/>
        <v>15872.84</v>
      </c>
      <c r="Y11" s="128">
        <f t="shared" si="5"/>
        <v>34559.719999999994</v>
      </c>
      <c r="Z11" s="128">
        <f t="shared" si="6"/>
        <v>222764.34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20.100000000000001" customHeight="1" x14ac:dyDescent="0.2">
      <c r="A12" s="108">
        <v>4</v>
      </c>
      <c r="B12" s="109" t="s">
        <v>75</v>
      </c>
      <c r="C12" s="109" t="s">
        <v>71</v>
      </c>
      <c r="D12" s="109" t="s">
        <v>14</v>
      </c>
      <c r="E12" s="109" t="s">
        <v>50</v>
      </c>
      <c r="F12" s="109" t="s">
        <v>52</v>
      </c>
      <c r="G12" s="110">
        <v>185000</v>
      </c>
      <c r="H12" s="110">
        <f>+G12-(I12+L12+N12)</f>
        <v>170911.64</v>
      </c>
      <c r="I12" s="110">
        <f t="shared" si="0"/>
        <v>5309.5</v>
      </c>
      <c r="J12" s="110">
        <f t="shared" si="1"/>
        <v>13134.999999999998</v>
      </c>
      <c r="K12" s="110">
        <f t="shared" si="2"/>
        <v>822.89</v>
      </c>
      <c r="L12" s="110">
        <f t="shared" ref="L10:L73" si="9">IF(G12&lt;=187020,G12*3.04%,4943.8)</f>
        <v>5624</v>
      </c>
      <c r="M12" s="110">
        <f t="shared" ref="M10:M73" si="10">IF(G12&lt;=187020,G12*7.09%,11530.11)</f>
        <v>13116.5</v>
      </c>
      <c r="N12" s="110">
        <v>3154.86</v>
      </c>
      <c r="O12" s="110">
        <f t="shared" si="3"/>
        <v>41162.75</v>
      </c>
      <c r="P12" s="110">
        <v>25</v>
      </c>
      <c r="Q12" s="128">
        <v>38886.51</v>
      </c>
      <c r="R12" s="128"/>
      <c r="S12" s="128">
        <v>2657.6</v>
      </c>
      <c r="T12" s="128">
        <v>100</v>
      </c>
      <c r="U12" s="128">
        <v>30916.41</v>
      </c>
      <c r="V12" s="128"/>
      <c r="W12" s="128">
        <f t="shared" si="8"/>
        <v>72585.52</v>
      </c>
      <c r="X12" s="128">
        <f t="shared" si="4"/>
        <v>14088.36</v>
      </c>
      <c r="Y12" s="128">
        <f t="shared" si="5"/>
        <v>26251.5</v>
      </c>
      <c r="Z12" s="128">
        <f t="shared" si="6"/>
        <v>98326.12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34.5" customHeight="1" x14ac:dyDescent="0.2">
      <c r="A13" s="108">
        <v>5</v>
      </c>
      <c r="B13" s="109" t="s">
        <v>76</v>
      </c>
      <c r="C13" s="109" t="s">
        <v>70</v>
      </c>
      <c r="D13" s="109" t="s">
        <v>6</v>
      </c>
      <c r="E13" s="109" t="s">
        <v>58</v>
      </c>
      <c r="F13" s="109" t="s">
        <v>52</v>
      </c>
      <c r="G13" s="110">
        <v>185000</v>
      </c>
      <c r="H13" s="110">
        <f t="shared" si="7"/>
        <v>174066.5</v>
      </c>
      <c r="I13" s="110">
        <f t="shared" si="0"/>
        <v>5309.5</v>
      </c>
      <c r="J13" s="110">
        <f t="shared" si="1"/>
        <v>13134.999999999998</v>
      </c>
      <c r="K13" s="110">
        <f t="shared" si="2"/>
        <v>822.89</v>
      </c>
      <c r="L13" s="110">
        <f t="shared" si="9"/>
        <v>5624</v>
      </c>
      <c r="M13" s="110">
        <f t="shared" si="10"/>
        <v>13116.5</v>
      </c>
      <c r="N13" s="110"/>
      <c r="O13" s="110">
        <f t="shared" si="3"/>
        <v>38007.89</v>
      </c>
      <c r="P13" s="110">
        <v>25</v>
      </c>
      <c r="Q13" s="128">
        <v>10669.68</v>
      </c>
      <c r="R13" s="128"/>
      <c r="S13" s="128">
        <v>1328.8</v>
      </c>
      <c r="T13" s="128">
        <v>100</v>
      </c>
      <c r="U13" s="128">
        <v>32099.49</v>
      </c>
      <c r="V13" s="128"/>
      <c r="W13" s="128">
        <f t="shared" si="8"/>
        <v>44222.97</v>
      </c>
      <c r="X13" s="128">
        <f t="shared" si="4"/>
        <v>10933.5</v>
      </c>
      <c r="Y13" s="128">
        <f t="shared" si="5"/>
        <v>26251.5</v>
      </c>
      <c r="Z13" s="128">
        <f t="shared" si="6"/>
        <v>129843.53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36.75" customHeight="1" x14ac:dyDescent="0.2">
      <c r="A14" s="108">
        <v>6</v>
      </c>
      <c r="B14" s="109" t="s">
        <v>77</v>
      </c>
      <c r="C14" s="109" t="s">
        <v>70</v>
      </c>
      <c r="D14" s="109" t="s">
        <v>144</v>
      </c>
      <c r="E14" s="109" t="s">
        <v>145</v>
      </c>
      <c r="F14" s="109" t="s">
        <v>52</v>
      </c>
      <c r="G14" s="110">
        <v>185000</v>
      </c>
      <c r="H14" s="110">
        <f t="shared" si="7"/>
        <v>170911.64</v>
      </c>
      <c r="I14" s="110">
        <f t="shared" si="0"/>
        <v>5309.5</v>
      </c>
      <c r="J14" s="110">
        <f t="shared" si="1"/>
        <v>13134.999999999998</v>
      </c>
      <c r="K14" s="110">
        <f t="shared" si="2"/>
        <v>822.89</v>
      </c>
      <c r="L14" s="110">
        <f t="shared" si="9"/>
        <v>5624</v>
      </c>
      <c r="M14" s="110">
        <f t="shared" si="10"/>
        <v>13116.5</v>
      </c>
      <c r="N14" s="110">
        <v>3154.86</v>
      </c>
      <c r="O14" s="110">
        <f t="shared" si="3"/>
        <v>41162.75</v>
      </c>
      <c r="P14" s="110">
        <v>25</v>
      </c>
      <c r="Q14" s="128"/>
      <c r="R14" s="128"/>
      <c r="S14" s="128">
        <v>2657.6</v>
      </c>
      <c r="T14" s="128">
        <v>100</v>
      </c>
      <c r="U14" s="128">
        <v>31310.77</v>
      </c>
      <c r="V14" s="128"/>
      <c r="W14" s="128">
        <f t="shared" si="8"/>
        <v>34093.370000000003</v>
      </c>
      <c r="X14" s="128">
        <f t="shared" si="4"/>
        <v>14088.36</v>
      </c>
      <c r="Y14" s="128">
        <f t="shared" si="5"/>
        <v>26251.5</v>
      </c>
      <c r="Z14" s="128">
        <f t="shared" si="6"/>
        <v>136818.26999999999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30" customHeight="1" x14ac:dyDescent="0.2">
      <c r="A15" s="108">
        <v>7</v>
      </c>
      <c r="B15" s="109" t="s">
        <v>78</v>
      </c>
      <c r="C15" s="109" t="s">
        <v>71</v>
      </c>
      <c r="D15" s="109" t="s">
        <v>8</v>
      </c>
      <c r="E15" s="109" t="s">
        <v>186</v>
      </c>
      <c r="F15" s="109" t="s">
        <v>52</v>
      </c>
      <c r="G15" s="110">
        <v>170000</v>
      </c>
      <c r="H15" s="110">
        <f t="shared" si="7"/>
        <v>159953</v>
      </c>
      <c r="I15" s="110">
        <f t="shared" si="0"/>
        <v>4879</v>
      </c>
      <c r="J15" s="110">
        <f t="shared" si="1"/>
        <v>12069.999999999998</v>
      </c>
      <c r="K15" s="110">
        <f t="shared" si="2"/>
        <v>822.89</v>
      </c>
      <c r="L15" s="110">
        <f t="shared" si="9"/>
        <v>5168</v>
      </c>
      <c r="M15" s="110">
        <f t="shared" si="10"/>
        <v>12053</v>
      </c>
      <c r="N15" s="110"/>
      <c r="O15" s="110">
        <f t="shared" si="3"/>
        <v>34992.89</v>
      </c>
      <c r="P15" s="110">
        <v>25</v>
      </c>
      <c r="Q15" s="128">
        <v>11633.07</v>
      </c>
      <c r="R15" s="128"/>
      <c r="S15" s="128">
        <v>1328.8</v>
      </c>
      <c r="T15" s="128">
        <v>100</v>
      </c>
      <c r="U15" s="128">
        <v>28571.119999999999</v>
      </c>
      <c r="V15" s="128"/>
      <c r="W15" s="128">
        <f t="shared" si="8"/>
        <v>41657.99</v>
      </c>
      <c r="X15" s="128">
        <f t="shared" si="4"/>
        <v>10047</v>
      </c>
      <c r="Y15" s="128">
        <f t="shared" si="5"/>
        <v>24123</v>
      </c>
      <c r="Z15" s="128">
        <f t="shared" si="6"/>
        <v>118295.01000000001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33.75" customHeight="1" x14ac:dyDescent="0.2">
      <c r="A16" s="108">
        <v>8</v>
      </c>
      <c r="B16" s="109" t="s">
        <v>79</v>
      </c>
      <c r="C16" s="109" t="s">
        <v>70</v>
      </c>
      <c r="D16" s="109" t="s">
        <v>14</v>
      </c>
      <c r="E16" s="109" t="s">
        <v>30</v>
      </c>
      <c r="F16" s="109" t="s">
        <v>52</v>
      </c>
      <c r="G16" s="110">
        <v>155000</v>
      </c>
      <c r="H16" s="110">
        <f t="shared" si="7"/>
        <v>144262.07</v>
      </c>
      <c r="I16" s="110">
        <f t="shared" si="0"/>
        <v>4448.5</v>
      </c>
      <c r="J16" s="110">
        <f t="shared" si="1"/>
        <v>11004.999999999998</v>
      </c>
      <c r="K16" s="110">
        <f t="shared" si="2"/>
        <v>822.89</v>
      </c>
      <c r="L16" s="110">
        <f t="shared" si="9"/>
        <v>4712</v>
      </c>
      <c r="M16" s="110">
        <f t="shared" si="10"/>
        <v>10989.5</v>
      </c>
      <c r="N16" s="110">
        <v>1577.43</v>
      </c>
      <c r="O16" s="110">
        <f t="shared" si="3"/>
        <v>33555.32</v>
      </c>
      <c r="P16" s="110">
        <v>25</v>
      </c>
      <c r="Q16" s="128">
        <v>8398.6299999999992</v>
      </c>
      <c r="R16" s="128"/>
      <c r="S16" s="128">
        <v>960.95</v>
      </c>
      <c r="T16" s="128">
        <v>100</v>
      </c>
      <c r="U16" s="128">
        <f t="shared" ref="U10:U69" si="11">IF((H16*12)&gt;867123.01,(79776+(((H16*12)-867123.01)*0.25))/12,IF((H16*12)&gt;624329.01,(31216+(((H16*12)-624329.01)*0.2))/12,IF((H16*12)&gt;416220.01,(((H16*12)-416220.01)*0.15)/12,0)))</f>
        <v>24648.454791666667</v>
      </c>
      <c r="V16" s="128"/>
      <c r="W16" s="128">
        <f t="shared" si="8"/>
        <v>34133.034791666665</v>
      </c>
      <c r="X16" s="128">
        <f t="shared" si="4"/>
        <v>10737.93</v>
      </c>
      <c r="Y16" s="128">
        <f t="shared" si="5"/>
        <v>21994.5</v>
      </c>
      <c r="Z16" s="128">
        <f t="shared" si="6"/>
        <v>110129.03520833334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33" customHeight="1" x14ac:dyDescent="0.2">
      <c r="A17" s="108">
        <v>9</v>
      </c>
      <c r="B17" s="109" t="s">
        <v>91</v>
      </c>
      <c r="C17" s="109" t="s">
        <v>70</v>
      </c>
      <c r="D17" s="109" t="s">
        <v>15</v>
      </c>
      <c r="E17" s="109" t="s">
        <v>140</v>
      </c>
      <c r="F17" s="109" t="s">
        <v>53</v>
      </c>
      <c r="G17" s="110">
        <v>140000</v>
      </c>
      <c r="H17" s="110">
        <f>+G17-(I17+L17+N17)</f>
        <v>130148.57</v>
      </c>
      <c r="I17" s="110">
        <f t="shared" si="0"/>
        <v>4018</v>
      </c>
      <c r="J17" s="110">
        <f t="shared" si="1"/>
        <v>9940</v>
      </c>
      <c r="K17" s="110">
        <f t="shared" si="2"/>
        <v>822.89</v>
      </c>
      <c r="L17" s="110">
        <f t="shared" si="9"/>
        <v>4256</v>
      </c>
      <c r="M17" s="110">
        <f t="shared" si="10"/>
        <v>9926</v>
      </c>
      <c r="N17" s="110">
        <v>1577.43</v>
      </c>
      <c r="O17" s="110">
        <f>+I17+J17+K17+L17+M17+N17</f>
        <v>30540.32</v>
      </c>
      <c r="P17" s="110">
        <v>25</v>
      </c>
      <c r="Q17" s="128">
        <v>1000</v>
      </c>
      <c r="R17" s="128"/>
      <c r="S17" s="128">
        <v>194.96</v>
      </c>
      <c r="T17" s="128">
        <v>100</v>
      </c>
      <c r="U17" s="128">
        <f t="shared" si="11"/>
        <v>21120.079791666667</v>
      </c>
      <c r="V17" s="128"/>
      <c r="W17" s="128">
        <f t="shared" si="8"/>
        <v>22440.039791666666</v>
      </c>
      <c r="X17" s="128">
        <f t="shared" si="4"/>
        <v>9851.43</v>
      </c>
      <c r="Y17" s="128">
        <f>+J17+M17</f>
        <v>19866</v>
      </c>
      <c r="Z17" s="128">
        <f>+G17-(W17+X17)</f>
        <v>107708.53020833334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20.100000000000001" customHeight="1" x14ac:dyDescent="0.2">
      <c r="A18" s="108">
        <v>10</v>
      </c>
      <c r="B18" s="109" t="s">
        <v>80</v>
      </c>
      <c r="C18" s="109" t="s">
        <v>70</v>
      </c>
      <c r="D18" s="109" t="s">
        <v>8</v>
      </c>
      <c r="E18" s="109" t="s">
        <v>187</v>
      </c>
      <c r="F18" s="109" t="s">
        <v>52</v>
      </c>
      <c r="G18" s="110">
        <v>145000</v>
      </c>
      <c r="H18" s="110">
        <f t="shared" si="7"/>
        <v>136430.5</v>
      </c>
      <c r="I18" s="110">
        <f t="shared" si="0"/>
        <v>4161.5</v>
      </c>
      <c r="J18" s="110">
        <f t="shared" si="1"/>
        <v>10294.999999999998</v>
      </c>
      <c r="K18" s="110">
        <f t="shared" si="2"/>
        <v>822.89</v>
      </c>
      <c r="L18" s="110">
        <f t="shared" si="9"/>
        <v>4408</v>
      </c>
      <c r="M18" s="110">
        <f t="shared" si="10"/>
        <v>10280.5</v>
      </c>
      <c r="N18" s="110"/>
      <c r="O18" s="110">
        <f t="shared" si="3"/>
        <v>29967.89</v>
      </c>
      <c r="P18" s="110">
        <v>25</v>
      </c>
      <c r="Q18" s="128">
        <v>6000</v>
      </c>
      <c r="R18" s="128"/>
      <c r="S18" s="128">
        <v>539.9</v>
      </c>
      <c r="T18" s="128">
        <v>100</v>
      </c>
      <c r="U18" s="128">
        <f t="shared" si="11"/>
        <v>22690.562291666665</v>
      </c>
      <c r="V18" s="128"/>
      <c r="W18" s="128">
        <f t="shared" si="8"/>
        <v>29355.462291666663</v>
      </c>
      <c r="X18" s="128">
        <f t="shared" si="4"/>
        <v>8569.5</v>
      </c>
      <c r="Y18" s="128">
        <f t="shared" si="5"/>
        <v>20575.5</v>
      </c>
      <c r="Z18" s="128">
        <f t="shared" si="6"/>
        <v>107075.03770833334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20.100000000000001" customHeight="1" x14ac:dyDescent="0.2">
      <c r="A19" s="108">
        <v>11</v>
      </c>
      <c r="B19" s="109" t="s">
        <v>82</v>
      </c>
      <c r="C19" s="109" t="s">
        <v>70</v>
      </c>
      <c r="D19" s="109" t="s">
        <v>61</v>
      </c>
      <c r="E19" s="109" t="s">
        <v>40</v>
      </c>
      <c r="F19" s="109" t="s">
        <v>53</v>
      </c>
      <c r="G19" s="110">
        <v>96000</v>
      </c>
      <c r="H19" s="110">
        <f t="shared" si="7"/>
        <v>88748.97</v>
      </c>
      <c r="I19" s="110">
        <f t="shared" si="0"/>
        <v>2755.2</v>
      </c>
      <c r="J19" s="110">
        <f t="shared" si="1"/>
        <v>6815.9999999999991</v>
      </c>
      <c r="K19" s="110">
        <f t="shared" si="2"/>
        <v>822.89</v>
      </c>
      <c r="L19" s="110">
        <f t="shared" si="9"/>
        <v>2918.4</v>
      </c>
      <c r="M19" s="110">
        <f t="shared" si="10"/>
        <v>6806.4000000000005</v>
      </c>
      <c r="N19" s="110">
        <v>1577.43</v>
      </c>
      <c r="O19" s="110">
        <f t="shared" si="3"/>
        <v>21696.32</v>
      </c>
      <c r="P19" s="110">
        <v>25</v>
      </c>
      <c r="Q19" s="128">
        <v>1000</v>
      </c>
      <c r="R19" s="128"/>
      <c r="S19" s="128">
        <v>1007.25</v>
      </c>
      <c r="T19" s="128">
        <v>100</v>
      </c>
      <c r="U19" s="128">
        <v>10770.11</v>
      </c>
      <c r="V19" s="128"/>
      <c r="W19" s="128">
        <f t="shared" si="8"/>
        <v>12902.36</v>
      </c>
      <c r="X19" s="128">
        <f t="shared" si="4"/>
        <v>7251.0300000000007</v>
      </c>
      <c r="Y19" s="128">
        <f t="shared" si="5"/>
        <v>13622.4</v>
      </c>
      <c r="Z19" s="128">
        <f t="shared" si="6"/>
        <v>75846.61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20.100000000000001" customHeight="1" x14ac:dyDescent="0.2">
      <c r="A20" s="108">
        <v>12</v>
      </c>
      <c r="B20" s="109" t="s">
        <v>83</v>
      </c>
      <c r="C20" s="109" t="s">
        <v>71</v>
      </c>
      <c r="D20" s="109" t="s">
        <v>61</v>
      </c>
      <c r="E20" s="109" t="s">
        <v>36</v>
      </c>
      <c r="F20" s="109" t="s">
        <v>52</v>
      </c>
      <c r="G20" s="110">
        <v>60000</v>
      </c>
      <c r="H20" s="110">
        <f t="shared" si="7"/>
        <v>56454</v>
      </c>
      <c r="I20" s="110">
        <f t="shared" si="0"/>
        <v>1722</v>
      </c>
      <c r="J20" s="110">
        <f t="shared" si="1"/>
        <v>4260</v>
      </c>
      <c r="K20" s="110">
        <f t="shared" si="2"/>
        <v>660.00000000000011</v>
      </c>
      <c r="L20" s="110">
        <f t="shared" si="9"/>
        <v>1824</v>
      </c>
      <c r="M20" s="110">
        <f t="shared" si="10"/>
        <v>4254</v>
      </c>
      <c r="N20" s="110"/>
      <c r="O20" s="110">
        <f t="shared" si="3"/>
        <v>12720</v>
      </c>
      <c r="P20" s="110">
        <v>25</v>
      </c>
      <c r="Q20" s="128">
        <v>2996.21</v>
      </c>
      <c r="R20" s="128"/>
      <c r="S20" s="128">
        <v>1430.48</v>
      </c>
      <c r="T20" s="128">
        <v>100</v>
      </c>
      <c r="U20" s="128">
        <f t="shared" si="11"/>
        <v>3486.6498333333329</v>
      </c>
      <c r="V20" s="128"/>
      <c r="W20" s="128">
        <f t="shared" si="8"/>
        <v>8038.3398333333334</v>
      </c>
      <c r="X20" s="128">
        <f t="shared" si="4"/>
        <v>3546</v>
      </c>
      <c r="Y20" s="128">
        <f t="shared" si="5"/>
        <v>8514</v>
      </c>
      <c r="Z20" s="128">
        <f t="shared" si="6"/>
        <v>48415.660166666668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39.75" customHeight="1" x14ac:dyDescent="0.2">
      <c r="A21" s="108">
        <v>13</v>
      </c>
      <c r="B21" s="109" t="s">
        <v>84</v>
      </c>
      <c r="C21" s="109" t="s">
        <v>70</v>
      </c>
      <c r="D21" s="109" t="s">
        <v>9</v>
      </c>
      <c r="E21" s="109" t="s">
        <v>225</v>
      </c>
      <c r="F21" s="109" t="s">
        <v>52</v>
      </c>
      <c r="G21" s="110">
        <v>155000</v>
      </c>
      <c r="H21" s="110">
        <f t="shared" si="7"/>
        <v>142684.64000000001</v>
      </c>
      <c r="I21" s="110">
        <f t="shared" si="0"/>
        <v>4448.5</v>
      </c>
      <c r="J21" s="110">
        <f t="shared" si="1"/>
        <v>11004.999999999998</v>
      </c>
      <c r="K21" s="110">
        <f t="shared" si="2"/>
        <v>822.89</v>
      </c>
      <c r="L21" s="110">
        <f t="shared" si="9"/>
        <v>4712</v>
      </c>
      <c r="M21" s="110">
        <f t="shared" si="10"/>
        <v>10989.5</v>
      </c>
      <c r="N21" s="110">
        <v>3154.86</v>
      </c>
      <c r="O21" s="110">
        <f t="shared" si="3"/>
        <v>35132.75</v>
      </c>
      <c r="P21" s="110">
        <v>25</v>
      </c>
      <c r="Q21" s="128"/>
      <c r="R21" s="128"/>
      <c r="S21" s="128">
        <v>1363.57</v>
      </c>
      <c r="T21" s="128">
        <v>100</v>
      </c>
      <c r="U21" s="128">
        <f t="shared" si="11"/>
        <v>24254.097291666669</v>
      </c>
      <c r="V21" s="128"/>
      <c r="W21" s="128">
        <f>P21+Q21+R21+S21+T21+U21</f>
        <v>25742.667291666668</v>
      </c>
      <c r="X21" s="128">
        <f t="shared" si="4"/>
        <v>12315.36</v>
      </c>
      <c r="Y21" s="128">
        <f t="shared" si="5"/>
        <v>21994.5</v>
      </c>
      <c r="Z21" s="128">
        <f>+G21-(W21+X21)</f>
        <v>116941.97270833333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20.100000000000001" customHeight="1" x14ac:dyDescent="0.2">
      <c r="A22" s="108">
        <v>14</v>
      </c>
      <c r="B22" s="109" t="s">
        <v>85</v>
      </c>
      <c r="C22" s="109" t="s">
        <v>70</v>
      </c>
      <c r="D22" s="109" t="s">
        <v>11</v>
      </c>
      <c r="E22" s="109" t="s">
        <v>49</v>
      </c>
      <c r="F22" s="109" t="s">
        <v>52</v>
      </c>
      <c r="G22" s="110">
        <v>80000</v>
      </c>
      <c r="H22" s="110">
        <f t="shared" si="7"/>
        <v>75272</v>
      </c>
      <c r="I22" s="110">
        <f t="shared" si="0"/>
        <v>2296</v>
      </c>
      <c r="J22" s="110">
        <f t="shared" si="1"/>
        <v>5679.9999999999991</v>
      </c>
      <c r="K22" s="110">
        <f t="shared" si="2"/>
        <v>822.89</v>
      </c>
      <c r="L22" s="110">
        <f t="shared" si="9"/>
        <v>2432</v>
      </c>
      <c r="M22" s="110">
        <f t="shared" si="10"/>
        <v>5672</v>
      </c>
      <c r="N22" s="110"/>
      <c r="O22" s="110">
        <f t="shared" si="3"/>
        <v>16902.89</v>
      </c>
      <c r="P22" s="110">
        <v>25</v>
      </c>
      <c r="Q22" s="128">
        <v>1066.1199999999999</v>
      </c>
      <c r="R22" s="128"/>
      <c r="S22" s="128">
        <v>944.94</v>
      </c>
      <c r="T22" s="128">
        <v>100</v>
      </c>
      <c r="U22" s="128">
        <f t="shared" si="11"/>
        <v>7400.9372916666662</v>
      </c>
      <c r="V22" s="128"/>
      <c r="W22" s="128">
        <f t="shared" si="8"/>
        <v>9536.9972916666666</v>
      </c>
      <c r="X22" s="128">
        <f t="shared" si="4"/>
        <v>4728</v>
      </c>
      <c r="Y22" s="128">
        <f t="shared" si="5"/>
        <v>11352</v>
      </c>
      <c r="Z22" s="128">
        <f t="shared" si="6"/>
        <v>65735.002708333341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40.5" customHeight="1" x14ac:dyDescent="0.2">
      <c r="A23" s="108">
        <v>15</v>
      </c>
      <c r="B23" s="109" t="s">
        <v>86</v>
      </c>
      <c r="C23" s="109" t="s">
        <v>70</v>
      </c>
      <c r="D23" s="109" t="s">
        <v>11</v>
      </c>
      <c r="E23" s="109" t="s">
        <v>38</v>
      </c>
      <c r="F23" s="109" t="s">
        <v>52</v>
      </c>
      <c r="G23" s="110">
        <v>80000</v>
      </c>
      <c r="H23" s="110">
        <f t="shared" si="7"/>
        <v>70539.709999999992</v>
      </c>
      <c r="I23" s="110">
        <f t="shared" si="0"/>
        <v>2296</v>
      </c>
      <c r="J23" s="110">
        <f t="shared" si="1"/>
        <v>5679.9999999999991</v>
      </c>
      <c r="K23" s="110">
        <f t="shared" si="2"/>
        <v>822.89</v>
      </c>
      <c r="L23" s="110">
        <f t="shared" si="9"/>
        <v>2432</v>
      </c>
      <c r="M23" s="110">
        <f t="shared" si="10"/>
        <v>5672</v>
      </c>
      <c r="N23" s="110">
        <v>4732.29</v>
      </c>
      <c r="O23" s="110">
        <f t="shared" si="3"/>
        <v>21635.18</v>
      </c>
      <c r="P23" s="110">
        <v>25</v>
      </c>
      <c r="Q23" s="128">
        <v>1200</v>
      </c>
      <c r="R23" s="128"/>
      <c r="S23" s="128">
        <v>2034.62</v>
      </c>
      <c r="T23" s="128">
        <v>100</v>
      </c>
      <c r="U23" s="128">
        <v>5715.19</v>
      </c>
      <c r="V23" s="128"/>
      <c r="W23" s="128">
        <f t="shared" si="8"/>
        <v>9074.81</v>
      </c>
      <c r="X23" s="128">
        <f t="shared" si="4"/>
        <v>9460.2900000000009</v>
      </c>
      <c r="Y23" s="128">
        <f t="shared" si="5"/>
        <v>11352</v>
      </c>
      <c r="Z23" s="128">
        <f t="shared" si="6"/>
        <v>61464.9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42" customHeight="1" x14ac:dyDescent="0.2">
      <c r="A24" s="108">
        <v>16</v>
      </c>
      <c r="B24" s="109" t="s">
        <v>87</v>
      </c>
      <c r="C24" s="109" t="s">
        <v>70</v>
      </c>
      <c r="D24" s="109" t="s">
        <v>7</v>
      </c>
      <c r="E24" s="109" t="s">
        <v>226</v>
      </c>
      <c r="F24" s="109" t="s">
        <v>52</v>
      </c>
      <c r="G24" s="110">
        <v>95000</v>
      </c>
      <c r="H24" s="110">
        <f t="shared" si="7"/>
        <v>86230.64</v>
      </c>
      <c r="I24" s="110">
        <f t="shared" si="0"/>
        <v>2726.5</v>
      </c>
      <c r="J24" s="110">
        <f t="shared" si="1"/>
        <v>6744.9999999999991</v>
      </c>
      <c r="K24" s="110">
        <f t="shared" si="2"/>
        <v>822.89</v>
      </c>
      <c r="L24" s="110">
        <f t="shared" si="9"/>
        <v>2888</v>
      </c>
      <c r="M24" s="110">
        <f t="shared" si="10"/>
        <v>6735.5</v>
      </c>
      <c r="N24" s="110">
        <v>3154.86</v>
      </c>
      <c r="O24" s="110">
        <f t="shared" si="3"/>
        <v>23072.75</v>
      </c>
      <c r="P24" s="110">
        <v>25</v>
      </c>
      <c r="Q24" s="128"/>
      <c r="R24" s="128"/>
      <c r="S24" s="128">
        <v>4317.5</v>
      </c>
      <c r="T24" s="128">
        <v>100</v>
      </c>
      <c r="U24" s="128">
        <f t="shared" si="11"/>
        <v>10140.597291666665</v>
      </c>
      <c r="V24" s="128"/>
      <c r="W24" s="128">
        <f t="shared" si="8"/>
        <v>14583.097291666665</v>
      </c>
      <c r="X24" s="128">
        <f t="shared" si="4"/>
        <v>8769.36</v>
      </c>
      <c r="Y24" s="128">
        <f t="shared" si="5"/>
        <v>13480.5</v>
      </c>
      <c r="Z24" s="128">
        <f t="shared" si="6"/>
        <v>71647.542708333334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3" customHeight="1" x14ac:dyDescent="0.2">
      <c r="A25" s="108">
        <v>17</v>
      </c>
      <c r="B25" s="109" t="s">
        <v>88</v>
      </c>
      <c r="C25" s="109" t="s">
        <v>70</v>
      </c>
      <c r="D25" s="109" t="s">
        <v>6</v>
      </c>
      <c r="E25" s="109" t="s">
        <v>16</v>
      </c>
      <c r="F25" s="109" t="s">
        <v>52</v>
      </c>
      <c r="G25" s="110">
        <v>95000</v>
      </c>
      <c r="H25" s="110">
        <f t="shared" si="7"/>
        <v>86230.64</v>
      </c>
      <c r="I25" s="110">
        <f t="shared" si="0"/>
        <v>2726.5</v>
      </c>
      <c r="J25" s="110">
        <f t="shared" si="1"/>
        <v>6744.9999999999991</v>
      </c>
      <c r="K25" s="110">
        <f t="shared" si="2"/>
        <v>822.89</v>
      </c>
      <c r="L25" s="110">
        <f t="shared" si="9"/>
        <v>2888</v>
      </c>
      <c r="M25" s="110">
        <f t="shared" si="10"/>
        <v>6735.5</v>
      </c>
      <c r="N25" s="110">
        <v>3154.86</v>
      </c>
      <c r="O25" s="110">
        <f t="shared" si="3"/>
        <v>23072.75</v>
      </c>
      <c r="P25" s="110">
        <v>25</v>
      </c>
      <c r="Q25" s="128">
        <v>10686.79</v>
      </c>
      <c r="R25" s="128"/>
      <c r="S25" s="128">
        <v>1650.56</v>
      </c>
      <c r="T25" s="128">
        <v>100</v>
      </c>
      <c r="U25" s="128">
        <f t="shared" si="11"/>
        <v>10140.597291666665</v>
      </c>
      <c r="V25" s="128"/>
      <c r="W25" s="128">
        <f t="shared" si="8"/>
        <v>22602.947291666664</v>
      </c>
      <c r="X25" s="128">
        <f t="shared" si="4"/>
        <v>8769.36</v>
      </c>
      <c r="Y25" s="128">
        <f>+J25++K25+M25</f>
        <v>14303.39</v>
      </c>
      <c r="Z25" s="128">
        <f t="shared" si="6"/>
        <v>63627.692708333336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45.75" customHeight="1" x14ac:dyDescent="0.2">
      <c r="A26" s="108">
        <v>18</v>
      </c>
      <c r="B26" s="109" t="s">
        <v>89</v>
      </c>
      <c r="C26" s="109" t="s">
        <v>71</v>
      </c>
      <c r="D26" s="109" t="s">
        <v>190</v>
      </c>
      <c r="E26" s="109" t="s">
        <v>189</v>
      </c>
      <c r="F26" s="109" t="s">
        <v>52</v>
      </c>
      <c r="G26" s="110">
        <v>95000</v>
      </c>
      <c r="H26" s="110">
        <f t="shared" si="7"/>
        <v>89385.5</v>
      </c>
      <c r="I26" s="110">
        <f t="shared" si="0"/>
        <v>2726.5</v>
      </c>
      <c r="J26" s="110">
        <f t="shared" si="1"/>
        <v>6744.9999999999991</v>
      </c>
      <c r="K26" s="110">
        <f t="shared" si="2"/>
        <v>822.89</v>
      </c>
      <c r="L26" s="110">
        <f t="shared" si="9"/>
        <v>2888</v>
      </c>
      <c r="M26" s="110">
        <f t="shared" si="10"/>
        <v>6735.5</v>
      </c>
      <c r="N26" s="110"/>
      <c r="O26" s="110">
        <f t="shared" si="3"/>
        <v>19917.89</v>
      </c>
      <c r="P26" s="110">
        <v>25</v>
      </c>
      <c r="Q26" s="128">
        <v>200</v>
      </c>
      <c r="R26" s="128"/>
      <c r="S26" s="128">
        <v>2044.63</v>
      </c>
      <c r="T26" s="128">
        <v>100</v>
      </c>
      <c r="U26" s="128">
        <f t="shared" si="11"/>
        <v>10929.312291666667</v>
      </c>
      <c r="V26" s="128"/>
      <c r="W26" s="128">
        <f t="shared" si="8"/>
        <v>13298.942291666666</v>
      </c>
      <c r="X26" s="128">
        <f t="shared" si="4"/>
        <v>5614.5</v>
      </c>
      <c r="Y26" s="128">
        <f t="shared" ref="Y26:Y58" si="12">+J26+M26</f>
        <v>13480.5</v>
      </c>
      <c r="Z26" s="128">
        <f t="shared" si="6"/>
        <v>76086.557708333334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34.5" customHeight="1" x14ac:dyDescent="0.2">
      <c r="A27" s="108">
        <v>19</v>
      </c>
      <c r="B27" s="109" t="s">
        <v>90</v>
      </c>
      <c r="C27" s="109" t="s">
        <v>70</v>
      </c>
      <c r="D27" s="109" t="s">
        <v>11</v>
      </c>
      <c r="E27" s="109" t="s">
        <v>28</v>
      </c>
      <c r="F27" s="109" t="s">
        <v>52</v>
      </c>
      <c r="G27" s="110">
        <v>80000</v>
      </c>
      <c r="H27" s="110">
        <f t="shared" si="7"/>
        <v>73694.570000000007</v>
      </c>
      <c r="I27" s="110">
        <f t="shared" si="0"/>
        <v>2296</v>
      </c>
      <c r="J27" s="110">
        <f t="shared" si="1"/>
        <v>5679.9999999999991</v>
      </c>
      <c r="K27" s="110">
        <f t="shared" si="2"/>
        <v>822.89</v>
      </c>
      <c r="L27" s="110">
        <f t="shared" si="9"/>
        <v>2432</v>
      </c>
      <c r="M27" s="110">
        <f t="shared" si="10"/>
        <v>5672</v>
      </c>
      <c r="N27" s="110">
        <v>1577.43</v>
      </c>
      <c r="O27" s="110">
        <f t="shared" si="3"/>
        <v>18480.32</v>
      </c>
      <c r="P27" s="110">
        <v>25</v>
      </c>
      <c r="Q27" s="128"/>
      <c r="R27" s="128"/>
      <c r="S27" s="128">
        <v>2170.85</v>
      </c>
      <c r="T27" s="128">
        <v>100</v>
      </c>
      <c r="U27" s="128">
        <f t="shared" si="11"/>
        <v>7006.5797916666679</v>
      </c>
      <c r="V27" s="128"/>
      <c r="W27" s="128">
        <f t="shared" si="8"/>
        <v>9302.4297916666674</v>
      </c>
      <c r="X27" s="128">
        <f t="shared" si="4"/>
        <v>6305.43</v>
      </c>
      <c r="Y27" s="128">
        <f t="shared" si="12"/>
        <v>11352</v>
      </c>
      <c r="Z27" s="128">
        <f t="shared" si="6"/>
        <v>64392.140208333331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20.100000000000001" customHeight="1" x14ac:dyDescent="0.2">
      <c r="A28" s="108">
        <v>20</v>
      </c>
      <c r="B28" s="109" t="s">
        <v>92</v>
      </c>
      <c r="C28" s="109" t="s">
        <v>70</v>
      </c>
      <c r="D28" s="109" t="s">
        <v>188</v>
      </c>
      <c r="E28" s="109" t="s">
        <v>19</v>
      </c>
      <c r="F28" s="109" t="s">
        <v>65</v>
      </c>
      <c r="G28" s="110">
        <v>130000</v>
      </c>
      <c r="H28" s="110">
        <f t="shared" si="7"/>
        <v>122317</v>
      </c>
      <c r="I28" s="110">
        <f t="shared" si="0"/>
        <v>3731</v>
      </c>
      <c r="J28" s="110">
        <f t="shared" si="1"/>
        <v>9230</v>
      </c>
      <c r="K28" s="110">
        <f t="shared" si="2"/>
        <v>822.89</v>
      </c>
      <c r="L28" s="110">
        <f t="shared" si="9"/>
        <v>3952</v>
      </c>
      <c r="M28" s="110">
        <f t="shared" si="10"/>
        <v>9217</v>
      </c>
      <c r="N28" s="110"/>
      <c r="O28" s="110">
        <f t="shared" si="3"/>
        <v>26952.89</v>
      </c>
      <c r="P28" s="110">
        <v>25</v>
      </c>
      <c r="Q28" s="128"/>
      <c r="R28" s="128"/>
      <c r="S28" s="128">
        <v>398.64</v>
      </c>
      <c r="T28" s="128">
        <v>100</v>
      </c>
      <c r="U28" s="128">
        <f t="shared" si="11"/>
        <v>19162.187291666665</v>
      </c>
      <c r="V28" s="128"/>
      <c r="W28" s="128">
        <f t="shared" si="8"/>
        <v>19685.827291666665</v>
      </c>
      <c r="X28" s="128">
        <f t="shared" si="4"/>
        <v>7683</v>
      </c>
      <c r="Y28" s="128">
        <f t="shared" si="12"/>
        <v>18447</v>
      </c>
      <c r="Z28" s="128">
        <f t="shared" si="6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31" customFormat="1" ht="20.100000000000001" customHeight="1" x14ac:dyDescent="0.2">
      <c r="A29" s="108">
        <v>21</v>
      </c>
      <c r="B29" s="111" t="s">
        <v>214</v>
      </c>
      <c r="C29" s="112" t="s">
        <v>71</v>
      </c>
      <c r="D29" s="113" t="s">
        <v>188</v>
      </c>
      <c r="E29" s="109" t="s">
        <v>215</v>
      </c>
      <c r="F29" s="112" t="s">
        <v>52</v>
      </c>
      <c r="G29" s="114">
        <v>100000</v>
      </c>
      <c r="H29" s="114">
        <f t="shared" si="7"/>
        <v>94090</v>
      </c>
      <c r="I29" s="110">
        <f t="shared" si="0"/>
        <v>2870</v>
      </c>
      <c r="J29" s="110">
        <f t="shared" si="1"/>
        <v>7099.9999999999991</v>
      </c>
      <c r="K29" s="110">
        <f t="shared" si="2"/>
        <v>822.89</v>
      </c>
      <c r="L29" s="110">
        <f t="shared" si="9"/>
        <v>3040</v>
      </c>
      <c r="M29" s="110">
        <f t="shared" si="10"/>
        <v>7090.0000000000009</v>
      </c>
      <c r="N29" s="114"/>
      <c r="O29" s="114">
        <f t="shared" si="3"/>
        <v>20922.89</v>
      </c>
      <c r="P29" s="114">
        <v>25</v>
      </c>
      <c r="Q29" s="128"/>
      <c r="R29" s="129"/>
      <c r="S29" s="129"/>
      <c r="T29" s="129">
        <v>100</v>
      </c>
      <c r="U29" s="129">
        <f t="shared" si="11"/>
        <v>12105.437291666667</v>
      </c>
      <c r="V29" s="129"/>
      <c r="W29" s="128">
        <f t="shared" si="8"/>
        <v>12230.437291666667</v>
      </c>
      <c r="X29" s="128">
        <f t="shared" si="4"/>
        <v>5910</v>
      </c>
      <c r="Y29" s="129">
        <f t="shared" si="12"/>
        <v>14190</v>
      </c>
      <c r="Z29" s="128">
        <f t="shared" si="6"/>
        <v>81859.562708333338</v>
      </c>
    </row>
    <row r="30" spans="1:80" s="31" customFormat="1" ht="31.5" customHeight="1" x14ac:dyDescent="0.2">
      <c r="A30" s="108">
        <v>22</v>
      </c>
      <c r="B30" s="112" t="s">
        <v>221</v>
      </c>
      <c r="C30" s="112" t="s">
        <v>71</v>
      </c>
      <c r="D30" s="113" t="s">
        <v>61</v>
      </c>
      <c r="E30" s="109" t="s">
        <v>223</v>
      </c>
      <c r="F30" s="109" t="s">
        <v>53</v>
      </c>
      <c r="G30" s="114">
        <v>65000</v>
      </c>
      <c r="H30" s="114">
        <f>+G30-(I30+L30+N30)</f>
        <v>61158.5</v>
      </c>
      <c r="I30" s="110">
        <f t="shared" si="0"/>
        <v>1865.5</v>
      </c>
      <c r="J30" s="110">
        <f t="shared" si="1"/>
        <v>4615</v>
      </c>
      <c r="K30" s="110">
        <f t="shared" si="2"/>
        <v>715.00000000000011</v>
      </c>
      <c r="L30" s="110">
        <f t="shared" si="9"/>
        <v>1976</v>
      </c>
      <c r="M30" s="110">
        <f t="shared" si="10"/>
        <v>4608.5</v>
      </c>
      <c r="N30" s="114"/>
      <c r="O30" s="114">
        <f>+I30+J30+K30+L30+M30+N30</f>
        <v>13780</v>
      </c>
      <c r="P30" s="110">
        <v>25</v>
      </c>
      <c r="Q30" s="128"/>
      <c r="R30" s="129"/>
      <c r="S30" s="129">
        <v>1672.13</v>
      </c>
      <c r="T30" s="129">
        <v>100</v>
      </c>
      <c r="U30" s="129">
        <f t="shared" ref="U30" si="13">IF((H30*12)&gt;867123.01,(79776+(((H30*12)-867123.01)*0.25))/12,IF((H30*12)&gt;624329.01,(31216+(((H30*12)-624329.01)*0.2))/12,IF((H30*12)&gt;416220.01,(((H30*12)-416220.01)*0.15)/12,0)))</f>
        <v>4427.5498333333335</v>
      </c>
      <c r="V30" s="129"/>
      <c r="W30" s="128">
        <f t="shared" si="8"/>
        <v>6224.6798333333336</v>
      </c>
      <c r="X30" s="128">
        <f t="shared" si="4"/>
        <v>3841.5</v>
      </c>
      <c r="Y30" s="129">
        <f>+J30+M30</f>
        <v>9223.5</v>
      </c>
      <c r="Z30" s="128">
        <f>+G30-(W30+X30)</f>
        <v>54933.820166666665</v>
      </c>
    </row>
    <row r="31" spans="1:80" s="8" customFormat="1" ht="27" customHeight="1" x14ac:dyDescent="0.2">
      <c r="A31" s="108">
        <v>23</v>
      </c>
      <c r="B31" s="109" t="s">
        <v>93</v>
      </c>
      <c r="C31" s="109" t="s">
        <v>71</v>
      </c>
      <c r="D31" s="109" t="s">
        <v>8</v>
      </c>
      <c r="E31" s="109" t="s">
        <v>25</v>
      </c>
      <c r="F31" s="109" t="s">
        <v>53</v>
      </c>
      <c r="G31" s="110">
        <v>80000</v>
      </c>
      <c r="H31" s="110">
        <f t="shared" si="7"/>
        <v>73694.570000000007</v>
      </c>
      <c r="I31" s="110">
        <f t="shared" si="0"/>
        <v>2296</v>
      </c>
      <c r="J31" s="110">
        <f t="shared" si="1"/>
        <v>5679.9999999999991</v>
      </c>
      <c r="K31" s="110">
        <f t="shared" si="2"/>
        <v>822.89</v>
      </c>
      <c r="L31" s="110">
        <f t="shared" si="9"/>
        <v>2432</v>
      </c>
      <c r="M31" s="110">
        <f t="shared" si="10"/>
        <v>5672</v>
      </c>
      <c r="N31" s="110">
        <v>1577.43</v>
      </c>
      <c r="O31" s="110">
        <f t="shared" si="3"/>
        <v>18480.32</v>
      </c>
      <c r="P31" s="110">
        <v>25</v>
      </c>
      <c r="Q31" s="128"/>
      <c r="R31" s="128"/>
      <c r="S31" s="128">
        <v>635.41</v>
      </c>
      <c r="T31" s="128">
        <v>100</v>
      </c>
      <c r="U31" s="128">
        <v>7006.51</v>
      </c>
      <c r="V31" s="128"/>
      <c r="W31" s="128">
        <f t="shared" si="8"/>
        <v>7766.92</v>
      </c>
      <c r="X31" s="128">
        <f t="shared" si="4"/>
        <v>6305.43</v>
      </c>
      <c r="Y31" s="128">
        <f t="shared" si="12"/>
        <v>11352</v>
      </c>
      <c r="Z31" s="128">
        <f t="shared" si="6"/>
        <v>65927.649999999994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20.100000000000001" customHeight="1" x14ac:dyDescent="0.2">
      <c r="A32" s="108">
        <v>24</v>
      </c>
      <c r="B32" s="109" t="s">
        <v>94</v>
      </c>
      <c r="C32" s="109" t="s">
        <v>70</v>
      </c>
      <c r="D32" s="109" t="s">
        <v>8</v>
      </c>
      <c r="E32" s="109" t="s">
        <v>31</v>
      </c>
      <c r="F32" s="109" t="s">
        <v>52</v>
      </c>
      <c r="G32" s="110">
        <v>95000</v>
      </c>
      <c r="H32" s="110">
        <f t="shared" si="7"/>
        <v>86230.64</v>
      </c>
      <c r="I32" s="110">
        <f t="shared" si="0"/>
        <v>2726.5</v>
      </c>
      <c r="J32" s="110">
        <f t="shared" si="1"/>
        <v>6744.9999999999991</v>
      </c>
      <c r="K32" s="110">
        <f t="shared" si="2"/>
        <v>822.89</v>
      </c>
      <c r="L32" s="110">
        <f t="shared" si="9"/>
        <v>2888</v>
      </c>
      <c r="M32" s="110">
        <f t="shared" si="10"/>
        <v>6735.5</v>
      </c>
      <c r="N32" s="110">
        <v>3154.86</v>
      </c>
      <c r="O32" s="110">
        <f t="shared" si="3"/>
        <v>23072.75</v>
      </c>
      <c r="P32" s="110">
        <v>25</v>
      </c>
      <c r="Q32" s="128"/>
      <c r="R32" s="128"/>
      <c r="S32" s="128">
        <v>179.97</v>
      </c>
      <c r="T32" s="128">
        <v>100</v>
      </c>
      <c r="U32" s="128">
        <f>IF((H32*12)&gt;867123.01,(79776+(((H32*12)-867123.01)*0.25))/12,IF((H32*12)&gt;624329.01,(31216+(((H32*12)-624329.01)*0.2))/12,IF((H32*12)&gt;416220.01,(((H32*12)-416220.01)*0.15)/12,0)))</f>
        <v>10140.597291666665</v>
      </c>
      <c r="V32" s="128"/>
      <c r="W32" s="128">
        <f t="shared" si="8"/>
        <v>10445.567291666664</v>
      </c>
      <c r="X32" s="128">
        <f t="shared" si="4"/>
        <v>8769.36</v>
      </c>
      <c r="Y32" s="128">
        <f t="shared" si="12"/>
        <v>13480.5</v>
      </c>
      <c r="Z32" s="128">
        <f t="shared" si="6"/>
        <v>75785.072708333333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20.100000000000001" customHeight="1" x14ac:dyDescent="0.2">
      <c r="A33" s="108">
        <v>25</v>
      </c>
      <c r="B33" s="109" t="s">
        <v>95</v>
      </c>
      <c r="C33" s="109" t="s">
        <v>70</v>
      </c>
      <c r="D33" s="109" t="s">
        <v>8</v>
      </c>
      <c r="E33" s="109" t="s">
        <v>27</v>
      </c>
      <c r="F33" s="109" t="s">
        <v>52</v>
      </c>
      <c r="G33" s="110">
        <v>80000</v>
      </c>
      <c r="H33" s="110">
        <f t="shared" si="7"/>
        <v>75272</v>
      </c>
      <c r="I33" s="110">
        <f t="shared" si="0"/>
        <v>2296</v>
      </c>
      <c r="J33" s="110">
        <f t="shared" si="1"/>
        <v>5679.9999999999991</v>
      </c>
      <c r="K33" s="110">
        <f t="shared" si="2"/>
        <v>822.89</v>
      </c>
      <c r="L33" s="110">
        <f t="shared" si="9"/>
        <v>2432</v>
      </c>
      <c r="M33" s="110">
        <f t="shared" si="10"/>
        <v>5672</v>
      </c>
      <c r="N33" s="110"/>
      <c r="O33" s="110">
        <f t="shared" si="3"/>
        <v>16902.89</v>
      </c>
      <c r="P33" s="110">
        <v>25</v>
      </c>
      <c r="Q33" s="128"/>
      <c r="R33" s="128"/>
      <c r="S33" s="128">
        <v>1358.45</v>
      </c>
      <c r="T33" s="128">
        <v>100</v>
      </c>
      <c r="U33" s="128">
        <f t="shared" si="11"/>
        <v>7400.9372916666662</v>
      </c>
      <c r="V33" s="128"/>
      <c r="W33" s="128">
        <f t="shared" si="8"/>
        <v>8884.387291666666</v>
      </c>
      <c r="X33" s="128">
        <f t="shared" si="4"/>
        <v>4728</v>
      </c>
      <c r="Y33" s="128">
        <f t="shared" si="12"/>
        <v>11352</v>
      </c>
      <c r="Z33" s="128">
        <f t="shared" si="6"/>
        <v>66387.612708333327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20.100000000000001" customHeight="1" x14ac:dyDescent="0.2">
      <c r="A34" s="108">
        <v>26</v>
      </c>
      <c r="B34" s="109" t="s">
        <v>227</v>
      </c>
      <c r="C34" s="109" t="s">
        <v>70</v>
      </c>
      <c r="D34" s="109" t="s">
        <v>8</v>
      </c>
      <c r="E34" s="109" t="s">
        <v>27</v>
      </c>
      <c r="F34" s="109" t="s">
        <v>52</v>
      </c>
      <c r="G34" s="110">
        <v>80000</v>
      </c>
      <c r="H34" s="110">
        <f t="shared" si="7"/>
        <v>75272</v>
      </c>
      <c r="I34" s="110">
        <f t="shared" si="0"/>
        <v>2296</v>
      </c>
      <c r="J34" s="110">
        <f t="shared" si="1"/>
        <v>5679.9999999999991</v>
      </c>
      <c r="K34" s="110">
        <f t="shared" si="2"/>
        <v>822.89</v>
      </c>
      <c r="L34" s="110">
        <f t="shared" si="9"/>
        <v>2432</v>
      </c>
      <c r="M34" s="110">
        <f t="shared" si="10"/>
        <v>5672</v>
      </c>
      <c r="N34" s="110"/>
      <c r="O34" s="110">
        <f t="shared" si="3"/>
        <v>16902.89</v>
      </c>
      <c r="P34" s="110">
        <v>25</v>
      </c>
      <c r="Q34" s="128"/>
      <c r="R34" s="128"/>
      <c r="S34" s="128">
        <v>1628.41</v>
      </c>
      <c r="T34" s="128">
        <v>100</v>
      </c>
      <c r="U34" s="128">
        <f t="shared" si="11"/>
        <v>7400.9372916666662</v>
      </c>
      <c r="V34" s="128"/>
      <c r="W34" s="128">
        <f t="shared" si="8"/>
        <v>9154.3472916666669</v>
      </c>
      <c r="X34" s="128">
        <f t="shared" si="4"/>
        <v>4728</v>
      </c>
      <c r="Y34" s="128">
        <f t="shared" si="12"/>
        <v>11352</v>
      </c>
      <c r="Z34" s="128">
        <f t="shared" si="6"/>
        <v>66117.652708333335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39" customHeight="1" x14ac:dyDescent="0.2">
      <c r="A35" s="108">
        <v>27</v>
      </c>
      <c r="B35" s="109" t="s">
        <v>96</v>
      </c>
      <c r="C35" s="109" t="s">
        <v>71</v>
      </c>
      <c r="D35" s="109" t="s">
        <v>8</v>
      </c>
      <c r="E35" s="109" t="s">
        <v>27</v>
      </c>
      <c r="F35" s="109" t="s">
        <v>52</v>
      </c>
      <c r="G35" s="110">
        <v>80000</v>
      </c>
      <c r="H35" s="110">
        <f t="shared" si="7"/>
        <v>75272</v>
      </c>
      <c r="I35" s="110">
        <f t="shared" si="0"/>
        <v>2296</v>
      </c>
      <c r="J35" s="110">
        <f t="shared" si="1"/>
        <v>5679.9999999999991</v>
      </c>
      <c r="K35" s="110">
        <f t="shared" si="2"/>
        <v>822.89</v>
      </c>
      <c r="L35" s="110">
        <f t="shared" si="9"/>
        <v>2432</v>
      </c>
      <c r="M35" s="110">
        <f t="shared" si="10"/>
        <v>5672</v>
      </c>
      <c r="N35" s="110"/>
      <c r="O35" s="110">
        <f t="shared" si="3"/>
        <v>16902.89</v>
      </c>
      <c r="P35" s="110">
        <v>25</v>
      </c>
      <c r="Q35" s="128"/>
      <c r="R35" s="128"/>
      <c r="S35" s="128">
        <v>1887.11</v>
      </c>
      <c r="T35" s="128">
        <v>100</v>
      </c>
      <c r="U35" s="128">
        <f t="shared" si="11"/>
        <v>7400.9372916666662</v>
      </c>
      <c r="V35" s="128"/>
      <c r="W35" s="128">
        <f t="shared" si="8"/>
        <v>9413.0472916666658</v>
      </c>
      <c r="X35" s="128">
        <f t="shared" si="4"/>
        <v>4728</v>
      </c>
      <c r="Y35" s="128">
        <f t="shared" si="12"/>
        <v>11352</v>
      </c>
      <c r="Z35" s="128">
        <f t="shared" si="6"/>
        <v>65858.952708333338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6" customHeight="1" x14ac:dyDescent="0.2">
      <c r="A36" s="108">
        <v>28</v>
      </c>
      <c r="B36" s="109" t="s">
        <v>97</v>
      </c>
      <c r="C36" s="109" t="s">
        <v>70</v>
      </c>
      <c r="D36" s="109" t="s">
        <v>8</v>
      </c>
      <c r="E36" s="109" t="s">
        <v>26</v>
      </c>
      <c r="F36" s="109" t="s">
        <v>52</v>
      </c>
      <c r="G36" s="110">
        <v>95000</v>
      </c>
      <c r="H36" s="110">
        <f t="shared" si="7"/>
        <v>87808.07</v>
      </c>
      <c r="I36" s="110">
        <f t="shared" si="0"/>
        <v>2726.5</v>
      </c>
      <c r="J36" s="110">
        <f t="shared" si="1"/>
        <v>6744.9999999999991</v>
      </c>
      <c r="K36" s="110">
        <f t="shared" si="2"/>
        <v>822.89</v>
      </c>
      <c r="L36" s="110">
        <f t="shared" si="9"/>
        <v>2888</v>
      </c>
      <c r="M36" s="110">
        <f t="shared" si="10"/>
        <v>6735.5</v>
      </c>
      <c r="N36" s="110">
        <v>1577.43</v>
      </c>
      <c r="O36" s="110">
        <f t="shared" si="3"/>
        <v>21495.32</v>
      </c>
      <c r="P36" s="110">
        <v>25</v>
      </c>
      <c r="Q36" s="128">
        <v>5000</v>
      </c>
      <c r="R36" s="128"/>
      <c r="S36" s="128">
        <v>2354.42</v>
      </c>
      <c r="T36" s="128">
        <v>100</v>
      </c>
      <c r="U36" s="128">
        <v>10097.290000000001</v>
      </c>
      <c r="V36" s="128"/>
      <c r="W36" s="128">
        <f t="shared" si="8"/>
        <v>17576.71</v>
      </c>
      <c r="X36" s="128">
        <f t="shared" si="4"/>
        <v>7191.93</v>
      </c>
      <c r="Y36" s="128">
        <f t="shared" si="12"/>
        <v>13480.5</v>
      </c>
      <c r="Z36" s="128">
        <f t="shared" si="6"/>
        <v>70231.360000000001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3.75" customHeight="1" x14ac:dyDescent="0.2">
      <c r="A37" s="108">
        <v>29</v>
      </c>
      <c r="B37" s="109" t="s">
        <v>99</v>
      </c>
      <c r="C37" s="109" t="s">
        <v>70</v>
      </c>
      <c r="D37" s="109" t="s">
        <v>144</v>
      </c>
      <c r="E37" s="109" t="s">
        <v>41</v>
      </c>
      <c r="F37" s="109" t="s">
        <v>52</v>
      </c>
      <c r="G37" s="110">
        <v>80000</v>
      </c>
      <c r="H37" s="110">
        <f t="shared" ref="H37:H76" si="14">+G37-(I37+L37+N37)</f>
        <v>75272</v>
      </c>
      <c r="I37" s="110">
        <f t="shared" si="0"/>
        <v>2296</v>
      </c>
      <c r="J37" s="110">
        <f t="shared" si="1"/>
        <v>5679.9999999999991</v>
      </c>
      <c r="K37" s="110">
        <f t="shared" si="2"/>
        <v>822.89</v>
      </c>
      <c r="L37" s="110">
        <f t="shared" si="9"/>
        <v>2432</v>
      </c>
      <c r="M37" s="110">
        <f t="shared" si="10"/>
        <v>5672</v>
      </c>
      <c r="N37" s="110"/>
      <c r="O37" s="110">
        <f t="shared" ref="O37:O76" si="15">+I37+J37+K37+L37+M37+N37</f>
        <v>16902.89</v>
      </c>
      <c r="P37" s="110">
        <v>25</v>
      </c>
      <c r="Q37" s="128">
        <v>4000</v>
      </c>
      <c r="R37" s="128"/>
      <c r="S37" s="128">
        <v>2360.5</v>
      </c>
      <c r="T37" s="128">
        <v>100</v>
      </c>
      <c r="U37" s="128">
        <f t="shared" si="11"/>
        <v>7400.9372916666662</v>
      </c>
      <c r="V37" s="128"/>
      <c r="W37" s="128">
        <f t="shared" si="8"/>
        <v>13886.437291666665</v>
      </c>
      <c r="X37" s="128">
        <f t="shared" si="4"/>
        <v>4728</v>
      </c>
      <c r="Y37" s="128">
        <f t="shared" si="12"/>
        <v>11352</v>
      </c>
      <c r="Z37" s="128">
        <f t="shared" ref="Z37:Z80" si="16">+G37-(W37+X37)</f>
        <v>61385.562708333338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3" customHeight="1" x14ac:dyDescent="0.2">
      <c r="A38" s="108">
        <v>30</v>
      </c>
      <c r="B38" s="109" t="s">
        <v>100</v>
      </c>
      <c r="C38" s="109" t="s">
        <v>71</v>
      </c>
      <c r="D38" s="109" t="s">
        <v>14</v>
      </c>
      <c r="E38" s="109" t="s">
        <v>43</v>
      </c>
      <c r="F38" s="109" t="s">
        <v>52</v>
      </c>
      <c r="G38" s="110">
        <v>95000</v>
      </c>
      <c r="H38" s="110">
        <f t="shared" si="14"/>
        <v>89385.5</v>
      </c>
      <c r="I38" s="110">
        <f t="shared" si="0"/>
        <v>2726.5</v>
      </c>
      <c r="J38" s="110">
        <f t="shared" si="1"/>
        <v>6744.9999999999991</v>
      </c>
      <c r="K38" s="110">
        <f t="shared" si="2"/>
        <v>822.89</v>
      </c>
      <c r="L38" s="110">
        <f t="shared" si="9"/>
        <v>2888</v>
      </c>
      <c r="M38" s="110">
        <f t="shared" si="10"/>
        <v>6735.5</v>
      </c>
      <c r="N38" s="110"/>
      <c r="O38" s="110">
        <f t="shared" si="15"/>
        <v>19917.89</v>
      </c>
      <c r="P38" s="110">
        <v>25</v>
      </c>
      <c r="Q38" s="128">
        <v>500</v>
      </c>
      <c r="R38" s="128"/>
      <c r="S38" s="128">
        <v>1223.48</v>
      </c>
      <c r="T38" s="128">
        <v>100</v>
      </c>
      <c r="U38" s="128">
        <v>10929.24</v>
      </c>
      <c r="V38" s="128"/>
      <c r="W38" s="128">
        <f t="shared" si="8"/>
        <v>12777.72</v>
      </c>
      <c r="X38" s="128">
        <f t="shared" si="4"/>
        <v>5614.5</v>
      </c>
      <c r="Y38" s="128">
        <f t="shared" si="12"/>
        <v>13480.5</v>
      </c>
      <c r="Z38" s="128">
        <f t="shared" si="16"/>
        <v>76607.78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54.75" customHeight="1" x14ac:dyDescent="0.2">
      <c r="A39" s="108">
        <v>31</v>
      </c>
      <c r="B39" s="109" t="s">
        <v>101</v>
      </c>
      <c r="C39" s="109" t="s">
        <v>70</v>
      </c>
      <c r="D39" s="109" t="s">
        <v>12</v>
      </c>
      <c r="E39" s="109" t="s">
        <v>48</v>
      </c>
      <c r="F39" s="109" t="s">
        <v>52</v>
      </c>
      <c r="G39" s="110">
        <v>95000</v>
      </c>
      <c r="H39" s="110">
        <f t="shared" si="14"/>
        <v>87808.07</v>
      </c>
      <c r="I39" s="110">
        <f t="shared" si="0"/>
        <v>2726.5</v>
      </c>
      <c r="J39" s="110">
        <f t="shared" si="1"/>
        <v>6744.9999999999991</v>
      </c>
      <c r="K39" s="110">
        <f t="shared" si="2"/>
        <v>822.89</v>
      </c>
      <c r="L39" s="110">
        <f t="shared" si="9"/>
        <v>2888</v>
      </c>
      <c r="M39" s="110">
        <f t="shared" si="10"/>
        <v>6735.5</v>
      </c>
      <c r="N39" s="110">
        <v>1577.43</v>
      </c>
      <c r="O39" s="110">
        <f t="shared" si="15"/>
        <v>21495.32</v>
      </c>
      <c r="P39" s="110">
        <v>25</v>
      </c>
      <c r="Q39" s="128">
        <v>3052.23</v>
      </c>
      <c r="R39" s="128"/>
      <c r="S39" s="128">
        <v>576.9</v>
      </c>
      <c r="T39" s="128">
        <v>100</v>
      </c>
      <c r="U39" s="128">
        <v>10534.88</v>
      </c>
      <c r="V39" s="128"/>
      <c r="W39" s="128">
        <f t="shared" si="8"/>
        <v>14289.009999999998</v>
      </c>
      <c r="X39" s="128">
        <f t="shared" si="4"/>
        <v>7191.93</v>
      </c>
      <c r="Y39" s="128">
        <f t="shared" si="12"/>
        <v>13480.5</v>
      </c>
      <c r="Z39" s="128">
        <f t="shared" si="16"/>
        <v>73519.06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36.75" customHeight="1" x14ac:dyDescent="0.2">
      <c r="A40" s="108">
        <v>32</v>
      </c>
      <c r="B40" s="109" t="s">
        <v>229</v>
      </c>
      <c r="C40" s="109" t="s">
        <v>71</v>
      </c>
      <c r="D40" s="109" t="s">
        <v>150</v>
      </c>
      <c r="E40" s="109" t="s">
        <v>51</v>
      </c>
      <c r="F40" s="109" t="s">
        <v>52</v>
      </c>
      <c r="G40" s="110">
        <v>48000</v>
      </c>
      <c r="H40" s="110">
        <f t="shared" si="14"/>
        <v>45163.199999999997</v>
      </c>
      <c r="I40" s="110">
        <f t="shared" si="0"/>
        <v>1377.6</v>
      </c>
      <c r="J40" s="110">
        <f t="shared" si="1"/>
        <v>3407.9999999999995</v>
      </c>
      <c r="K40" s="110">
        <f t="shared" si="2"/>
        <v>528</v>
      </c>
      <c r="L40" s="110">
        <f t="shared" si="9"/>
        <v>1459.2</v>
      </c>
      <c r="M40" s="110">
        <f t="shared" si="10"/>
        <v>3403.2000000000003</v>
      </c>
      <c r="N40" s="110"/>
      <c r="O40" s="110">
        <f t="shared" si="15"/>
        <v>10176</v>
      </c>
      <c r="P40" s="110">
        <v>25</v>
      </c>
      <c r="Q40" s="128"/>
      <c r="R40" s="128"/>
      <c r="S40" s="128">
        <v>2537.5</v>
      </c>
      <c r="T40" s="128">
        <v>100</v>
      </c>
      <c r="U40" s="128">
        <v>0</v>
      </c>
      <c r="V40" s="128"/>
      <c r="W40" s="128">
        <f t="shared" si="8"/>
        <v>2662.5</v>
      </c>
      <c r="X40" s="128">
        <f t="shared" si="4"/>
        <v>2836.8</v>
      </c>
      <c r="Y40" s="128">
        <f t="shared" si="12"/>
        <v>6811.2</v>
      </c>
      <c r="Z40" s="128">
        <f t="shared" si="16"/>
        <v>42500.7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42.75" customHeight="1" x14ac:dyDescent="0.2">
      <c r="A41" s="108">
        <v>33</v>
      </c>
      <c r="B41" s="109" t="s">
        <v>228</v>
      </c>
      <c r="C41" s="109" t="s">
        <v>71</v>
      </c>
      <c r="D41" s="109" t="s">
        <v>144</v>
      </c>
      <c r="E41" s="109" t="s">
        <v>45</v>
      </c>
      <c r="F41" s="109" t="s">
        <v>52</v>
      </c>
      <c r="G41" s="110">
        <v>48000</v>
      </c>
      <c r="H41" s="110">
        <f t="shared" si="14"/>
        <v>45163.199999999997</v>
      </c>
      <c r="I41" s="110">
        <f t="shared" si="0"/>
        <v>1377.6</v>
      </c>
      <c r="J41" s="110">
        <f t="shared" si="1"/>
        <v>3407.9999999999995</v>
      </c>
      <c r="K41" s="110">
        <f t="shared" si="2"/>
        <v>528</v>
      </c>
      <c r="L41" s="110">
        <f t="shared" si="9"/>
        <v>1459.2</v>
      </c>
      <c r="M41" s="110">
        <f t="shared" si="10"/>
        <v>3403.2000000000003</v>
      </c>
      <c r="N41" s="110"/>
      <c r="O41" s="110">
        <f t="shared" si="15"/>
        <v>10176</v>
      </c>
      <c r="P41" s="110">
        <v>25</v>
      </c>
      <c r="Q41" s="128">
        <v>6590.74</v>
      </c>
      <c r="R41" s="128"/>
      <c r="S41" s="128"/>
      <c r="T41" s="128">
        <v>100</v>
      </c>
      <c r="U41" s="128">
        <v>1443.51</v>
      </c>
      <c r="V41" s="128"/>
      <c r="W41" s="128">
        <f t="shared" si="8"/>
        <v>8159.25</v>
      </c>
      <c r="X41" s="128">
        <f t="shared" si="4"/>
        <v>2836.8</v>
      </c>
      <c r="Y41" s="128">
        <f t="shared" si="12"/>
        <v>6811.2</v>
      </c>
      <c r="Z41" s="128">
        <f t="shared" si="16"/>
        <v>37003.949999999997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6" customHeight="1" x14ac:dyDescent="0.2">
      <c r="A42" s="108">
        <v>34</v>
      </c>
      <c r="B42" s="109" t="s">
        <v>81</v>
      </c>
      <c r="C42" s="109" t="s">
        <v>71</v>
      </c>
      <c r="D42" s="109" t="s">
        <v>8</v>
      </c>
      <c r="E42" s="109" t="s">
        <v>181</v>
      </c>
      <c r="F42" s="109" t="s">
        <v>52</v>
      </c>
      <c r="G42" s="110">
        <v>48000</v>
      </c>
      <c r="H42" s="110">
        <f>+G42-(I42+L42+N42)</f>
        <v>45163.199999999997</v>
      </c>
      <c r="I42" s="110">
        <f t="shared" si="0"/>
        <v>1377.6</v>
      </c>
      <c r="J42" s="110">
        <f t="shared" si="1"/>
        <v>3407.9999999999995</v>
      </c>
      <c r="K42" s="110">
        <f t="shared" si="2"/>
        <v>528</v>
      </c>
      <c r="L42" s="110">
        <f t="shared" si="9"/>
        <v>1459.2</v>
      </c>
      <c r="M42" s="110">
        <f t="shared" si="10"/>
        <v>3403.2000000000003</v>
      </c>
      <c r="N42" s="110"/>
      <c r="O42" s="110">
        <f>+I42+J42+K42+L42+M42+N42</f>
        <v>10176</v>
      </c>
      <c r="P42" s="110">
        <v>25</v>
      </c>
      <c r="Q42" s="128"/>
      <c r="R42" s="128"/>
      <c r="S42" s="128">
        <v>1388.53</v>
      </c>
      <c r="T42" s="128">
        <v>100</v>
      </c>
      <c r="U42" s="128">
        <v>0</v>
      </c>
      <c r="V42" s="128"/>
      <c r="W42" s="128">
        <f t="shared" si="8"/>
        <v>1513.53</v>
      </c>
      <c r="X42" s="128">
        <f t="shared" si="4"/>
        <v>2836.8</v>
      </c>
      <c r="Y42" s="128">
        <f>+J42+M42</f>
        <v>6811.2</v>
      </c>
      <c r="Z42" s="128">
        <f>+G42-(W42+X42)</f>
        <v>43649.67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20.100000000000001" customHeight="1" x14ac:dyDescent="0.2">
      <c r="A43" s="108">
        <v>35</v>
      </c>
      <c r="B43" s="109" t="s">
        <v>191</v>
      </c>
      <c r="C43" s="109" t="s">
        <v>70</v>
      </c>
      <c r="D43" s="109" t="s">
        <v>13</v>
      </c>
      <c r="E43" s="109" t="s">
        <v>46</v>
      </c>
      <c r="F43" s="109" t="s">
        <v>52</v>
      </c>
      <c r="G43" s="110">
        <v>60000</v>
      </c>
      <c r="H43" s="110">
        <f t="shared" si="14"/>
        <v>54876.57</v>
      </c>
      <c r="I43" s="110">
        <f t="shared" si="0"/>
        <v>1722</v>
      </c>
      <c r="J43" s="110">
        <f t="shared" si="1"/>
        <v>4260</v>
      </c>
      <c r="K43" s="110">
        <f t="shared" si="2"/>
        <v>660.00000000000011</v>
      </c>
      <c r="L43" s="110">
        <f t="shared" si="9"/>
        <v>1824</v>
      </c>
      <c r="M43" s="110">
        <f t="shared" si="10"/>
        <v>4254</v>
      </c>
      <c r="N43" s="110">
        <v>1577.43</v>
      </c>
      <c r="O43" s="110">
        <f t="shared" si="15"/>
        <v>14297.43</v>
      </c>
      <c r="P43" s="110">
        <v>25</v>
      </c>
      <c r="Q43" s="128">
        <v>2500</v>
      </c>
      <c r="R43" s="128"/>
      <c r="S43" s="128">
        <v>365.08</v>
      </c>
      <c r="T43" s="128">
        <v>100</v>
      </c>
      <c r="U43" s="128">
        <f t="shared" si="11"/>
        <v>3171.1638333333326</v>
      </c>
      <c r="V43" s="128"/>
      <c r="W43" s="128">
        <f t="shared" si="8"/>
        <v>6161.2438333333321</v>
      </c>
      <c r="X43" s="128">
        <f t="shared" si="4"/>
        <v>5123.43</v>
      </c>
      <c r="Y43" s="128">
        <f t="shared" si="12"/>
        <v>8514</v>
      </c>
      <c r="Z43" s="128">
        <f t="shared" si="16"/>
        <v>48715.326166666666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32.25" customHeight="1" x14ac:dyDescent="0.2">
      <c r="A44" s="108">
        <v>36</v>
      </c>
      <c r="B44" s="109" t="s">
        <v>102</v>
      </c>
      <c r="C44" s="109" t="s">
        <v>70</v>
      </c>
      <c r="D44" s="109" t="s">
        <v>8</v>
      </c>
      <c r="E44" s="109" t="s">
        <v>29</v>
      </c>
      <c r="F44" s="109" t="s">
        <v>52</v>
      </c>
      <c r="G44" s="110">
        <v>53000</v>
      </c>
      <c r="H44" s="110">
        <f t="shared" si="14"/>
        <v>49867.7</v>
      </c>
      <c r="I44" s="110">
        <f t="shared" si="0"/>
        <v>1521.1</v>
      </c>
      <c r="J44" s="110">
        <f t="shared" si="1"/>
        <v>3762.9999999999995</v>
      </c>
      <c r="K44" s="110">
        <f t="shared" si="2"/>
        <v>583.00000000000011</v>
      </c>
      <c r="L44" s="110">
        <f t="shared" si="9"/>
        <v>1611.2</v>
      </c>
      <c r="M44" s="110">
        <f t="shared" si="10"/>
        <v>3757.7000000000003</v>
      </c>
      <c r="N44" s="110"/>
      <c r="O44" s="110">
        <f t="shared" si="15"/>
        <v>11236</v>
      </c>
      <c r="P44" s="110">
        <v>25</v>
      </c>
      <c r="Q44" s="128">
        <v>3495.45</v>
      </c>
      <c r="R44" s="128"/>
      <c r="S44" s="128">
        <v>1199.27</v>
      </c>
      <c r="T44" s="128">
        <v>100</v>
      </c>
      <c r="U44" s="128">
        <v>1209.29</v>
      </c>
      <c r="V44" s="128"/>
      <c r="W44" s="128">
        <f t="shared" si="8"/>
        <v>6029.0099999999993</v>
      </c>
      <c r="X44" s="128">
        <f t="shared" si="4"/>
        <v>3132.3</v>
      </c>
      <c r="Y44" s="128">
        <f t="shared" si="12"/>
        <v>7520.7</v>
      </c>
      <c r="Z44" s="128">
        <f t="shared" si="16"/>
        <v>43838.69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9" customHeight="1" x14ac:dyDescent="0.2">
      <c r="A45" s="108">
        <v>37</v>
      </c>
      <c r="B45" s="109" t="s">
        <v>103</v>
      </c>
      <c r="C45" s="109" t="s">
        <v>70</v>
      </c>
      <c r="D45" s="109" t="s">
        <v>183</v>
      </c>
      <c r="E45" s="109" t="s">
        <v>224</v>
      </c>
      <c r="F45" s="109" t="s">
        <v>52</v>
      </c>
      <c r="G45" s="110">
        <v>60000</v>
      </c>
      <c r="H45" s="110">
        <f t="shared" si="14"/>
        <v>56454</v>
      </c>
      <c r="I45" s="110">
        <f t="shared" si="0"/>
        <v>1722</v>
      </c>
      <c r="J45" s="110">
        <f t="shared" si="1"/>
        <v>4260</v>
      </c>
      <c r="K45" s="110">
        <f t="shared" si="2"/>
        <v>660.00000000000011</v>
      </c>
      <c r="L45" s="110">
        <f t="shared" si="9"/>
        <v>1824</v>
      </c>
      <c r="M45" s="110">
        <f t="shared" si="10"/>
        <v>4254</v>
      </c>
      <c r="N45" s="110"/>
      <c r="O45" s="110">
        <f t="shared" si="15"/>
        <v>12720</v>
      </c>
      <c r="P45" s="110">
        <v>25</v>
      </c>
      <c r="Q45" s="128"/>
      <c r="R45" s="128"/>
      <c r="S45" s="128">
        <v>933.87</v>
      </c>
      <c r="T45" s="128">
        <v>100</v>
      </c>
      <c r="U45" s="128">
        <v>3486.68</v>
      </c>
      <c r="V45" s="128"/>
      <c r="W45" s="128">
        <f t="shared" si="8"/>
        <v>4545.5499999999993</v>
      </c>
      <c r="X45" s="128">
        <f t="shared" si="4"/>
        <v>3546</v>
      </c>
      <c r="Y45" s="128">
        <f t="shared" si="12"/>
        <v>8514</v>
      </c>
      <c r="Z45" s="128">
        <f t="shared" si="16"/>
        <v>51908.45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3" customHeight="1" x14ac:dyDescent="0.2">
      <c r="A46" s="108">
        <v>38</v>
      </c>
      <c r="B46" s="109" t="s">
        <v>104</v>
      </c>
      <c r="C46" s="109" t="s">
        <v>71</v>
      </c>
      <c r="D46" s="109" t="s">
        <v>14</v>
      </c>
      <c r="E46" s="109" t="s">
        <v>42</v>
      </c>
      <c r="F46" s="109" t="s">
        <v>52</v>
      </c>
      <c r="G46" s="110">
        <v>60000</v>
      </c>
      <c r="H46" s="110">
        <f t="shared" si="14"/>
        <v>54876.57</v>
      </c>
      <c r="I46" s="110">
        <f t="shared" si="0"/>
        <v>1722</v>
      </c>
      <c r="J46" s="110">
        <f t="shared" si="1"/>
        <v>4260</v>
      </c>
      <c r="K46" s="110">
        <f t="shared" si="2"/>
        <v>660.00000000000011</v>
      </c>
      <c r="L46" s="110">
        <f t="shared" si="9"/>
        <v>1824</v>
      </c>
      <c r="M46" s="110">
        <f t="shared" si="10"/>
        <v>4254</v>
      </c>
      <c r="N46" s="110">
        <v>1577.43</v>
      </c>
      <c r="O46" s="110">
        <f t="shared" si="15"/>
        <v>14297.43</v>
      </c>
      <c r="P46" s="110">
        <v>25</v>
      </c>
      <c r="Q46" s="128">
        <v>3495.45</v>
      </c>
      <c r="R46" s="128"/>
      <c r="S46" s="128">
        <v>939.86</v>
      </c>
      <c r="T46" s="128">
        <v>100</v>
      </c>
      <c r="U46" s="128">
        <f t="shared" si="11"/>
        <v>3171.1638333333326</v>
      </c>
      <c r="V46" s="128"/>
      <c r="W46" s="128">
        <f t="shared" si="8"/>
        <v>7731.4738333333316</v>
      </c>
      <c r="X46" s="128">
        <f t="shared" si="4"/>
        <v>5123.43</v>
      </c>
      <c r="Y46" s="128">
        <f t="shared" si="12"/>
        <v>8514</v>
      </c>
      <c r="Z46" s="128">
        <f t="shared" si="16"/>
        <v>47145.09616666667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20.100000000000001" customHeight="1" x14ac:dyDescent="0.2">
      <c r="A47" s="108">
        <v>39</v>
      </c>
      <c r="B47" s="109" t="s">
        <v>98</v>
      </c>
      <c r="C47" s="109" t="s">
        <v>70</v>
      </c>
      <c r="D47" s="109" t="s">
        <v>11</v>
      </c>
      <c r="E47" s="109" t="s">
        <v>28</v>
      </c>
      <c r="F47" s="109" t="s">
        <v>52</v>
      </c>
      <c r="G47" s="110">
        <v>60000</v>
      </c>
      <c r="H47" s="110">
        <f>+G47-(I47+L47+N47)</f>
        <v>56454</v>
      </c>
      <c r="I47" s="110">
        <f t="shared" si="0"/>
        <v>1722</v>
      </c>
      <c r="J47" s="110">
        <f t="shared" si="1"/>
        <v>4260</v>
      </c>
      <c r="K47" s="110">
        <f t="shared" si="2"/>
        <v>660.00000000000011</v>
      </c>
      <c r="L47" s="110">
        <f t="shared" si="9"/>
        <v>1824</v>
      </c>
      <c r="M47" s="110">
        <f t="shared" si="10"/>
        <v>4254</v>
      </c>
      <c r="N47" s="110"/>
      <c r="O47" s="110">
        <f>+I47+J47+K47+L47+M47+N47</f>
        <v>12720</v>
      </c>
      <c r="P47" s="110">
        <v>25</v>
      </c>
      <c r="Q47" s="128"/>
      <c r="R47" s="128"/>
      <c r="S47" s="128">
        <v>1211.22</v>
      </c>
      <c r="T47" s="128">
        <v>100</v>
      </c>
      <c r="U47" s="128">
        <f t="shared" si="11"/>
        <v>3486.6498333333329</v>
      </c>
      <c r="V47" s="128"/>
      <c r="W47" s="128">
        <f t="shared" si="8"/>
        <v>4822.8698333333332</v>
      </c>
      <c r="X47" s="128">
        <f t="shared" si="4"/>
        <v>3546</v>
      </c>
      <c r="Y47" s="128">
        <f>+J47+M47</f>
        <v>8514</v>
      </c>
      <c r="Z47" s="128">
        <f>+G47-(W47+X47)</f>
        <v>51631.13016666667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33.75" customHeight="1" x14ac:dyDescent="0.2">
      <c r="A48" s="108">
        <v>40</v>
      </c>
      <c r="B48" s="109" t="s">
        <v>105</v>
      </c>
      <c r="C48" s="109" t="s">
        <v>70</v>
      </c>
      <c r="D48" s="109" t="s">
        <v>6</v>
      </c>
      <c r="E48" s="109" t="s">
        <v>60</v>
      </c>
      <c r="F48" s="109" t="s">
        <v>52</v>
      </c>
      <c r="G48" s="110">
        <v>60000</v>
      </c>
      <c r="H48" s="110">
        <f t="shared" si="14"/>
        <v>56454</v>
      </c>
      <c r="I48" s="110">
        <f t="shared" si="0"/>
        <v>1722</v>
      </c>
      <c r="J48" s="110">
        <f t="shared" si="1"/>
        <v>4260</v>
      </c>
      <c r="K48" s="110">
        <f t="shared" si="2"/>
        <v>660.00000000000011</v>
      </c>
      <c r="L48" s="110">
        <f t="shared" si="9"/>
        <v>1824</v>
      </c>
      <c r="M48" s="110">
        <f t="shared" si="10"/>
        <v>4254</v>
      </c>
      <c r="N48" s="110"/>
      <c r="O48" s="110">
        <f t="shared" si="15"/>
        <v>12720</v>
      </c>
      <c r="P48" s="110">
        <v>25</v>
      </c>
      <c r="Q48" s="128">
        <v>2458.4</v>
      </c>
      <c r="R48" s="128"/>
      <c r="S48" s="128">
        <v>1874.56</v>
      </c>
      <c r="T48" s="128">
        <v>100</v>
      </c>
      <c r="U48" s="128">
        <f t="shared" si="11"/>
        <v>3486.6498333333329</v>
      </c>
      <c r="V48" s="128"/>
      <c r="W48" s="128">
        <f t="shared" si="8"/>
        <v>7944.609833333333</v>
      </c>
      <c r="X48" s="128">
        <f t="shared" si="4"/>
        <v>3546</v>
      </c>
      <c r="Y48" s="128">
        <f t="shared" si="12"/>
        <v>8514</v>
      </c>
      <c r="Z48" s="128">
        <f t="shared" si="16"/>
        <v>48509.390166666664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ht="40.5" customHeight="1" x14ac:dyDescent="0.2">
      <c r="A49" s="108">
        <v>41</v>
      </c>
      <c r="B49" s="109" t="s">
        <v>160</v>
      </c>
      <c r="C49" s="109" t="s">
        <v>70</v>
      </c>
      <c r="D49" s="109" t="s">
        <v>9</v>
      </c>
      <c r="E49" s="109" t="s">
        <v>47</v>
      </c>
      <c r="F49" s="109" t="s">
        <v>65</v>
      </c>
      <c r="G49" s="110">
        <v>65000</v>
      </c>
      <c r="H49" s="110">
        <f t="shared" si="14"/>
        <v>61158.5</v>
      </c>
      <c r="I49" s="110">
        <f t="shared" si="0"/>
        <v>1865.5</v>
      </c>
      <c r="J49" s="110">
        <f t="shared" si="1"/>
        <v>4615</v>
      </c>
      <c r="K49" s="110">
        <f t="shared" si="2"/>
        <v>715.00000000000011</v>
      </c>
      <c r="L49" s="110">
        <f t="shared" si="9"/>
        <v>1976</v>
      </c>
      <c r="M49" s="110">
        <f t="shared" si="10"/>
        <v>4608.5</v>
      </c>
      <c r="N49" s="110"/>
      <c r="O49" s="110">
        <f t="shared" si="15"/>
        <v>13780</v>
      </c>
      <c r="P49" s="110">
        <v>25</v>
      </c>
      <c r="Q49" s="128">
        <v>7689.07</v>
      </c>
      <c r="R49" s="128"/>
      <c r="S49" s="128">
        <v>1367.17</v>
      </c>
      <c r="T49" s="128">
        <v>100</v>
      </c>
      <c r="U49" s="128">
        <f t="shared" si="11"/>
        <v>4427.5498333333335</v>
      </c>
      <c r="V49" s="128"/>
      <c r="W49" s="128">
        <f t="shared" si="8"/>
        <v>13608.789833333332</v>
      </c>
      <c r="X49" s="128">
        <f t="shared" si="4"/>
        <v>3841.5</v>
      </c>
      <c r="Y49" s="128">
        <f t="shared" si="12"/>
        <v>9223.5</v>
      </c>
      <c r="Z49" s="128">
        <f t="shared" si="16"/>
        <v>47549.710166666671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8" customFormat="1" ht="20.100000000000001" customHeight="1" x14ac:dyDescent="0.2">
      <c r="A50" s="108">
        <v>42</v>
      </c>
      <c r="B50" s="109" t="s">
        <v>106</v>
      </c>
      <c r="C50" s="109" t="s">
        <v>70</v>
      </c>
      <c r="D50" s="109" t="s">
        <v>10</v>
      </c>
      <c r="E50" s="109" t="s">
        <v>59</v>
      </c>
      <c r="F50" s="109" t="s">
        <v>65</v>
      </c>
      <c r="G50" s="110">
        <v>70000</v>
      </c>
      <c r="H50" s="110">
        <f t="shared" si="14"/>
        <v>61130.71</v>
      </c>
      <c r="I50" s="110">
        <f t="shared" si="0"/>
        <v>2009</v>
      </c>
      <c r="J50" s="110">
        <f t="shared" si="1"/>
        <v>4970</v>
      </c>
      <c r="K50" s="110">
        <f t="shared" si="2"/>
        <v>770.00000000000011</v>
      </c>
      <c r="L50" s="110">
        <f t="shared" si="9"/>
        <v>2128</v>
      </c>
      <c r="M50" s="110">
        <f t="shared" si="10"/>
        <v>4963</v>
      </c>
      <c r="N50" s="110">
        <v>4732.29</v>
      </c>
      <c r="O50" s="110">
        <f t="shared" si="15"/>
        <v>19572.29</v>
      </c>
      <c r="P50" s="110">
        <v>25</v>
      </c>
      <c r="Q50" s="128"/>
      <c r="R50" s="128"/>
      <c r="S50" s="128">
        <v>984.7</v>
      </c>
      <c r="T50" s="128">
        <v>100</v>
      </c>
      <c r="U50" s="128">
        <v>4422.01</v>
      </c>
      <c r="V50" s="128"/>
      <c r="W50" s="128">
        <f t="shared" si="8"/>
        <v>5531.71</v>
      </c>
      <c r="X50" s="128">
        <f t="shared" si="4"/>
        <v>8869.2900000000009</v>
      </c>
      <c r="Y50" s="128">
        <f t="shared" si="12"/>
        <v>9933</v>
      </c>
      <c r="Z50" s="128">
        <f t="shared" si="16"/>
        <v>55599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</row>
    <row r="51" spans="1:80" s="9" customFormat="1" ht="20.100000000000001" customHeight="1" x14ac:dyDescent="0.2">
      <c r="A51" s="108">
        <v>43</v>
      </c>
      <c r="B51" s="113" t="s">
        <v>152</v>
      </c>
      <c r="C51" s="109" t="s">
        <v>70</v>
      </c>
      <c r="D51" s="109" t="s">
        <v>158</v>
      </c>
      <c r="E51" s="109" t="s">
        <v>39</v>
      </c>
      <c r="F51" s="109" t="s">
        <v>65</v>
      </c>
      <c r="G51" s="110">
        <v>125000</v>
      </c>
      <c r="H51" s="110">
        <f>+G51-(I51+L51+N51)</f>
        <v>116035.07</v>
      </c>
      <c r="I51" s="110">
        <f t="shared" si="0"/>
        <v>3587.5</v>
      </c>
      <c r="J51" s="110">
        <f t="shared" si="1"/>
        <v>8875</v>
      </c>
      <c r="K51" s="110">
        <f t="shared" si="2"/>
        <v>822.89</v>
      </c>
      <c r="L51" s="110">
        <f t="shared" si="9"/>
        <v>3800</v>
      </c>
      <c r="M51" s="110">
        <f t="shared" si="10"/>
        <v>8862.5</v>
      </c>
      <c r="N51" s="110">
        <v>1577.43</v>
      </c>
      <c r="O51" s="110">
        <f>+I51+J51+K51+L51+M51+N51</f>
        <v>27525.32</v>
      </c>
      <c r="P51" s="110">
        <v>25</v>
      </c>
      <c r="Q51" s="128">
        <v>4292</v>
      </c>
      <c r="R51" s="128"/>
      <c r="S51" s="128"/>
      <c r="T51" s="128">
        <v>100</v>
      </c>
      <c r="U51" s="128">
        <v>17591.599999999999</v>
      </c>
      <c r="V51" s="128"/>
      <c r="W51" s="128">
        <f t="shared" si="8"/>
        <v>22008.6</v>
      </c>
      <c r="X51" s="128">
        <f t="shared" si="4"/>
        <v>8964.93</v>
      </c>
      <c r="Y51" s="128">
        <f>+J51+M51</f>
        <v>17737.5</v>
      </c>
      <c r="Z51" s="128">
        <f>+G51-(W51+X51)</f>
        <v>94026.47</v>
      </c>
    </row>
    <row r="52" spans="1:80" s="9" customFormat="1" ht="20.100000000000001" customHeight="1" x14ac:dyDescent="0.2">
      <c r="A52" s="108">
        <v>44</v>
      </c>
      <c r="B52" s="115" t="s">
        <v>155</v>
      </c>
      <c r="C52" s="109" t="s">
        <v>70</v>
      </c>
      <c r="D52" s="109" t="s">
        <v>158</v>
      </c>
      <c r="E52" s="109" t="s">
        <v>39</v>
      </c>
      <c r="F52" s="109" t="s">
        <v>65</v>
      </c>
      <c r="G52" s="110">
        <v>80000</v>
      </c>
      <c r="H52" s="110">
        <f>+G52-(I52+L52+N52)</f>
        <v>75272</v>
      </c>
      <c r="I52" s="110">
        <f t="shared" si="0"/>
        <v>2296</v>
      </c>
      <c r="J52" s="110">
        <f t="shared" si="1"/>
        <v>5679.9999999999991</v>
      </c>
      <c r="K52" s="110">
        <f t="shared" si="2"/>
        <v>822.89</v>
      </c>
      <c r="L52" s="110">
        <f t="shared" si="9"/>
        <v>2432</v>
      </c>
      <c r="M52" s="110">
        <f t="shared" si="10"/>
        <v>5672</v>
      </c>
      <c r="N52" s="110"/>
      <c r="O52" s="110">
        <f>+I52+J52+K52+L52+M52+N52</f>
        <v>16902.89</v>
      </c>
      <c r="P52" s="110">
        <v>25</v>
      </c>
      <c r="Q52" s="128">
        <v>1000</v>
      </c>
      <c r="R52" s="128"/>
      <c r="S52" s="128">
        <v>398.64</v>
      </c>
      <c r="T52" s="128">
        <v>100</v>
      </c>
      <c r="U52" s="128">
        <f t="shared" si="11"/>
        <v>7400.9372916666662</v>
      </c>
      <c r="V52" s="128"/>
      <c r="W52" s="128">
        <f t="shared" si="8"/>
        <v>8924.5772916666665</v>
      </c>
      <c r="X52" s="128">
        <f t="shared" si="4"/>
        <v>4728</v>
      </c>
      <c r="Y52" s="128">
        <f>+J52+M52</f>
        <v>11352</v>
      </c>
      <c r="Z52" s="128">
        <f>+G52-(W52+X52)</f>
        <v>66347.422708333339</v>
      </c>
    </row>
    <row r="53" spans="1:80" s="8" customFormat="1" ht="20.100000000000001" customHeight="1" x14ac:dyDescent="0.2">
      <c r="A53" s="108">
        <v>45</v>
      </c>
      <c r="B53" s="113" t="s">
        <v>180</v>
      </c>
      <c r="C53" s="109" t="s">
        <v>71</v>
      </c>
      <c r="D53" s="109" t="s">
        <v>158</v>
      </c>
      <c r="E53" s="109" t="s">
        <v>59</v>
      </c>
      <c r="F53" s="109" t="s">
        <v>65</v>
      </c>
      <c r="G53" s="110">
        <v>80000</v>
      </c>
      <c r="H53" s="110">
        <f t="shared" si="14"/>
        <v>75272</v>
      </c>
      <c r="I53" s="110">
        <f t="shared" si="0"/>
        <v>2296</v>
      </c>
      <c r="J53" s="110">
        <f t="shared" si="1"/>
        <v>5679.9999999999991</v>
      </c>
      <c r="K53" s="110">
        <f t="shared" si="2"/>
        <v>822.89</v>
      </c>
      <c r="L53" s="110">
        <f t="shared" si="9"/>
        <v>2432</v>
      </c>
      <c r="M53" s="110">
        <f t="shared" si="10"/>
        <v>5672</v>
      </c>
      <c r="N53" s="110"/>
      <c r="O53" s="110">
        <f t="shared" si="15"/>
        <v>16902.89</v>
      </c>
      <c r="P53" s="110">
        <v>25</v>
      </c>
      <c r="Q53" s="128"/>
      <c r="R53" s="128"/>
      <c r="S53" s="128"/>
      <c r="T53" s="128">
        <v>100</v>
      </c>
      <c r="U53" s="128">
        <v>0</v>
      </c>
      <c r="V53" s="128"/>
      <c r="W53" s="128">
        <f t="shared" si="8"/>
        <v>125</v>
      </c>
      <c r="X53" s="128">
        <f t="shared" si="4"/>
        <v>4728</v>
      </c>
      <c r="Y53" s="128">
        <f t="shared" si="12"/>
        <v>11352</v>
      </c>
      <c r="Z53" s="128">
        <f t="shared" si="16"/>
        <v>75147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20.100000000000001" customHeight="1" x14ac:dyDescent="0.2">
      <c r="A54" s="108">
        <v>46</v>
      </c>
      <c r="B54" s="113" t="s">
        <v>230</v>
      </c>
      <c r="C54" s="109" t="s">
        <v>71</v>
      </c>
      <c r="D54" s="112" t="s">
        <v>8</v>
      </c>
      <c r="E54" s="109" t="s">
        <v>20</v>
      </c>
      <c r="F54" s="109" t="s">
        <v>52</v>
      </c>
      <c r="G54" s="110">
        <v>46000</v>
      </c>
      <c r="H54" s="110">
        <f t="shared" si="14"/>
        <v>43281.4</v>
      </c>
      <c r="I54" s="110">
        <f t="shared" si="0"/>
        <v>1320.2</v>
      </c>
      <c r="J54" s="110">
        <f t="shared" si="1"/>
        <v>3265.9999999999995</v>
      </c>
      <c r="K54" s="110">
        <f t="shared" si="2"/>
        <v>506.00000000000006</v>
      </c>
      <c r="L54" s="110">
        <f t="shared" si="9"/>
        <v>1398.4</v>
      </c>
      <c r="M54" s="110">
        <f t="shared" si="10"/>
        <v>3261.4</v>
      </c>
      <c r="N54" s="110"/>
      <c r="O54" s="110">
        <f t="shared" si="15"/>
        <v>9752</v>
      </c>
      <c r="P54" s="110">
        <v>25</v>
      </c>
      <c r="Q54" s="128"/>
      <c r="R54" s="128"/>
      <c r="S54" s="128"/>
      <c r="T54" s="128">
        <v>100</v>
      </c>
      <c r="U54" s="128">
        <f>IF((H54*12)&gt;867123.01,(79776+(((H54*12)-867123.01)*0.25))/12,IF((H54*12)&gt;624329.01,(31216+(((H54*12)-624329.01)*0.2))/12,IF((H54*12)&gt;416220.01,(((H54*12)-416220.01)*0.15)/12,0)))</f>
        <v>1289.4598750000005</v>
      </c>
      <c r="V54" s="128"/>
      <c r="W54" s="128">
        <f t="shared" si="8"/>
        <v>1414.4598750000005</v>
      </c>
      <c r="X54" s="128">
        <f t="shared" si="4"/>
        <v>2718.6000000000004</v>
      </c>
      <c r="Y54" s="128">
        <f t="shared" si="12"/>
        <v>6527.4</v>
      </c>
      <c r="Z54" s="128">
        <f t="shared" si="16"/>
        <v>41866.940125000001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33.75" customHeight="1" x14ac:dyDescent="0.2">
      <c r="A55" s="108">
        <v>47</v>
      </c>
      <c r="B55" s="109" t="s">
        <v>107</v>
      </c>
      <c r="C55" s="109" t="s">
        <v>70</v>
      </c>
      <c r="D55" s="109" t="s">
        <v>7</v>
      </c>
      <c r="E55" s="109" t="s">
        <v>22</v>
      </c>
      <c r="F55" s="109" t="s">
        <v>66</v>
      </c>
      <c r="G55" s="110">
        <v>46000</v>
      </c>
      <c r="H55" s="110">
        <f t="shared" si="14"/>
        <v>43281.4</v>
      </c>
      <c r="I55" s="110">
        <f t="shared" si="0"/>
        <v>1320.2</v>
      </c>
      <c r="J55" s="110">
        <f t="shared" si="1"/>
        <v>3265.9999999999995</v>
      </c>
      <c r="K55" s="110">
        <f t="shared" si="2"/>
        <v>506.00000000000006</v>
      </c>
      <c r="L55" s="110">
        <f t="shared" si="9"/>
        <v>1398.4</v>
      </c>
      <c r="M55" s="110">
        <f t="shared" si="10"/>
        <v>3261.4</v>
      </c>
      <c r="N55" s="110"/>
      <c r="O55" s="110">
        <f t="shared" si="15"/>
        <v>9752</v>
      </c>
      <c r="P55" s="110">
        <v>25</v>
      </c>
      <c r="Q55" s="128">
        <v>5667</v>
      </c>
      <c r="R55" s="128"/>
      <c r="S55" s="128">
        <v>312.7</v>
      </c>
      <c r="T55" s="128">
        <v>100</v>
      </c>
      <c r="U55" s="128">
        <v>1289.46</v>
      </c>
      <c r="V55" s="128"/>
      <c r="W55" s="128">
        <f t="shared" si="8"/>
        <v>7394.16</v>
      </c>
      <c r="X55" s="128">
        <f t="shared" si="4"/>
        <v>2718.6000000000004</v>
      </c>
      <c r="Y55" s="128">
        <f t="shared" si="12"/>
        <v>6527.4</v>
      </c>
      <c r="Z55" s="128">
        <f t="shared" si="16"/>
        <v>35887.24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30.75" customHeight="1" x14ac:dyDescent="0.2">
      <c r="A56" s="108">
        <v>48</v>
      </c>
      <c r="B56" s="109" t="s">
        <v>108</v>
      </c>
      <c r="C56" s="109" t="s">
        <v>70</v>
      </c>
      <c r="D56" s="109" t="s">
        <v>7</v>
      </c>
      <c r="E56" s="109" t="s">
        <v>22</v>
      </c>
      <c r="F56" s="109" t="s">
        <v>66</v>
      </c>
      <c r="G56" s="110">
        <v>36000</v>
      </c>
      <c r="H56" s="110">
        <f t="shared" si="14"/>
        <v>33872.400000000001</v>
      </c>
      <c r="I56" s="110">
        <f t="shared" si="0"/>
        <v>1033.2</v>
      </c>
      <c r="J56" s="110">
        <f t="shared" si="1"/>
        <v>2555.9999999999995</v>
      </c>
      <c r="K56" s="110">
        <f t="shared" si="2"/>
        <v>396.00000000000006</v>
      </c>
      <c r="L56" s="110">
        <f t="shared" si="9"/>
        <v>1094.4000000000001</v>
      </c>
      <c r="M56" s="110">
        <f t="shared" si="10"/>
        <v>2552.4</v>
      </c>
      <c r="N56" s="110"/>
      <c r="O56" s="110">
        <f t="shared" si="15"/>
        <v>7632</v>
      </c>
      <c r="P56" s="110">
        <v>25</v>
      </c>
      <c r="Q56" s="128"/>
      <c r="R56" s="128"/>
      <c r="S56" s="128"/>
      <c r="T56" s="128">
        <v>100</v>
      </c>
      <c r="U56" s="128"/>
      <c r="V56" s="128"/>
      <c r="W56" s="128">
        <f t="shared" si="8"/>
        <v>125</v>
      </c>
      <c r="X56" s="128">
        <f t="shared" si="4"/>
        <v>2127.6000000000004</v>
      </c>
      <c r="Y56" s="128">
        <f t="shared" si="12"/>
        <v>5108.3999999999996</v>
      </c>
      <c r="Z56" s="128">
        <f t="shared" si="16"/>
        <v>33747.4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ht="31.5" customHeight="1" x14ac:dyDescent="0.2">
      <c r="A57" s="108">
        <v>49</v>
      </c>
      <c r="B57" s="109" t="s">
        <v>109</v>
      </c>
      <c r="C57" s="109" t="s">
        <v>70</v>
      </c>
      <c r="D57" s="109" t="s">
        <v>12</v>
      </c>
      <c r="E57" s="109" t="s">
        <v>22</v>
      </c>
      <c r="F57" s="109" t="s">
        <v>66</v>
      </c>
      <c r="G57" s="110">
        <v>46000</v>
      </c>
      <c r="H57" s="110">
        <f t="shared" si="14"/>
        <v>40126.54</v>
      </c>
      <c r="I57" s="110">
        <f t="shared" si="0"/>
        <v>1320.2</v>
      </c>
      <c r="J57" s="110">
        <f t="shared" si="1"/>
        <v>3265.9999999999995</v>
      </c>
      <c r="K57" s="110">
        <f t="shared" si="2"/>
        <v>506.00000000000006</v>
      </c>
      <c r="L57" s="110">
        <f t="shared" si="9"/>
        <v>1398.4</v>
      </c>
      <c r="M57" s="110">
        <f t="shared" si="10"/>
        <v>3261.4</v>
      </c>
      <c r="N57" s="110">
        <v>3154.86</v>
      </c>
      <c r="O57" s="110">
        <f t="shared" si="15"/>
        <v>12906.86</v>
      </c>
      <c r="P57" s="110">
        <v>25</v>
      </c>
      <c r="Q57" s="128">
        <v>3395.29</v>
      </c>
      <c r="R57" s="128"/>
      <c r="S57" s="128">
        <v>1283.0899999999999</v>
      </c>
      <c r="T57" s="128">
        <v>100</v>
      </c>
      <c r="U57" s="128"/>
      <c r="V57" s="128"/>
      <c r="W57" s="128">
        <f t="shared" si="8"/>
        <v>4803.38</v>
      </c>
      <c r="X57" s="128">
        <f t="shared" si="4"/>
        <v>5873.4600000000009</v>
      </c>
      <c r="Y57" s="128">
        <f t="shared" si="12"/>
        <v>6527.4</v>
      </c>
      <c r="Z57" s="128">
        <f t="shared" si="16"/>
        <v>35323.160000000003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8" customFormat="1" ht="30" customHeight="1" x14ac:dyDescent="0.2">
      <c r="A58" s="108">
        <v>50</v>
      </c>
      <c r="B58" s="112" t="s">
        <v>110</v>
      </c>
      <c r="C58" s="112" t="s">
        <v>70</v>
      </c>
      <c r="D58" s="112" t="s">
        <v>144</v>
      </c>
      <c r="E58" s="112" t="s">
        <v>22</v>
      </c>
      <c r="F58" s="112" t="s">
        <v>66</v>
      </c>
      <c r="G58" s="114">
        <v>36000</v>
      </c>
      <c r="H58" s="114">
        <f t="shared" si="14"/>
        <v>33872.400000000001</v>
      </c>
      <c r="I58" s="114">
        <f t="shared" si="0"/>
        <v>1033.2</v>
      </c>
      <c r="J58" s="114">
        <f t="shared" si="1"/>
        <v>2555.9999999999995</v>
      </c>
      <c r="K58" s="110">
        <f t="shared" si="2"/>
        <v>396.00000000000006</v>
      </c>
      <c r="L58" s="110">
        <f t="shared" si="9"/>
        <v>1094.4000000000001</v>
      </c>
      <c r="M58" s="110">
        <f t="shared" si="10"/>
        <v>2552.4</v>
      </c>
      <c r="N58" s="114"/>
      <c r="O58" s="114">
        <f t="shared" si="15"/>
        <v>7632</v>
      </c>
      <c r="P58" s="114">
        <v>25</v>
      </c>
      <c r="Q58" s="129">
        <v>10000</v>
      </c>
      <c r="R58" s="129"/>
      <c r="S58" s="129">
        <v>409.93</v>
      </c>
      <c r="T58" s="128">
        <v>100</v>
      </c>
      <c r="U58" s="128"/>
      <c r="V58" s="128"/>
      <c r="W58" s="128">
        <f t="shared" si="8"/>
        <v>10534.93</v>
      </c>
      <c r="X58" s="128">
        <f t="shared" si="4"/>
        <v>2127.6000000000004</v>
      </c>
      <c r="Y58" s="128">
        <f t="shared" si="12"/>
        <v>5108.3999999999996</v>
      </c>
      <c r="Z58" s="128">
        <f t="shared" si="16"/>
        <v>23337.47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s="8" customFormat="1" ht="38.25" customHeight="1" x14ac:dyDescent="0.2">
      <c r="A59" s="108">
        <v>51</v>
      </c>
      <c r="B59" s="109" t="s">
        <v>111</v>
      </c>
      <c r="C59" s="109" t="s">
        <v>70</v>
      </c>
      <c r="D59" s="109" t="s">
        <v>7</v>
      </c>
      <c r="E59" s="109" t="s">
        <v>17</v>
      </c>
      <c r="F59" s="109" t="s">
        <v>66</v>
      </c>
      <c r="G59" s="110">
        <v>46000</v>
      </c>
      <c r="H59" s="110">
        <f t="shared" si="14"/>
        <v>43281.4</v>
      </c>
      <c r="I59" s="110">
        <f t="shared" si="0"/>
        <v>1320.2</v>
      </c>
      <c r="J59" s="110">
        <f t="shared" si="1"/>
        <v>3265.9999999999995</v>
      </c>
      <c r="K59" s="110">
        <f t="shared" si="2"/>
        <v>506.00000000000006</v>
      </c>
      <c r="L59" s="110">
        <f t="shared" si="9"/>
        <v>1398.4</v>
      </c>
      <c r="M59" s="110">
        <f t="shared" si="10"/>
        <v>3261.4</v>
      </c>
      <c r="N59" s="110"/>
      <c r="O59" s="110">
        <f t="shared" si="15"/>
        <v>9752</v>
      </c>
      <c r="P59" s="110">
        <v>25</v>
      </c>
      <c r="Q59" s="128"/>
      <c r="R59" s="128"/>
      <c r="S59" s="128">
        <v>586.92999999999995</v>
      </c>
      <c r="T59" s="128">
        <v>100</v>
      </c>
      <c r="U59" s="128">
        <v>0</v>
      </c>
      <c r="V59" s="128"/>
      <c r="W59" s="128">
        <f t="shared" si="8"/>
        <v>711.93</v>
      </c>
      <c r="X59" s="128">
        <f t="shared" si="4"/>
        <v>2718.6000000000004</v>
      </c>
      <c r="Y59" s="128">
        <f t="shared" ref="Y59:Y80" si="17">+J59+M59</f>
        <v>6527.4</v>
      </c>
      <c r="Z59" s="128">
        <f t="shared" si="16"/>
        <v>42569.47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</row>
    <row r="60" spans="1:80" s="26" customFormat="1" ht="20.100000000000001" customHeight="1" x14ac:dyDescent="0.25">
      <c r="A60" s="108">
        <v>52</v>
      </c>
      <c r="B60" s="109" t="s">
        <v>147</v>
      </c>
      <c r="C60" s="109" t="s">
        <v>70</v>
      </c>
      <c r="D60" s="109" t="s">
        <v>9</v>
      </c>
      <c r="E60" s="109" t="s">
        <v>17</v>
      </c>
      <c r="F60" s="109" t="s">
        <v>66</v>
      </c>
      <c r="G60" s="110">
        <v>46000</v>
      </c>
      <c r="H60" s="110">
        <f>+G60-(I60+L60+N60)</f>
        <v>43281.4</v>
      </c>
      <c r="I60" s="110">
        <f t="shared" si="0"/>
        <v>1320.2</v>
      </c>
      <c r="J60" s="110">
        <f t="shared" si="1"/>
        <v>3265.9999999999995</v>
      </c>
      <c r="K60" s="110">
        <f t="shared" si="2"/>
        <v>506.00000000000006</v>
      </c>
      <c r="L60" s="110">
        <f t="shared" si="9"/>
        <v>1398.4</v>
      </c>
      <c r="M60" s="110">
        <f t="shared" si="10"/>
        <v>3261.4</v>
      </c>
      <c r="N60" s="110"/>
      <c r="O60" s="110">
        <f>+I60+J60+K60+L60+M60+N60</f>
        <v>9752</v>
      </c>
      <c r="P60" s="110">
        <v>25</v>
      </c>
      <c r="Q60" s="128"/>
      <c r="R60" s="128"/>
      <c r="S60" s="128">
        <v>942.61</v>
      </c>
      <c r="T60" s="128">
        <v>100</v>
      </c>
      <c r="U60" s="128">
        <v>0</v>
      </c>
      <c r="V60" s="128"/>
      <c r="W60" s="128">
        <f t="shared" si="8"/>
        <v>1067.6100000000001</v>
      </c>
      <c r="X60" s="128">
        <f t="shared" si="4"/>
        <v>2718.6000000000004</v>
      </c>
      <c r="Y60" s="128">
        <f>+J60+M60</f>
        <v>6527.4</v>
      </c>
      <c r="Z60" s="128">
        <f>+G60-(W60+X60)</f>
        <v>42213.79</v>
      </c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spans="1:80" s="30" customFormat="1" ht="20.100000000000001" customHeight="1" x14ac:dyDescent="0.25">
      <c r="A61" s="108">
        <v>53</v>
      </c>
      <c r="B61" s="112" t="s">
        <v>148</v>
      </c>
      <c r="C61" s="112" t="s">
        <v>70</v>
      </c>
      <c r="D61" s="112" t="s">
        <v>7</v>
      </c>
      <c r="E61" s="109" t="s">
        <v>17</v>
      </c>
      <c r="F61" s="112" t="s">
        <v>66</v>
      </c>
      <c r="G61" s="114">
        <v>36000</v>
      </c>
      <c r="H61" s="114">
        <f>+G61-(I61+L61+N61)</f>
        <v>33872.400000000001</v>
      </c>
      <c r="I61" s="110">
        <f t="shared" si="0"/>
        <v>1033.2</v>
      </c>
      <c r="J61" s="110">
        <f t="shared" si="1"/>
        <v>2555.9999999999995</v>
      </c>
      <c r="K61" s="110">
        <f t="shared" si="2"/>
        <v>396.00000000000006</v>
      </c>
      <c r="L61" s="110">
        <f t="shared" si="9"/>
        <v>1094.4000000000001</v>
      </c>
      <c r="M61" s="110">
        <f t="shared" si="10"/>
        <v>2552.4</v>
      </c>
      <c r="N61" s="114"/>
      <c r="O61" s="114">
        <f>+I61+J61+K61+L61+M61+N61</f>
        <v>7632</v>
      </c>
      <c r="P61" s="114">
        <v>25</v>
      </c>
      <c r="Q61" s="128"/>
      <c r="R61" s="129"/>
      <c r="S61" s="129"/>
      <c r="T61" s="129">
        <v>100</v>
      </c>
      <c r="U61" s="128"/>
      <c r="V61" s="129"/>
      <c r="W61" s="128">
        <f t="shared" si="8"/>
        <v>125</v>
      </c>
      <c r="X61" s="128">
        <f t="shared" si="4"/>
        <v>2127.6000000000004</v>
      </c>
      <c r="Y61" s="129">
        <f>+J61+M61</f>
        <v>5108.3999999999996</v>
      </c>
      <c r="Z61" s="129">
        <f>+G61-(W61+X61)</f>
        <v>33747.4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0" s="28" customFormat="1" ht="33" customHeight="1" x14ac:dyDescent="0.2">
      <c r="A62" s="108">
        <v>54</v>
      </c>
      <c r="B62" s="112" t="s">
        <v>112</v>
      </c>
      <c r="C62" s="112" t="s">
        <v>70</v>
      </c>
      <c r="D62" s="112" t="s">
        <v>7</v>
      </c>
      <c r="E62" s="109" t="s">
        <v>17</v>
      </c>
      <c r="F62" s="112" t="s">
        <v>66</v>
      </c>
      <c r="G62" s="114">
        <v>46000</v>
      </c>
      <c r="H62" s="114">
        <f t="shared" si="14"/>
        <v>41703.97</v>
      </c>
      <c r="I62" s="110">
        <f t="shared" si="0"/>
        <v>1320.2</v>
      </c>
      <c r="J62" s="110">
        <f t="shared" si="1"/>
        <v>3265.9999999999995</v>
      </c>
      <c r="K62" s="110">
        <f t="shared" si="2"/>
        <v>506.00000000000006</v>
      </c>
      <c r="L62" s="110">
        <f t="shared" si="9"/>
        <v>1398.4</v>
      </c>
      <c r="M62" s="110">
        <f t="shared" si="10"/>
        <v>3261.4</v>
      </c>
      <c r="N62" s="110">
        <v>1577.43</v>
      </c>
      <c r="O62" s="114">
        <f t="shared" si="15"/>
        <v>11329.43</v>
      </c>
      <c r="P62" s="114">
        <v>25</v>
      </c>
      <c r="Q62" s="128"/>
      <c r="R62" s="129"/>
      <c r="S62" s="129"/>
      <c r="T62" s="129">
        <v>100</v>
      </c>
      <c r="U62" s="128">
        <v>1052.8399999999999</v>
      </c>
      <c r="V62" s="129"/>
      <c r="W62" s="128">
        <f t="shared" si="8"/>
        <v>1177.8399999999999</v>
      </c>
      <c r="X62" s="128">
        <f t="shared" si="4"/>
        <v>4296.0300000000007</v>
      </c>
      <c r="Y62" s="129">
        <f t="shared" si="17"/>
        <v>6527.4</v>
      </c>
      <c r="Z62" s="129">
        <f t="shared" si="16"/>
        <v>40526.129999999997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43.5" customHeight="1" x14ac:dyDescent="0.2">
      <c r="A63" s="108">
        <v>55</v>
      </c>
      <c r="B63" s="112" t="s">
        <v>113</v>
      </c>
      <c r="C63" s="112" t="s">
        <v>70</v>
      </c>
      <c r="D63" s="112" t="s">
        <v>15</v>
      </c>
      <c r="E63" s="109" t="s">
        <v>17</v>
      </c>
      <c r="F63" s="112" t="s">
        <v>66</v>
      </c>
      <c r="G63" s="114">
        <v>46000</v>
      </c>
      <c r="H63" s="114">
        <f t="shared" si="14"/>
        <v>43281.4</v>
      </c>
      <c r="I63" s="110">
        <f t="shared" si="0"/>
        <v>1320.2</v>
      </c>
      <c r="J63" s="110">
        <f t="shared" si="1"/>
        <v>3265.9999999999995</v>
      </c>
      <c r="K63" s="110">
        <f t="shared" si="2"/>
        <v>506.00000000000006</v>
      </c>
      <c r="L63" s="110">
        <f t="shared" si="9"/>
        <v>1398.4</v>
      </c>
      <c r="M63" s="110">
        <f t="shared" si="10"/>
        <v>3261.4</v>
      </c>
      <c r="N63" s="114"/>
      <c r="O63" s="114">
        <f t="shared" si="15"/>
        <v>9752</v>
      </c>
      <c r="P63" s="114">
        <v>25</v>
      </c>
      <c r="Q63" s="128"/>
      <c r="R63" s="129"/>
      <c r="S63" s="129">
        <v>458.65</v>
      </c>
      <c r="T63" s="129">
        <v>100</v>
      </c>
      <c r="U63" s="129"/>
      <c r="V63" s="129"/>
      <c r="W63" s="128">
        <f t="shared" si="8"/>
        <v>583.65</v>
      </c>
      <c r="X63" s="128">
        <f t="shared" si="4"/>
        <v>2718.6000000000004</v>
      </c>
      <c r="Y63" s="129">
        <f t="shared" si="17"/>
        <v>6527.4</v>
      </c>
      <c r="Z63" s="129">
        <f t="shared" si="16"/>
        <v>42697.75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41.25" customHeight="1" x14ac:dyDescent="0.2">
      <c r="A64" s="108">
        <v>56</v>
      </c>
      <c r="B64" s="112" t="s">
        <v>114</v>
      </c>
      <c r="C64" s="112" t="s">
        <v>71</v>
      </c>
      <c r="D64" s="112" t="s">
        <v>7</v>
      </c>
      <c r="E64" s="109" t="s">
        <v>20</v>
      </c>
      <c r="F64" s="112" t="s">
        <v>66</v>
      </c>
      <c r="G64" s="114">
        <v>36000</v>
      </c>
      <c r="H64" s="114">
        <f>+G64-(I64+L64+N64)</f>
        <v>33872.400000000001</v>
      </c>
      <c r="I64" s="110">
        <f t="shared" si="0"/>
        <v>1033.2</v>
      </c>
      <c r="J64" s="110">
        <f t="shared" si="1"/>
        <v>2555.9999999999995</v>
      </c>
      <c r="K64" s="110">
        <f t="shared" si="2"/>
        <v>396.00000000000006</v>
      </c>
      <c r="L64" s="110">
        <f t="shared" si="9"/>
        <v>1094.4000000000001</v>
      </c>
      <c r="M64" s="110">
        <f t="shared" si="10"/>
        <v>2552.4</v>
      </c>
      <c r="N64" s="114"/>
      <c r="O64" s="114">
        <f>+I64+J64+K64+L64+M64+N64</f>
        <v>7632</v>
      </c>
      <c r="P64" s="114">
        <v>25</v>
      </c>
      <c r="Q64" s="128"/>
      <c r="R64" s="129"/>
      <c r="S64" s="129">
        <v>398.64</v>
      </c>
      <c r="T64" s="129">
        <v>100</v>
      </c>
      <c r="U64" s="128"/>
      <c r="V64" s="129"/>
      <c r="W64" s="128">
        <f t="shared" si="8"/>
        <v>523.64</v>
      </c>
      <c r="X64" s="128">
        <f t="shared" si="4"/>
        <v>2127.6000000000004</v>
      </c>
      <c r="Y64" s="129">
        <f t="shared" si="17"/>
        <v>5108.3999999999996</v>
      </c>
      <c r="Z64" s="129">
        <f t="shared" si="16"/>
        <v>33348.76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3" customHeight="1" x14ac:dyDescent="0.2">
      <c r="A65" s="108">
        <v>57</v>
      </c>
      <c r="B65" s="116" t="s">
        <v>171</v>
      </c>
      <c r="C65" s="112" t="s">
        <v>70</v>
      </c>
      <c r="D65" s="112" t="s">
        <v>144</v>
      </c>
      <c r="E65" s="109" t="s">
        <v>21</v>
      </c>
      <c r="F65" s="112" t="s">
        <v>66</v>
      </c>
      <c r="G65" s="114">
        <v>30000</v>
      </c>
      <c r="H65" s="114">
        <f t="shared" si="14"/>
        <v>28227</v>
      </c>
      <c r="I65" s="110">
        <f t="shared" si="0"/>
        <v>861</v>
      </c>
      <c r="J65" s="110">
        <f t="shared" si="1"/>
        <v>2130</v>
      </c>
      <c r="K65" s="110">
        <f t="shared" si="2"/>
        <v>330.00000000000006</v>
      </c>
      <c r="L65" s="110">
        <f t="shared" si="9"/>
        <v>912</v>
      </c>
      <c r="M65" s="110">
        <f t="shared" si="10"/>
        <v>2127</v>
      </c>
      <c r="N65" s="114"/>
      <c r="O65" s="114">
        <f t="shared" ref="O65:O72" si="18">+I65+J65+K65+L65+M65+N65</f>
        <v>6360</v>
      </c>
      <c r="P65" s="114">
        <v>25</v>
      </c>
      <c r="Q65" s="128"/>
      <c r="R65" s="129"/>
      <c r="S65" s="129"/>
      <c r="T65" s="129">
        <v>100</v>
      </c>
      <c r="U65" s="128"/>
      <c r="V65" s="129"/>
      <c r="W65" s="128">
        <f t="shared" si="8"/>
        <v>125</v>
      </c>
      <c r="X65" s="128">
        <f t="shared" si="4"/>
        <v>1773</v>
      </c>
      <c r="Y65" s="129">
        <f t="shared" ref="Y65:Y72" si="19">+J65+M65</f>
        <v>4257</v>
      </c>
      <c r="Z65" s="129">
        <f t="shared" ref="Z65:Z72" si="20">+G65-(W65+X65)</f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20.100000000000001" customHeight="1" x14ac:dyDescent="0.2">
      <c r="A66" s="108">
        <v>58</v>
      </c>
      <c r="B66" s="116" t="s">
        <v>172</v>
      </c>
      <c r="C66" s="112" t="s">
        <v>70</v>
      </c>
      <c r="D66" s="112" t="s">
        <v>144</v>
      </c>
      <c r="E66" s="109" t="s">
        <v>20</v>
      </c>
      <c r="F66" s="112" t="s">
        <v>66</v>
      </c>
      <c r="G66" s="114">
        <v>30000</v>
      </c>
      <c r="H66" s="114">
        <f t="shared" si="14"/>
        <v>28227</v>
      </c>
      <c r="I66" s="110">
        <f t="shared" si="0"/>
        <v>861</v>
      </c>
      <c r="J66" s="110">
        <f t="shared" si="1"/>
        <v>2130</v>
      </c>
      <c r="K66" s="110">
        <f t="shared" si="2"/>
        <v>330.00000000000006</v>
      </c>
      <c r="L66" s="110">
        <f t="shared" si="9"/>
        <v>912</v>
      </c>
      <c r="M66" s="110">
        <f t="shared" si="10"/>
        <v>2127</v>
      </c>
      <c r="N66" s="114"/>
      <c r="O66" s="114">
        <f t="shared" si="18"/>
        <v>6360</v>
      </c>
      <c r="P66" s="114">
        <v>25</v>
      </c>
      <c r="Q66" s="128"/>
      <c r="R66" s="129"/>
      <c r="S66" s="129"/>
      <c r="T66" s="129">
        <v>100</v>
      </c>
      <c r="U66" s="128"/>
      <c r="V66" s="129"/>
      <c r="W66" s="128">
        <f t="shared" si="8"/>
        <v>125</v>
      </c>
      <c r="X66" s="128">
        <f t="shared" si="4"/>
        <v>1773</v>
      </c>
      <c r="Y66" s="129">
        <f t="shared" si="19"/>
        <v>4257</v>
      </c>
      <c r="Z66" s="129">
        <f t="shared" si="20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36" customHeight="1" x14ac:dyDescent="0.2">
      <c r="A67" s="108">
        <v>59</v>
      </c>
      <c r="B67" s="116" t="s">
        <v>173</v>
      </c>
      <c r="C67" s="112" t="s">
        <v>71</v>
      </c>
      <c r="D67" s="112" t="s">
        <v>7</v>
      </c>
      <c r="E67" s="109" t="s">
        <v>20</v>
      </c>
      <c r="F67" s="112" t="s">
        <v>66</v>
      </c>
      <c r="G67" s="114">
        <v>30000</v>
      </c>
      <c r="H67" s="114">
        <f>+G67-(I67+L67+N67)</f>
        <v>28227</v>
      </c>
      <c r="I67" s="110">
        <f t="shared" si="0"/>
        <v>861</v>
      </c>
      <c r="J67" s="110">
        <f t="shared" si="1"/>
        <v>2130</v>
      </c>
      <c r="K67" s="110">
        <f t="shared" si="2"/>
        <v>330.00000000000006</v>
      </c>
      <c r="L67" s="110">
        <f t="shared" si="9"/>
        <v>912</v>
      </c>
      <c r="M67" s="110">
        <f t="shared" si="10"/>
        <v>2127</v>
      </c>
      <c r="N67" s="114"/>
      <c r="O67" s="114">
        <f t="shared" si="18"/>
        <v>6360</v>
      </c>
      <c r="P67" s="114">
        <v>25</v>
      </c>
      <c r="Q67" s="128"/>
      <c r="R67" s="129"/>
      <c r="S67" s="129">
        <v>24.96</v>
      </c>
      <c r="T67" s="129">
        <v>100</v>
      </c>
      <c r="U67" s="128"/>
      <c r="V67" s="129"/>
      <c r="W67" s="128">
        <f t="shared" si="8"/>
        <v>149.96</v>
      </c>
      <c r="X67" s="128">
        <f t="shared" si="4"/>
        <v>1773</v>
      </c>
      <c r="Y67" s="129">
        <f t="shared" si="19"/>
        <v>4257</v>
      </c>
      <c r="Z67" s="129">
        <f t="shared" si="20"/>
        <v>28077.040000000001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27.75" customHeight="1" x14ac:dyDescent="0.2">
      <c r="A68" s="108">
        <v>60</v>
      </c>
      <c r="B68" s="116" t="s">
        <v>174</v>
      </c>
      <c r="C68" s="112" t="s">
        <v>70</v>
      </c>
      <c r="D68" s="117" t="s">
        <v>179</v>
      </c>
      <c r="E68" s="109" t="s">
        <v>20</v>
      </c>
      <c r="F68" s="112" t="s">
        <v>66</v>
      </c>
      <c r="G68" s="114">
        <v>46000</v>
      </c>
      <c r="H68" s="114">
        <f t="shared" si="14"/>
        <v>43281.4</v>
      </c>
      <c r="I68" s="110">
        <f t="shared" si="0"/>
        <v>1320.2</v>
      </c>
      <c r="J68" s="110">
        <f t="shared" si="1"/>
        <v>3265.9999999999995</v>
      </c>
      <c r="K68" s="110">
        <f t="shared" si="2"/>
        <v>506.00000000000006</v>
      </c>
      <c r="L68" s="110">
        <f t="shared" si="9"/>
        <v>1398.4</v>
      </c>
      <c r="M68" s="110">
        <f t="shared" si="10"/>
        <v>3261.4</v>
      </c>
      <c r="N68" s="114"/>
      <c r="O68" s="114">
        <f t="shared" si="18"/>
        <v>9752</v>
      </c>
      <c r="P68" s="114">
        <v>25</v>
      </c>
      <c r="Q68" s="128">
        <v>500</v>
      </c>
      <c r="R68" s="129"/>
      <c r="S68" s="129">
        <v>398.64</v>
      </c>
      <c r="T68" s="129">
        <v>100</v>
      </c>
      <c r="U68" s="128">
        <v>1289.46</v>
      </c>
      <c r="V68" s="129"/>
      <c r="W68" s="128">
        <f t="shared" si="8"/>
        <v>2313.1</v>
      </c>
      <c r="X68" s="128">
        <f t="shared" si="4"/>
        <v>2718.6000000000004</v>
      </c>
      <c r="Y68" s="129">
        <f t="shared" si="19"/>
        <v>6527.4</v>
      </c>
      <c r="Z68" s="129">
        <f t="shared" si="20"/>
        <v>40968.300000000003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1.5" customHeight="1" x14ac:dyDescent="0.2">
      <c r="A69" s="108">
        <v>61</v>
      </c>
      <c r="B69" s="116" t="s">
        <v>175</v>
      </c>
      <c r="C69" s="112" t="s">
        <v>71</v>
      </c>
      <c r="D69" s="112" t="s">
        <v>9</v>
      </c>
      <c r="E69" s="109" t="s">
        <v>20</v>
      </c>
      <c r="F69" s="112" t="s">
        <v>66</v>
      </c>
      <c r="G69" s="114">
        <v>46000</v>
      </c>
      <c r="H69" s="114">
        <f t="shared" si="14"/>
        <v>43281.4</v>
      </c>
      <c r="I69" s="110">
        <f t="shared" si="0"/>
        <v>1320.2</v>
      </c>
      <c r="J69" s="110">
        <f t="shared" si="1"/>
        <v>3265.9999999999995</v>
      </c>
      <c r="K69" s="110">
        <f t="shared" si="2"/>
        <v>506.00000000000006</v>
      </c>
      <c r="L69" s="110">
        <f t="shared" si="9"/>
        <v>1398.4</v>
      </c>
      <c r="M69" s="110">
        <f t="shared" si="10"/>
        <v>3261.4</v>
      </c>
      <c r="N69" s="114"/>
      <c r="O69" s="114">
        <f t="shared" si="18"/>
        <v>9752</v>
      </c>
      <c r="P69" s="114">
        <v>25</v>
      </c>
      <c r="Q69" s="128"/>
      <c r="R69" s="129"/>
      <c r="S69" s="129">
        <v>729.58</v>
      </c>
      <c r="T69" s="129">
        <v>100</v>
      </c>
      <c r="U69" s="129">
        <f t="shared" si="11"/>
        <v>1289.4598750000005</v>
      </c>
      <c r="V69" s="129"/>
      <c r="W69" s="128">
        <f t="shared" si="8"/>
        <v>2144.0398750000004</v>
      </c>
      <c r="X69" s="128">
        <f t="shared" si="4"/>
        <v>2718.6000000000004</v>
      </c>
      <c r="Y69" s="129">
        <f t="shared" si="19"/>
        <v>6527.4</v>
      </c>
      <c r="Z69" s="129">
        <f t="shared" si="20"/>
        <v>41137.360124999999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20.100000000000001" customHeight="1" x14ac:dyDescent="0.2">
      <c r="A70" s="108">
        <v>62</v>
      </c>
      <c r="B70" s="116" t="s">
        <v>176</v>
      </c>
      <c r="C70" s="112" t="s">
        <v>70</v>
      </c>
      <c r="D70" s="112" t="s">
        <v>61</v>
      </c>
      <c r="E70" s="109" t="s">
        <v>20</v>
      </c>
      <c r="F70" s="112" t="s">
        <v>66</v>
      </c>
      <c r="G70" s="114">
        <v>36000</v>
      </c>
      <c r="H70" s="114">
        <f t="shared" si="14"/>
        <v>33872.400000000001</v>
      </c>
      <c r="I70" s="110">
        <f t="shared" si="0"/>
        <v>1033.2</v>
      </c>
      <c r="J70" s="110">
        <f t="shared" si="1"/>
        <v>2555.9999999999995</v>
      </c>
      <c r="K70" s="110">
        <f t="shared" si="2"/>
        <v>396.00000000000006</v>
      </c>
      <c r="L70" s="110">
        <f t="shared" si="9"/>
        <v>1094.4000000000001</v>
      </c>
      <c r="M70" s="110">
        <f t="shared" si="10"/>
        <v>2552.4</v>
      </c>
      <c r="N70" s="114"/>
      <c r="O70" s="114">
        <f t="shared" si="18"/>
        <v>7632</v>
      </c>
      <c r="P70" s="114">
        <v>25</v>
      </c>
      <c r="Q70" s="128"/>
      <c r="R70" s="129"/>
      <c r="S70" s="129">
        <v>498.62</v>
      </c>
      <c r="T70" s="129">
        <v>100</v>
      </c>
      <c r="U70" s="128"/>
      <c r="V70" s="129"/>
      <c r="W70" s="128">
        <f t="shared" si="8"/>
        <v>623.62</v>
      </c>
      <c r="X70" s="128">
        <f t="shared" si="4"/>
        <v>2127.6000000000004</v>
      </c>
      <c r="Y70" s="129">
        <f t="shared" si="19"/>
        <v>5108.3999999999996</v>
      </c>
      <c r="Z70" s="129">
        <f t="shared" si="20"/>
        <v>33248.78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20.100000000000001" customHeight="1" x14ac:dyDescent="0.2">
      <c r="A71" s="108">
        <v>63</v>
      </c>
      <c r="B71" s="116" t="s">
        <v>177</v>
      </c>
      <c r="C71" s="112" t="s">
        <v>71</v>
      </c>
      <c r="D71" s="112" t="s">
        <v>15</v>
      </c>
      <c r="E71" s="109" t="s">
        <v>20</v>
      </c>
      <c r="F71" s="112" t="s">
        <v>66</v>
      </c>
      <c r="G71" s="114">
        <v>36000</v>
      </c>
      <c r="H71" s="114">
        <f t="shared" si="14"/>
        <v>33872.400000000001</v>
      </c>
      <c r="I71" s="110">
        <f t="shared" si="0"/>
        <v>1033.2</v>
      </c>
      <c r="J71" s="110">
        <f t="shared" si="1"/>
        <v>2555.9999999999995</v>
      </c>
      <c r="K71" s="110">
        <f t="shared" si="2"/>
        <v>396.00000000000006</v>
      </c>
      <c r="L71" s="110">
        <f t="shared" si="9"/>
        <v>1094.4000000000001</v>
      </c>
      <c r="M71" s="110">
        <f t="shared" si="10"/>
        <v>2552.4</v>
      </c>
      <c r="N71" s="114"/>
      <c r="O71" s="114">
        <f t="shared" si="18"/>
        <v>7632</v>
      </c>
      <c r="P71" s="114">
        <v>25</v>
      </c>
      <c r="Q71" s="128"/>
      <c r="R71" s="129"/>
      <c r="S71" s="129">
        <v>1390.64</v>
      </c>
      <c r="T71" s="129">
        <v>100</v>
      </c>
      <c r="U71" s="128"/>
      <c r="V71" s="129"/>
      <c r="W71" s="128">
        <f t="shared" si="8"/>
        <v>1515.64</v>
      </c>
      <c r="X71" s="128">
        <f t="shared" si="4"/>
        <v>2127.6000000000004</v>
      </c>
      <c r="Y71" s="129">
        <f t="shared" si="19"/>
        <v>5108.3999999999996</v>
      </c>
      <c r="Z71" s="129">
        <f t="shared" si="20"/>
        <v>32356.76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20.100000000000001" customHeight="1" x14ac:dyDescent="0.2">
      <c r="A72" s="108">
        <v>64</v>
      </c>
      <c r="B72" s="116" t="s">
        <v>178</v>
      </c>
      <c r="C72" s="112" t="s">
        <v>71</v>
      </c>
      <c r="D72" s="112" t="s">
        <v>144</v>
      </c>
      <c r="E72" s="109" t="s">
        <v>20</v>
      </c>
      <c r="F72" s="112" t="s">
        <v>66</v>
      </c>
      <c r="G72" s="114">
        <v>46000</v>
      </c>
      <c r="H72" s="114">
        <f t="shared" si="14"/>
        <v>43281.4</v>
      </c>
      <c r="I72" s="110">
        <f t="shared" si="0"/>
        <v>1320.2</v>
      </c>
      <c r="J72" s="110">
        <f t="shared" si="1"/>
        <v>3265.9999999999995</v>
      </c>
      <c r="K72" s="110">
        <f t="shared" si="2"/>
        <v>506.00000000000006</v>
      </c>
      <c r="L72" s="110">
        <f t="shared" si="9"/>
        <v>1398.4</v>
      </c>
      <c r="M72" s="110">
        <f t="shared" si="10"/>
        <v>3261.4</v>
      </c>
      <c r="N72" s="114"/>
      <c r="O72" s="114">
        <f t="shared" si="18"/>
        <v>9752</v>
      </c>
      <c r="P72" s="114">
        <v>25</v>
      </c>
      <c r="Q72" s="128"/>
      <c r="R72" s="129"/>
      <c r="S72" s="129"/>
      <c r="T72" s="129">
        <v>100</v>
      </c>
      <c r="U72" s="129">
        <v>0</v>
      </c>
      <c r="V72" s="129"/>
      <c r="W72" s="128">
        <f t="shared" si="8"/>
        <v>125</v>
      </c>
      <c r="X72" s="128">
        <f t="shared" si="4"/>
        <v>2718.6000000000004</v>
      </c>
      <c r="Y72" s="129">
        <f t="shared" si="19"/>
        <v>6527.4</v>
      </c>
      <c r="Z72" s="129">
        <f t="shared" si="20"/>
        <v>43156.4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20.100000000000001" customHeight="1" x14ac:dyDescent="0.2">
      <c r="A73" s="108">
        <v>65</v>
      </c>
      <c r="B73" s="112" t="s">
        <v>115</v>
      </c>
      <c r="C73" s="112" t="s">
        <v>71</v>
      </c>
      <c r="D73" s="112" t="s">
        <v>150</v>
      </c>
      <c r="E73" s="109" t="s">
        <v>20</v>
      </c>
      <c r="F73" s="112" t="s">
        <v>66</v>
      </c>
      <c r="G73" s="114">
        <v>46000</v>
      </c>
      <c r="H73" s="114">
        <f t="shared" si="14"/>
        <v>43281.4</v>
      </c>
      <c r="I73" s="110">
        <f t="shared" si="0"/>
        <v>1320.2</v>
      </c>
      <c r="J73" s="110">
        <f t="shared" si="1"/>
        <v>3265.9999999999995</v>
      </c>
      <c r="K73" s="110">
        <f t="shared" si="2"/>
        <v>506.00000000000006</v>
      </c>
      <c r="L73" s="110">
        <f t="shared" si="9"/>
        <v>1398.4</v>
      </c>
      <c r="M73" s="110">
        <f t="shared" si="10"/>
        <v>3261.4</v>
      </c>
      <c r="N73" s="114"/>
      <c r="O73" s="114">
        <f t="shared" si="15"/>
        <v>9752</v>
      </c>
      <c r="P73" s="114">
        <v>25</v>
      </c>
      <c r="Q73" s="128">
        <v>1000</v>
      </c>
      <c r="R73" s="129"/>
      <c r="S73" s="129">
        <v>668.59</v>
      </c>
      <c r="T73" s="129">
        <v>100</v>
      </c>
      <c r="U73" s="128"/>
      <c r="V73" s="129"/>
      <c r="W73" s="128">
        <f t="shared" si="8"/>
        <v>1793.5900000000001</v>
      </c>
      <c r="X73" s="128">
        <f t="shared" si="4"/>
        <v>2718.6000000000004</v>
      </c>
      <c r="Y73" s="129">
        <f t="shared" si="17"/>
        <v>6527.4</v>
      </c>
      <c r="Z73" s="129">
        <f t="shared" si="16"/>
        <v>41487.81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20.100000000000001" customHeight="1" x14ac:dyDescent="0.2">
      <c r="A74" s="108">
        <v>66</v>
      </c>
      <c r="B74" s="112" t="s">
        <v>116</v>
      </c>
      <c r="C74" s="112" t="s">
        <v>71</v>
      </c>
      <c r="D74" s="112" t="s">
        <v>15</v>
      </c>
      <c r="E74" s="109" t="s">
        <v>20</v>
      </c>
      <c r="F74" s="112" t="s">
        <v>66</v>
      </c>
      <c r="G74" s="114">
        <v>36000</v>
      </c>
      <c r="H74" s="114">
        <f t="shared" si="14"/>
        <v>32294.97</v>
      </c>
      <c r="I74" s="110">
        <f t="shared" si="0"/>
        <v>1033.2</v>
      </c>
      <c r="J74" s="110">
        <f t="shared" si="1"/>
        <v>2555.9999999999995</v>
      </c>
      <c r="K74" s="110">
        <f t="shared" ref="K74:K114" si="21">IF(G74&lt;=74808,G74*1.1%,822.89)</f>
        <v>396.00000000000006</v>
      </c>
      <c r="L74" s="110">
        <f t="shared" ref="L74:L114" si="22">IF(G74&lt;=187020,G74*3.04%,4943.8)</f>
        <v>1094.4000000000001</v>
      </c>
      <c r="M74" s="110">
        <f t="shared" ref="M74:M114" si="23">IF(G74&lt;=187020,G74*7.09%,11530.11)</f>
        <v>2552.4</v>
      </c>
      <c r="N74" s="110">
        <v>1577.43</v>
      </c>
      <c r="O74" s="114">
        <f t="shared" si="15"/>
        <v>9209.43</v>
      </c>
      <c r="P74" s="114">
        <v>25</v>
      </c>
      <c r="Q74" s="128"/>
      <c r="R74" s="129"/>
      <c r="S74" s="129">
        <v>2076.84</v>
      </c>
      <c r="T74" s="129">
        <v>100</v>
      </c>
      <c r="U74" s="128"/>
      <c r="V74" s="129"/>
      <c r="W74" s="128">
        <f t="shared" si="8"/>
        <v>2201.84</v>
      </c>
      <c r="X74" s="128">
        <f t="shared" ref="X74:X114" si="24">+I74+L74+N74</f>
        <v>3705.0300000000007</v>
      </c>
      <c r="Y74" s="129">
        <f t="shared" si="17"/>
        <v>5108.3999999999996</v>
      </c>
      <c r="Z74" s="129">
        <f t="shared" si="16"/>
        <v>30093.129999999997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20.100000000000001" customHeight="1" x14ac:dyDescent="0.2">
      <c r="A75" s="108">
        <v>67</v>
      </c>
      <c r="B75" s="112" t="s">
        <v>117</v>
      </c>
      <c r="C75" s="112" t="s">
        <v>71</v>
      </c>
      <c r="D75" s="112" t="s">
        <v>15</v>
      </c>
      <c r="E75" s="109" t="s">
        <v>32</v>
      </c>
      <c r="F75" s="112" t="s">
        <v>66</v>
      </c>
      <c r="G75" s="114">
        <v>36000</v>
      </c>
      <c r="H75" s="114">
        <f t="shared" si="14"/>
        <v>33872.400000000001</v>
      </c>
      <c r="I75" s="110">
        <f t="shared" ref="I75:I114" si="25">IF(G75&lt;=374040,G75*2.87%,9334.68)</f>
        <v>1033.2</v>
      </c>
      <c r="J75" s="110">
        <f t="shared" ref="J75:J114" si="26">IF(G75&lt;=374040,G75*7.1%,23092.75)</f>
        <v>2555.9999999999995</v>
      </c>
      <c r="K75" s="110">
        <f t="shared" si="21"/>
        <v>396.00000000000006</v>
      </c>
      <c r="L75" s="110">
        <f t="shared" si="22"/>
        <v>1094.4000000000001</v>
      </c>
      <c r="M75" s="110">
        <f t="shared" si="23"/>
        <v>2552.4</v>
      </c>
      <c r="N75" s="114"/>
      <c r="O75" s="114">
        <f t="shared" si="15"/>
        <v>7632</v>
      </c>
      <c r="P75" s="114">
        <v>25</v>
      </c>
      <c r="Q75" s="128">
        <v>1500</v>
      </c>
      <c r="R75" s="129"/>
      <c r="S75" s="129">
        <v>1057.99</v>
      </c>
      <c r="T75" s="129">
        <v>100</v>
      </c>
      <c r="U75" s="128"/>
      <c r="V75" s="129"/>
      <c r="W75" s="128">
        <f t="shared" ref="W75:W114" si="27">P75+Q75+R75+S75+T75+U75</f>
        <v>2682.99</v>
      </c>
      <c r="X75" s="128">
        <f t="shared" si="24"/>
        <v>2127.6000000000004</v>
      </c>
      <c r="Y75" s="129">
        <f t="shared" si="17"/>
        <v>5108.3999999999996</v>
      </c>
      <c r="Z75" s="129">
        <f t="shared" si="16"/>
        <v>31189.41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20.100000000000001" customHeight="1" x14ac:dyDescent="0.2">
      <c r="A76" s="108">
        <v>68</v>
      </c>
      <c r="B76" s="112" t="s">
        <v>118</v>
      </c>
      <c r="C76" s="112" t="s">
        <v>71</v>
      </c>
      <c r="D76" s="112" t="s">
        <v>15</v>
      </c>
      <c r="E76" s="109" t="s">
        <v>139</v>
      </c>
      <c r="F76" s="112" t="s">
        <v>66</v>
      </c>
      <c r="G76" s="114">
        <v>46000</v>
      </c>
      <c r="H76" s="114">
        <f t="shared" si="14"/>
        <v>43281.4</v>
      </c>
      <c r="I76" s="110">
        <f t="shared" si="25"/>
        <v>1320.2</v>
      </c>
      <c r="J76" s="110">
        <f t="shared" si="26"/>
        <v>3265.9999999999995</v>
      </c>
      <c r="K76" s="110">
        <f t="shared" si="21"/>
        <v>506.00000000000006</v>
      </c>
      <c r="L76" s="110">
        <f t="shared" si="22"/>
        <v>1398.4</v>
      </c>
      <c r="M76" s="110">
        <f t="shared" si="23"/>
        <v>3261.4</v>
      </c>
      <c r="N76" s="114"/>
      <c r="O76" s="114">
        <f t="shared" si="15"/>
        <v>9752</v>
      </c>
      <c r="P76" s="114">
        <v>25</v>
      </c>
      <c r="Q76" s="128">
        <v>200</v>
      </c>
      <c r="R76" s="129"/>
      <c r="S76" s="129">
        <v>1250.92</v>
      </c>
      <c r="T76" s="129">
        <v>100</v>
      </c>
      <c r="U76" s="129">
        <v>0</v>
      </c>
      <c r="V76" s="129"/>
      <c r="W76" s="128">
        <f t="shared" si="27"/>
        <v>1575.92</v>
      </c>
      <c r="X76" s="128">
        <f t="shared" si="24"/>
        <v>2718.6000000000004</v>
      </c>
      <c r="Y76" s="129">
        <f t="shared" si="17"/>
        <v>6527.4</v>
      </c>
      <c r="Z76" s="129">
        <f t="shared" si="16"/>
        <v>41705.479999999996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30" customHeight="1" x14ac:dyDescent="0.2">
      <c r="A77" s="108">
        <v>69</v>
      </c>
      <c r="B77" s="112" t="s">
        <v>119</v>
      </c>
      <c r="C77" s="112" t="s">
        <v>70</v>
      </c>
      <c r="D77" s="112" t="s">
        <v>12</v>
      </c>
      <c r="E77" s="109" t="s">
        <v>22</v>
      </c>
      <c r="F77" s="112" t="s">
        <v>66</v>
      </c>
      <c r="G77" s="114">
        <v>46000</v>
      </c>
      <c r="H77" s="114">
        <f t="shared" ref="H77:H81" si="28">+G77-(I77+L77+N77)</f>
        <v>43281.4</v>
      </c>
      <c r="I77" s="110">
        <f t="shared" si="25"/>
        <v>1320.2</v>
      </c>
      <c r="J77" s="110">
        <f t="shared" si="26"/>
        <v>3265.9999999999995</v>
      </c>
      <c r="K77" s="110">
        <f t="shared" si="21"/>
        <v>506.00000000000006</v>
      </c>
      <c r="L77" s="110">
        <f t="shared" si="22"/>
        <v>1398.4</v>
      </c>
      <c r="M77" s="110">
        <f t="shared" si="23"/>
        <v>3261.4</v>
      </c>
      <c r="N77" s="114"/>
      <c r="O77" s="114">
        <f t="shared" ref="O77:O81" si="29">+I77+J77+K77+L77+M77+N77</f>
        <v>9752</v>
      </c>
      <c r="P77" s="114">
        <v>25</v>
      </c>
      <c r="Q77" s="128"/>
      <c r="R77" s="129"/>
      <c r="S77" s="129">
        <v>760</v>
      </c>
      <c r="T77" s="129">
        <v>100</v>
      </c>
      <c r="U77" s="128"/>
      <c r="V77" s="129"/>
      <c r="W77" s="128">
        <f t="shared" si="27"/>
        <v>885</v>
      </c>
      <c r="X77" s="128">
        <f t="shared" si="24"/>
        <v>2718.6000000000004</v>
      </c>
      <c r="Y77" s="129">
        <f t="shared" si="17"/>
        <v>6527.4</v>
      </c>
      <c r="Z77" s="129">
        <f t="shared" si="16"/>
        <v>42396.4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20.100000000000001" customHeight="1" x14ac:dyDescent="0.2">
      <c r="A78" s="108">
        <v>70</v>
      </c>
      <c r="B78" s="112" t="s">
        <v>120</v>
      </c>
      <c r="C78" s="112" t="s">
        <v>70</v>
      </c>
      <c r="D78" s="112" t="s">
        <v>8</v>
      </c>
      <c r="E78" s="109" t="s">
        <v>21</v>
      </c>
      <c r="F78" s="112" t="s">
        <v>66</v>
      </c>
      <c r="G78" s="114">
        <v>36000</v>
      </c>
      <c r="H78" s="114">
        <f t="shared" si="28"/>
        <v>30717.54</v>
      </c>
      <c r="I78" s="110">
        <f t="shared" si="25"/>
        <v>1033.2</v>
      </c>
      <c r="J78" s="110">
        <f t="shared" si="26"/>
        <v>2555.9999999999995</v>
      </c>
      <c r="K78" s="110">
        <f t="shared" si="21"/>
        <v>396.00000000000006</v>
      </c>
      <c r="L78" s="110">
        <f t="shared" si="22"/>
        <v>1094.4000000000001</v>
      </c>
      <c r="M78" s="110">
        <f t="shared" si="23"/>
        <v>2552.4</v>
      </c>
      <c r="N78" s="114">
        <v>3154.86</v>
      </c>
      <c r="O78" s="114">
        <f t="shared" si="29"/>
        <v>10786.86</v>
      </c>
      <c r="P78" s="114">
        <v>25</v>
      </c>
      <c r="Q78" s="128"/>
      <c r="R78" s="129"/>
      <c r="S78" s="129">
        <v>2234.65</v>
      </c>
      <c r="T78" s="129">
        <v>100</v>
      </c>
      <c r="U78" s="128"/>
      <c r="V78" s="129"/>
      <c r="W78" s="128">
        <f t="shared" si="27"/>
        <v>2359.65</v>
      </c>
      <c r="X78" s="128">
        <f t="shared" si="24"/>
        <v>5282.4600000000009</v>
      </c>
      <c r="Y78" s="129">
        <f t="shared" si="17"/>
        <v>5108.3999999999996</v>
      </c>
      <c r="Z78" s="129">
        <f t="shared" si="16"/>
        <v>28357.89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8" customFormat="1" ht="20.100000000000001" customHeight="1" x14ac:dyDescent="0.2">
      <c r="A79" s="108">
        <v>71</v>
      </c>
      <c r="B79" s="109" t="s">
        <v>121</v>
      </c>
      <c r="C79" s="109" t="s">
        <v>70</v>
      </c>
      <c r="D79" s="109" t="s">
        <v>151</v>
      </c>
      <c r="E79" s="109" t="s">
        <v>24</v>
      </c>
      <c r="F79" s="109" t="s">
        <v>66</v>
      </c>
      <c r="G79" s="110">
        <v>36000</v>
      </c>
      <c r="H79" s="110">
        <f t="shared" si="28"/>
        <v>33872.400000000001</v>
      </c>
      <c r="I79" s="110">
        <f t="shared" si="25"/>
        <v>1033.2</v>
      </c>
      <c r="J79" s="110">
        <f t="shared" si="26"/>
        <v>2555.9999999999995</v>
      </c>
      <c r="K79" s="110">
        <f t="shared" si="21"/>
        <v>396.00000000000006</v>
      </c>
      <c r="L79" s="110">
        <f t="shared" si="22"/>
        <v>1094.4000000000001</v>
      </c>
      <c r="M79" s="110">
        <f t="shared" si="23"/>
        <v>2552.4</v>
      </c>
      <c r="N79" s="110"/>
      <c r="O79" s="110">
        <f t="shared" si="29"/>
        <v>7632</v>
      </c>
      <c r="P79" s="110">
        <v>25</v>
      </c>
      <c r="Q79" s="128">
        <v>6505.87</v>
      </c>
      <c r="R79" s="128"/>
      <c r="S79" s="128">
        <v>898.89</v>
      </c>
      <c r="T79" s="128">
        <v>100</v>
      </c>
      <c r="U79" s="128"/>
      <c r="V79" s="128"/>
      <c r="W79" s="128">
        <f t="shared" si="27"/>
        <v>7529.76</v>
      </c>
      <c r="X79" s="128">
        <f t="shared" si="24"/>
        <v>2127.6000000000004</v>
      </c>
      <c r="Y79" s="128">
        <f t="shared" si="17"/>
        <v>5108.3999999999996</v>
      </c>
      <c r="Z79" s="129">
        <f t="shared" si="16"/>
        <v>26342.639999999999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31" customFormat="1" ht="20.100000000000001" customHeight="1" x14ac:dyDescent="0.2">
      <c r="A80" s="108">
        <v>72</v>
      </c>
      <c r="B80" s="112" t="s">
        <v>209</v>
      </c>
      <c r="C80" s="112" t="s">
        <v>71</v>
      </c>
      <c r="D80" s="113" t="s">
        <v>61</v>
      </c>
      <c r="E80" s="109" t="s">
        <v>210</v>
      </c>
      <c r="F80" s="112" t="s">
        <v>66</v>
      </c>
      <c r="G80" s="114">
        <v>46000</v>
      </c>
      <c r="H80" s="114">
        <f t="shared" si="28"/>
        <v>43281.4</v>
      </c>
      <c r="I80" s="110">
        <f t="shared" si="25"/>
        <v>1320.2</v>
      </c>
      <c r="J80" s="110">
        <f t="shared" si="26"/>
        <v>3265.9999999999995</v>
      </c>
      <c r="K80" s="110">
        <f t="shared" si="21"/>
        <v>506.00000000000006</v>
      </c>
      <c r="L80" s="110">
        <f t="shared" si="22"/>
        <v>1398.4</v>
      </c>
      <c r="M80" s="110">
        <f t="shared" si="23"/>
        <v>3261.4</v>
      </c>
      <c r="N80" s="114"/>
      <c r="O80" s="114">
        <f t="shared" si="29"/>
        <v>9752</v>
      </c>
      <c r="P80" s="114">
        <v>25</v>
      </c>
      <c r="Q80" s="128">
        <v>5000</v>
      </c>
      <c r="R80" s="129"/>
      <c r="S80" s="129">
        <v>325.95999999999998</v>
      </c>
      <c r="T80" s="129">
        <v>100</v>
      </c>
      <c r="U80" s="129">
        <f t="shared" ref="U72:U80" si="30">IF((H80*12)&gt;867123.01,(79776+(((H80*12)-867123.01)*0.25))/12,IF((H80*12)&gt;624329.01,(31216+(((H80*12)-624329.01)*0.2))/12,IF((H80*12)&gt;416220.01,(((H80*12)-416220.01)*0.15)/12,0)))</f>
        <v>1289.4598750000005</v>
      </c>
      <c r="V80" s="129"/>
      <c r="W80" s="128">
        <f t="shared" si="27"/>
        <v>6740.4198750000005</v>
      </c>
      <c r="X80" s="128">
        <f t="shared" si="24"/>
        <v>2718.6000000000004</v>
      </c>
      <c r="Y80" s="129">
        <f t="shared" si="17"/>
        <v>6527.4</v>
      </c>
      <c r="Z80" s="129">
        <f t="shared" si="16"/>
        <v>36540.980125000002</v>
      </c>
    </row>
    <row r="81" spans="1:80" s="8" customFormat="1" ht="20.100000000000001" customHeight="1" x14ac:dyDescent="0.2">
      <c r="A81" s="108">
        <v>73</v>
      </c>
      <c r="B81" s="109" t="s">
        <v>126</v>
      </c>
      <c r="C81" s="109" t="s">
        <v>70</v>
      </c>
      <c r="D81" s="109" t="s">
        <v>15</v>
      </c>
      <c r="E81" s="109" t="s">
        <v>20</v>
      </c>
      <c r="F81" s="109" t="s">
        <v>66</v>
      </c>
      <c r="G81" s="110">
        <v>36000</v>
      </c>
      <c r="H81" s="110">
        <f t="shared" si="28"/>
        <v>33872.400000000001</v>
      </c>
      <c r="I81" s="110">
        <f t="shared" si="25"/>
        <v>1033.2</v>
      </c>
      <c r="J81" s="110">
        <f t="shared" si="26"/>
        <v>2555.9999999999995</v>
      </c>
      <c r="K81" s="110">
        <f t="shared" si="21"/>
        <v>396.00000000000006</v>
      </c>
      <c r="L81" s="110">
        <f t="shared" si="22"/>
        <v>1094.4000000000001</v>
      </c>
      <c r="M81" s="110">
        <f t="shared" si="23"/>
        <v>2552.4</v>
      </c>
      <c r="N81" s="110"/>
      <c r="O81" s="110">
        <f t="shared" si="29"/>
        <v>7632</v>
      </c>
      <c r="P81" s="110">
        <v>25</v>
      </c>
      <c r="Q81" s="128">
        <v>2125.4899999999998</v>
      </c>
      <c r="R81" s="128"/>
      <c r="S81" s="128"/>
      <c r="T81" s="128">
        <v>100</v>
      </c>
      <c r="U81" s="128"/>
      <c r="V81" s="128"/>
      <c r="W81" s="128">
        <f t="shared" si="27"/>
        <v>2250.4899999999998</v>
      </c>
      <c r="X81" s="128">
        <f t="shared" si="24"/>
        <v>2127.6000000000004</v>
      </c>
      <c r="Y81" s="128">
        <f t="shared" ref="Y81:Y84" si="31">+J81+M81</f>
        <v>5108.3999999999996</v>
      </c>
      <c r="Z81" s="128">
        <f t="shared" ref="Z81:Z84" si="32">+G81-(W81+X81)</f>
        <v>31621.91</v>
      </c>
      <c r="AA81" s="20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20.100000000000001" customHeight="1" x14ac:dyDescent="0.2">
      <c r="A82" s="108">
        <v>74</v>
      </c>
      <c r="B82" s="109" t="s">
        <v>131</v>
      </c>
      <c r="C82" s="109" t="s">
        <v>71</v>
      </c>
      <c r="D82" s="109" t="s">
        <v>15</v>
      </c>
      <c r="E82" s="109" t="s">
        <v>35</v>
      </c>
      <c r="F82" s="109" t="s">
        <v>66</v>
      </c>
      <c r="G82" s="110">
        <v>25000</v>
      </c>
      <c r="H82" s="110">
        <f t="shared" ref="H82:H84" si="33">+G82-(I82+L82+N82)</f>
        <v>23522.5</v>
      </c>
      <c r="I82" s="110">
        <f t="shared" si="25"/>
        <v>717.5</v>
      </c>
      <c r="J82" s="110">
        <f t="shared" si="26"/>
        <v>1774.9999999999998</v>
      </c>
      <c r="K82" s="110">
        <f t="shared" si="21"/>
        <v>275</v>
      </c>
      <c r="L82" s="110">
        <f t="shared" si="22"/>
        <v>760</v>
      </c>
      <c r="M82" s="110">
        <f t="shared" si="23"/>
        <v>1772.5000000000002</v>
      </c>
      <c r="N82" s="110"/>
      <c r="O82" s="110">
        <f t="shared" ref="O82:O84" si="34">+I82+J82+K82+L82+M82+N82</f>
        <v>5300</v>
      </c>
      <c r="P82" s="110">
        <v>25</v>
      </c>
      <c r="Q82" s="128">
        <v>500</v>
      </c>
      <c r="R82" s="128"/>
      <c r="S82" s="128"/>
      <c r="T82" s="128">
        <v>100</v>
      </c>
      <c r="U82" s="128"/>
      <c r="V82" s="128"/>
      <c r="W82" s="128">
        <f t="shared" si="27"/>
        <v>625</v>
      </c>
      <c r="X82" s="128">
        <f t="shared" si="24"/>
        <v>1477.5</v>
      </c>
      <c r="Y82" s="128">
        <f t="shared" si="31"/>
        <v>3547.5</v>
      </c>
      <c r="Z82" s="128">
        <f t="shared" si="32"/>
        <v>22897.5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6" customHeight="1" x14ac:dyDescent="0.2">
      <c r="A83" s="108">
        <v>75</v>
      </c>
      <c r="B83" s="109" t="s">
        <v>132</v>
      </c>
      <c r="C83" s="109" t="s">
        <v>71</v>
      </c>
      <c r="D83" s="109" t="s">
        <v>7</v>
      </c>
      <c r="E83" s="109" t="s">
        <v>18</v>
      </c>
      <c r="F83" s="109" t="s">
        <v>66</v>
      </c>
      <c r="G83" s="110">
        <v>25000</v>
      </c>
      <c r="H83" s="110">
        <f t="shared" si="33"/>
        <v>23522.5</v>
      </c>
      <c r="I83" s="110">
        <f t="shared" si="25"/>
        <v>717.5</v>
      </c>
      <c r="J83" s="110">
        <f t="shared" si="26"/>
        <v>1774.9999999999998</v>
      </c>
      <c r="K83" s="110">
        <f t="shared" si="21"/>
        <v>275</v>
      </c>
      <c r="L83" s="110">
        <f t="shared" si="22"/>
        <v>760</v>
      </c>
      <c r="M83" s="110">
        <f t="shared" si="23"/>
        <v>1772.5000000000002</v>
      </c>
      <c r="N83" s="110"/>
      <c r="O83" s="110">
        <f t="shared" si="34"/>
        <v>5300</v>
      </c>
      <c r="P83" s="110">
        <v>25</v>
      </c>
      <c r="Q83" s="128">
        <v>9635.91</v>
      </c>
      <c r="R83" s="128"/>
      <c r="S83" s="128">
        <v>2657.6</v>
      </c>
      <c r="T83" s="128">
        <v>100</v>
      </c>
      <c r="U83" s="128"/>
      <c r="V83" s="128"/>
      <c r="W83" s="128">
        <f t="shared" si="27"/>
        <v>12418.51</v>
      </c>
      <c r="X83" s="128">
        <f t="shared" si="24"/>
        <v>1477.5</v>
      </c>
      <c r="Y83" s="128">
        <f t="shared" si="31"/>
        <v>3547.5</v>
      </c>
      <c r="Z83" s="128">
        <f t="shared" si="32"/>
        <v>11103.99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ht="20.100000000000001" customHeight="1" x14ac:dyDescent="0.2">
      <c r="A84" s="108">
        <v>76</v>
      </c>
      <c r="B84" s="109" t="s">
        <v>231</v>
      </c>
      <c r="C84" s="109" t="s">
        <v>71</v>
      </c>
      <c r="D84" s="109" t="s">
        <v>15</v>
      </c>
      <c r="E84" s="109" t="s">
        <v>182</v>
      </c>
      <c r="F84" s="109" t="s">
        <v>66</v>
      </c>
      <c r="G84" s="110">
        <v>30000</v>
      </c>
      <c r="H84" s="110">
        <f t="shared" si="33"/>
        <v>28227</v>
      </c>
      <c r="I84" s="110">
        <f t="shared" si="25"/>
        <v>861</v>
      </c>
      <c r="J84" s="110">
        <f t="shared" si="26"/>
        <v>2130</v>
      </c>
      <c r="K84" s="110">
        <f t="shared" si="21"/>
        <v>330.00000000000006</v>
      </c>
      <c r="L84" s="110">
        <f t="shared" si="22"/>
        <v>912</v>
      </c>
      <c r="M84" s="110">
        <f t="shared" si="23"/>
        <v>2127</v>
      </c>
      <c r="N84" s="110"/>
      <c r="O84" s="110">
        <f t="shared" si="34"/>
        <v>6360</v>
      </c>
      <c r="P84" s="110">
        <v>25</v>
      </c>
      <c r="Q84" s="128">
        <v>2995.75</v>
      </c>
      <c r="R84" s="128"/>
      <c r="S84" s="128"/>
      <c r="T84" s="128">
        <v>100</v>
      </c>
      <c r="U84" s="128"/>
      <c r="V84" s="128"/>
      <c r="W84" s="128">
        <f t="shared" si="27"/>
        <v>3120.75</v>
      </c>
      <c r="X84" s="128">
        <f t="shared" si="24"/>
        <v>1773</v>
      </c>
      <c r="Y84" s="128">
        <f t="shared" si="31"/>
        <v>4257</v>
      </c>
      <c r="Z84" s="128">
        <f t="shared" si="32"/>
        <v>25106.25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106" customFormat="1" ht="20.100000000000001" customHeight="1" x14ac:dyDescent="0.2">
      <c r="A85" s="108">
        <v>77</v>
      </c>
      <c r="B85" s="113" t="s">
        <v>156</v>
      </c>
      <c r="C85" s="113" t="s">
        <v>70</v>
      </c>
      <c r="D85" s="113" t="s">
        <v>158</v>
      </c>
      <c r="E85" s="109" t="s">
        <v>159</v>
      </c>
      <c r="F85" s="113" t="s">
        <v>53</v>
      </c>
      <c r="G85" s="110">
        <v>30000</v>
      </c>
      <c r="H85" s="110">
        <f t="shared" ref="H85:H90" si="35">+G85-(I85+L85+N85)</f>
        <v>28227</v>
      </c>
      <c r="I85" s="110">
        <f t="shared" si="25"/>
        <v>861</v>
      </c>
      <c r="J85" s="110">
        <f t="shared" si="26"/>
        <v>2130</v>
      </c>
      <c r="K85" s="110">
        <f t="shared" si="21"/>
        <v>330.00000000000006</v>
      </c>
      <c r="L85" s="110">
        <f t="shared" si="22"/>
        <v>912</v>
      </c>
      <c r="M85" s="110">
        <f t="shared" si="23"/>
        <v>2127</v>
      </c>
      <c r="N85" s="110"/>
      <c r="O85" s="110">
        <f t="shared" ref="O85:O90" si="36">+I85+J85+K85+L85+M85+N85</f>
        <v>6360</v>
      </c>
      <c r="P85" s="110">
        <v>25</v>
      </c>
      <c r="Q85" s="128">
        <v>500</v>
      </c>
      <c r="R85" s="128"/>
      <c r="S85" s="128"/>
      <c r="T85" s="128">
        <v>100</v>
      </c>
      <c r="U85" s="128"/>
      <c r="V85" s="128"/>
      <c r="W85" s="128">
        <f t="shared" si="27"/>
        <v>625</v>
      </c>
      <c r="X85" s="128">
        <f t="shared" si="24"/>
        <v>1773</v>
      </c>
      <c r="Y85" s="128">
        <f t="shared" ref="Y85:Y90" si="37">+J85+M85</f>
        <v>4257</v>
      </c>
      <c r="Z85" s="128">
        <f t="shared" ref="Z85:Z103" si="38">+G85-(W85+X85)</f>
        <v>27602</v>
      </c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</row>
    <row r="86" spans="1:80" s="106" customFormat="1" ht="20.100000000000001" customHeight="1" x14ac:dyDescent="0.2">
      <c r="A86" s="108">
        <v>78</v>
      </c>
      <c r="B86" s="113" t="s">
        <v>192</v>
      </c>
      <c r="C86" s="113" t="s">
        <v>70</v>
      </c>
      <c r="D86" s="113" t="s">
        <v>15</v>
      </c>
      <c r="E86" s="109" t="s">
        <v>21</v>
      </c>
      <c r="F86" s="113" t="s">
        <v>66</v>
      </c>
      <c r="G86" s="110">
        <v>30000</v>
      </c>
      <c r="H86" s="110">
        <f t="shared" si="35"/>
        <v>28227</v>
      </c>
      <c r="I86" s="110">
        <f t="shared" si="25"/>
        <v>861</v>
      </c>
      <c r="J86" s="110">
        <f t="shared" si="26"/>
        <v>2130</v>
      </c>
      <c r="K86" s="110">
        <f t="shared" si="21"/>
        <v>330.00000000000006</v>
      </c>
      <c r="L86" s="110">
        <f t="shared" si="22"/>
        <v>912</v>
      </c>
      <c r="M86" s="110">
        <f t="shared" si="23"/>
        <v>2127</v>
      </c>
      <c r="N86" s="110"/>
      <c r="O86" s="110">
        <f t="shared" si="36"/>
        <v>6360</v>
      </c>
      <c r="P86" s="110">
        <v>25</v>
      </c>
      <c r="Q86" s="128">
        <v>2000</v>
      </c>
      <c r="R86" s="128"/>
      <c r="S86" s="128"/>
      <c r="T86" s="128">
        <v>100</v>
      </c>
      <c r="U86" s="128"/>
      <c r="V86" s="128"/>
      <c r="W86" s="128">
        <f t="shared" si="27"/>
        <v>2125</v>
      </c>
      <c r="X86" s="128">
        <f t="shared" si="24"/>
        <v>1773</v>
      </c>
      <c r="Y86" s="128">
        <f t="shared" si="37"/>
        <v>4257</v>
      </c>
      <c r="Z86" s="128">
        <f t="shared" si="38"/>
        <v>26102</v>
      </c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</row>
    <row r="87" spans="1:80" s="10" customFormat="1" ht="20.100000000000001" customHeight="1" x14ac:dyDescent="0.2">
      <c r="A87" s="108">
        <v>79</v>
      </c>
      <c r="B87" s="113" t="s">
        <v>193</v>
      </c>
      <c r="C87" s="113" t="s">
        <v>71</v>
      </c>
      <c r="D87" s="113" t="s">
        <v>61</v>
      </c>
      <c r="E87" s="109" t="s">
        <v>194</v>
      </c>
      <c r="F87" s="113" t="s">
        <v>66</v>
      </c>
      <c r="G87" s="110">
        <v>25000</v>
      </c>
      <c r="H87" s="110">
        <f t="shared" si="35"/>
        <v>23522.5</v>
      </c>
      <c r="I87" s="110">
        <f t="shared" si="25"/>
        <v>717.5</v>
      </c>
      <c r="J87" s="110">
        <f t="shared" si="26"/>
        <v>1774.9999999999998</v>
      </c>
      <c r="K87" s="110">
        <f t="shared" si="21"/>
        <v>275</v>
      </c>
      <c r="L87" s="110">
        <f t="shared" si="22"/>
        <v>760</v>
      </c>
      <c r="M87" s="110">
        <f t="shared" si="23"/>
        <v>1772.5000000000002</v>
      </c>
      <c r="N87" s="110"/>
      <c r="O87" s="110">
        <f t="shared" si="36"/>
        <v>5300</v>
      </c>
      <c r="P87" s="110">
        <v>25</v>
      </c>
      <c r="Q87" s="128">
        <v>2000</v>
      </c>
      <c r="R87" s="128"/>
      <c r="S87" s="128"/>
      <c r="T87" s="128">
        <v>100</v>
      </c>
      <c r="U87" s="128"/>
      <c r="V87" s="128"/>
      <c r="W87" s="128">
        <f t="shared" si="27"/>
        <v>2125</v>
      </c>
      <c r="X87" s="128">
        <f t="shared" si="24"/>
        <v>1477.5</v>
      </c>
      <c r="Y87" s="128">
        <f t="shared" si="37"/>
        <v>3547.5</v>
      </c>
      <c r="Z87" s="128">
        <f t="shared" si="38"/>
        <v>21397.5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26" customFormat="1" ht="20.100000000000001" customHeight="1" x14ac:dyDescent="0.25">
      <c r="A88" s="135">
        <v>80</v>
      </c>
      <c r="B88" s="116" t="s">
        <v>196</v>
      </c>
      <c r="C88" s="116" t="s">
        <v>70</v>
      </c>
      <c r="D88" s="116" t="s">
        <v>61</v>
      </c>
      <c r="E88" s="112" t="s">
        <v>32</v>
      </c>
      <c r="F88" s="116" t="s">
        <v>66</v>
      </c>
      <c r="G88" s="114">
        <v>26000</v>
      </c>
      <c r="H88" s="114">
        <f t="shared" si="35"/>
        <v>22885.97</v>
      </c>
      <c r="I88" s="114">
        <f t="shared" si="25"/>
        <v>746.2</v>
      </c>
      <c r="J88" s="114">
        <f t="shared" si="26"/>
        <v>1845.9999999999998</v>
      </c>
      <c r="K88" s="110">
        <f t="shared" si="21"/>
        <v>286.00000000000006</v>
      </c>
      <c r="L88" s="110">
        <f t="shared" si="22"/>
        <v>790.4</v>
      </c>
      <c r="M88" s="110">
        <f t="shared" si="23"/>
        <v>1843.4</v>
      </c>
      <c r="N88" s="114">
        <v>1577.43</v>
      </c>
      <c r="O88" s="114">
        <f t="shared" si="36"/>
        <v>7089.43</v>
      </c>
      <c r="P88" s="114">
        <v>25</v>
      </c>
      <c r="Q88" s="129">
        <v>1000</v>
      </c>
      <c r="R88" s="136"/>
      <c r="S88" s="136">
        <v>88.38</v>
      </c>
      <c r="T88" s="128">
        <v>100</v>
      </c>
      <c r="U88" s="128"/>
      <c r="V88" s="130"/>
      <c r="W88" s="128">
        <f t="shared" si="27"/>
        <v>1213.3800000000001</v>
      </c>
      <c r="X88" s="128">
        <f t="shared" si="24"/>
        <v>3114.0299999999997</v>
      </c>
      <c r="Y88" s="128">
        <f t="shared" si="37"/>
        <v>3689.3999999999996</v>
      </c>
      <c r="Z88" s="128">
        <f t="shared" si="38"/>
        <v>21672.59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spans="1:80" s="26" customFormat="1" ht="20.100000000000001" customHeight="1" x14ac:dyDescent="0.25">
      <c r="A89" s="108">
        <v>81</v>
      </c>
      <c r="B89" s="113" t="s">
        <v>197</v>
      </c>
      <c r="C89" s="113" t="s">
        <v>71</v>
      </c>
      <c r="D89" s="113" t="s">
        <v>61</v>
      </c>
      <c r="E89" s="109" t="s">
        <v>32</v>
      </c>
      <c r="F89" s="113" t="s">
        <v>66</v>
      </c>
      <c r="G89" s="110">
        <v>26000</v>
      </c>
      <c r="H89" s="110">
        <f t="shared" si="35"/>
        <v>24463.4</v>
      </c>
      <c r="I89" s="110">
        <f t="shared" si="25"/>
        <v>746.2</v>
      </c>
      <c r="J89" s="110">
        <f t="shared" si="26"/>
        <v>1845.9999999999998</v>
      </c>
      <c r="K89" s="110">
        <f t="shared" si="21"/>
        <v>286.00000000000006</v>
      </c>
      <c r="L89" s="110">
        <f t="shared" si="22"/>
        <v>790.4</v>
      </c>
      <c r="M89" s="110">
        <f t="shared" si="23"/>
        <v>1843.4</v>
      </c>
      <c r="N89" s="118"/>
      <c r="O89" s="110">
        <f t="shared" si="36"/>
        <v>5512</v>
      </c>
      <c r="P89" s="110">
        <v>25</v>
      </c>
      <c r="Q89" s="128">
        <v>1000</v>
      </c>
      <c r="R89" s="130"/>
      <c r="S89" s="130"/>
      <c r="T89" s="128">
        <v>100</v>
      </c>
      <c r="U89" s="128"/>
      <c r="V89" s="130"/>
      <c r="W89" s="128">
        <f t="shared" si="27"/>
        <v>1125</v>
      </c>
      <c r="X89" s="128">
        <f t="shared" si="24"/>
        <v>1536.6</v>
      </c>
      <c r="Y89" s="128">
        <f t="shared" si="37"/>
        <v>3689.3999999999996</v>
      </c>
      <c r="Z89" s="128">
        <f t="shared" si="38"/>
        <v>23338.400000000001</v>
      </c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spans="1:80" s="26" customFormat="1" ht="20.100000000000001" customHeight="1" x14ac:dyDescent="0.25">
      <c r="A90" s="108">
        <v>82</v>
      </c>
      <c r="B90" s="113" t="s">
        <v>198</v>
      </c>
      <c r="C90" s="113" t="s">
        <v>70</v>
      </c>
      <c r="D90" s="113" t="s">
        <v>199</v>
      </c>
      <c r="E90" s="109" t="s">
        <v>21</v>
      </c>
      <c r="F90" s="113" t="s">
        <v>66</v>
      </c>
      <c r="G90" s="110">
        <v>26000</v>
      </c>
      <c r="H90" s="110">
        <f t="shared" si="35"/>
        <v>24463.4</v>
      </c>
      <c r="I90" s="110">
        <f t="shared" si="25"/>
        <v>746.2</v>
      </c>
      <c r="J90" s="110">
        <f t="shared" si="26"/>
        <v>1845.9999999999998</v>
      </c>
      <c r="K90" s="110">
        <f t="shared" si="21"/>
        <v>286.00000000000006</v>
      </c>
      <c r="L90" s="110">
        <f t="shared" si="22"/>
        <v>790.4</v>
      </c>
      <c r="M90" s="110">
        <f t="shared" si="23"/>
        <v>1843.4</v>
      </c>
      <c r="N90" s="118"/>
      <c r="O90" s="110">
        <f t="shared" si="36"/>
        <v>5512</v>
      </c>
      <c r="P90" s="110">
        <v>25</v>
      </c>
      <c r="Q90" s="128"/>
      <c r="R90" s="130"/>
      <c r="S90" s="130"/>
      <c r="T90" s="128">
        <v>100</v>
      </c>
      <c r="U90" s="128"/>
      <c r="V90" s="130"/>
      <c r="W90" s="128">
        <f t="shared" si="27"/>
        <v>125</v>
      </c>
      <c r="X90" s="128">
        <f t="shared" si="24"/>
        <v>1536.6</v>
      </c>
      <c r="Y90" s="128">
        <f t="shared" si="37"/>
        <v>3689.3999999999996</v>
      </c>
      <c r="Z90" s="128">
        <f t="shared" si="38"/>
        <v>24338.400000000001</v>
      </c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spans="1:80" s="26" customFormat="1" ht="20.100000000000001" customHeight="1" x14ac:dyDescent="0.25">
      <c r="A91" s="108">
        <v>83</v>
      </c>
      <c r="B91" s="113" t="s">
        <v>200</v>
      </c>
      <c r="C91" s="113" t="s">
        <v>70</v>
      </c>
      <c r="D91" s="113" t="s">
        <v>199</v>
      </c>
      <c r="E91" s="109" t="s">
        <v>21</v>
      </c>
      <c r="F91" s="113" t="s">
        <v>66</v>
      </c>
      <c r="G91" s="110">
        <v>26000</v>
      </c>
      <c r="H91" s="110">
        <f t="shared" ref="H91:H101" si="39">+G91-(I91+L91+N91)</f>
        <v>24463.4</v>
      </c>
      <c r="I91" s="110">
        <f t="shared" si="25"/>
        <v>746.2</v>
      </c>
      <c r="J91" s="110">
        <f t="shared" si="26"/>
        <v>1845.9999999999998</v>
      </c>
      <c r="K91" s="110">
        <f t="shared" si="21"/>
        <v>286.00000000000006</v>
      </c>
      <c r="L91" s="110">
        <f t="shared" si="22"/>
        <v>790.4</v>
      </c>
      <c r="M91" s="110">
        <f t="shared" si="23"/>
        <v>1843.4</v>
      </c>
      <c r="N91" s="118"/>
      <c r="O91" s="110">
        <f t="shared" ref="O91:O101" si="40">+I91+J91+K91+L91+M91+N91</f>
        <v>5512</v>
      </c>
      <c r="P91" s="110">
        <v>25</v>
      </c>
      <c r="Q91" s="128"/>
      <c r="R91" s="130"/>
      <c r="S91" s="130">
        <v>80.010000000000005</v>
      </c>
      <c r="T91" s="128">
        <v>100</v>
      </c>
      <c r="U91" s="128"/>
      <c r="V91" s="130"/>
      <c r="W91" s="128">
        <f t="shared" si="27"/>
        <v>205.01</v>
      </c>
      <c r="X91" s="128">
        <f t="shared" si="24"/>
        <v>1536.6</v>
      </c>
      <c r="Y91" s="128">
        <f t="shared" ref="Y91:Y101" si="41">+J91+M91</f>
        <v>3689.3999999999996</v>
      </c>
      <c r="Z91" s="128">
        <f t="shared" si="38"/>
        <v>24258.39</v>
      </c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spans="1:80" s="26" customFormat="1" ht="20.100000000000001" customHeight="1" x14ac:dyDescent="0.25">
      <c r="A92" s="108">
        <v>84</v>
      </c>
      <c r="B92" s="113" t="s">
        <v>201</v>
      </c>
      <c r="C92" s="113" t="s">
        <v>71</v>
      </c>
      <c r="D92" s="113" t="s">
        <v>61</v>
      </c>
      <c r="E92" s="109" t="s">
        <v>20</v>
      </c>
      <c r="F92" s="113" t="s">
        <v>66</v>
      </c>
      <c r="G92" s="110">
        <v>30000</v>
      </c>
      <c r="H92" s="110">
        <f t="shared" si="39"/>
        <v>28227</v>
      </c>
      <c r="I92" s="110">
        <f t="shared" si="25"/>
        <v>861</v>
      </c>
      <c r="J92" s="110">
        <f t="shared" si="26"/>
        <v>2130</v>
      </c>
      <c r="K92" s="110">
        <f t="shared" si="21"/>
        <v>330.00000000000006</v>
      </c>
      <c r="L92" s="110">
        <f t="shared" si="22"/>
        <v>912</v>
      </c>
      <c r="M92" s="110">
        <f t="shared" si="23"/>
        <v>2127</v>
      </c>
      <c r="N92" s="118"/>
      <c r="O92" s="110">
        <f t="shared" si="40"/>
        <v>6360</v>
      </c>
      <c r="P92" s="110">
        <v>25</v>
      </c>
      <c r="Q92" s="128"/>
      <c r="R92" s="130"/>
      <c r="S92" s="130"/>
      <c r="T92" s="128">
        <v>100</v>
      </c>
      <c r="U92" s="128"/>
      <c r="V92" s="130"/>
      <c r="W92" s="128">
        <f t="shared" si="27"/>
        <v>125</v>
      </c>
      <c r="X92" s="128">
        <f t="shared" si="24"/>
        <v>1773</v>
      </c>
      <c r="Y92" s="128">
        <f t="shared" si="41"/>
        <v>4257</v>
      </c>
      <c r="Z92" s="128">
        <f t="shared" si="38"/>
        <v>28102</v>
      </c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spans="1:80" s="26" customFormat="1" ht="20.100000000000001" customHeight="1" x14ac:dyDescent="0.25">
      <c r="A93" s="108">
        <v>85</v>
      </c>
      <c r="B93" s="113" t="s">
        <v>202</v>
      </c>
      <c r="C93" s="113" t="s">
        <v>70</v>
      </c>
      <c r="D93" s="113" t="s">
        <v>188</v>
      </c>
      <c r="E93" s="109" t="s">
        <v>203</v>
      </c>
      <c r="F93" s="113" t="s">
        <v>66</v>
      </c>
      <c r="G93" s="110">
        <v>36000</v>
      </c>
      <c r="H93" s="110">
        <f t="shared" si="39"/>
        <v>33872.400000000001</v>
      </c>
      <c r="I93" s="110">
        <f t="shared" si="25"/>
        <v>1033.2</v>
      </c>
      <c r="J93" s="110">
        <f t="shared" si="26"/>
        <v>2555.9999999999995</v>
      </c>
      <c r="K93" s="110">
        <f t="shared" si="21"/>
        <v>396.00000000000006</v>
      </c>
      <c r="L93" s="110">
        <f t="shared" si="22"/>
        <v>1094.4000000000001</v>
      </c>
      <c r="M93" s="110">
        <f t="shared" si="23"/>
        <v>2552.4</v>
      </c>
      <c r="N93" s="118"/>
      <c r="O93" s="110">
        <f t="shared" si="40"/>
        <v>7632</v>
      </c>
      <c r="P93" s="110">
        <v>25</v>
      </c>
      <c r="Q93" s="128"/>
      <c r="R93" s="130"/>
      <c r="S93" s="130">
        <v>418.57</v>
      </c>
      <c r="T93" s="128">
        <v>100</v>
      </c>
      <c r="U93" s="128"/>
      <c r="V93" s="130"/>
      <c r="W93" s="128">
        <f t="shared" si="27"/>
        <v>543.56999999999994</v>
      </c>
      <c r="X93" s="128">
        <f t="shared" si="24"/>
        <v>2127.6000000000004</v>
      </c>
      <c r="Y93" s="128">
        <f t="shared" si="41"/>
        <v>5108.3999999999996</v>
      </c>
      <c r="Z93" s="128">
        <f t="shared" si="38"/>
        <v>33328.83</v>
      </c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spans="1:80" s="26" customFormat="1" ht="20.100000000000001" customHeight="1" x14ac:dyDescent="0.25">
      <c r="A94" s="108">
        <v>86</v>
      </c>
      <c r="B94" s="113" t="s">
        <v>204</v>
      </c>
      <c r="C94" s="113" t="s">
        <v>71</v>
      </c>
      <c r="D94" s="113" t="s">
        <v>61</v>
      </c>
      <c r="E94" s="109" t="s">
        <v>32</v>
      </c>
      <c r="F94" s="113" t="s">
        <v>66</v>
      </c>
      <c r="G94" s="110">
        <v>30000</v>
      </c>
      <c r="H94" s="110">
        <f t="shared" si="39"/>
        <v>28227</v>
      </c>
      <c r="I94" s="110">
        <f t="shared" si="25"/>
        <v>861</v>
      </c>
      <c r="J94" s="110">
        <f t="shared" si="26"/>
        <v>2130</v>
      </c>
      <c r="K94" s="110">
        <f t="shared" si="21"/>
        <v>330.00000000000006</v>
      </c>
      <c r="L94" s="110">
        <f t="shared" si="22"/>
        <v>912</v>
      </c>
      <c r="M94" s="110">
        <f t="shared" si="23"/>
        <v>2127</v>
      </c>
      <c r="N94" s="118"/>
      <c r="O94" s="110">
        <f t="shared" si="40"/>
        <v>6360</v>
      </c>
      <c r="P94" s="110">
        <v>25</v>
      </c>
      <c r="Q94" s="128"/>
      <c r="R94" s="130"/>
      <c r="S94" s="130"/>
      <c r="T94" s="128">
        <v>100</v>
      </c>
      <c r="U94" s="128"/>
      <c r="V94" s="130"/>
      <c r="W94" s="128">
        <f t="shared" si="27"/>
        <v>125</v>
      </c>
      <c r="X94" s="128">
        <f t="shared" si="24"/>
        <v>1773</v>
      </c>
      <c r="Y94" s="128">
        <f t="shared" si="41"/>
        <v>4257</v>
      </c>
      <c r="Z94" s="128">
        <f t="shared" si="38"/>
        <v>28102</v>
      </c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spans="1:80" s="26" customFormat="1" ht="20.100000000000001" customHeight="1" x14ac:dyDescent="0.25">
      <c r="A95" s="108">
        <v>87</v>
      </c>
      <c r="B95" s="113" t="s">
        <v>207</v>
      </c>
      <c r="C95" s="113" t="s">
        <v>71</v>
      </c>
      <c r="D95" s="113" t="s">
        <v>61</v>
      </c>
      <c r="E95" s="109" t="s">
        <v>32</v>
      </c>
      <c r="F95" s="113" t="s">
        <v>66</v>
      </c>
      <c r="G95" s="110">
        <v>46000</v>
      </c>
      <c r="H95" s="110">
        <f t="shared" si="39"/>
        <v>43281.4</v>
      </c>
      <c r="I95" s="110">
        <f t="shared" si="25"/>
        <v>1320.2</v>
      </c>
      <c r="J95" s="110">
        <f t="shared" si="26"/>
        <v>3265.9999999999995</v>
      </c>
      <c r="K95" s="110">
        <f t="shared" si="21"/>
        <v>506.00000000000006</v>
      </c>
      <c r="L95" s="110">
        <f t="shared" si="22"/>
        <v>1398.4</v>
      </c>
      <c r="M95" s="110">
        <f t="shared" si="23"/>
        <v>3261.4</v>
      </c>
      <c r="N95" s="118"/>
      <c r="O95" s="110">
        <f t="shared" si="40"/>
        <v>9752</v>
      </c>
      <c r="P95" s="110">
        <v>25</v>
      </c>
      <c r="Q95" s="128"/>
      <c r="R95" s="130"/>
      <c r="S95" s="130"/>
      <c r="T95" s="128">
        <v>100</v>
      </c>
      <c r="U95" s="128">
        <f t="shared" ref="U95:U97" si="42">IF((H95*12)&gt;867123.01,(79776+(((H95*12)-867123.01)*0.25))/12,IF((H95*12)&gt;624329.01,(31216+(((H95*12)-624329.01)*0.2))/12,IF((H95*12)&gt;416220.01,(((H95*12)-416220.01)*0.15)/12,0)))</f>
        <v>1289.4598750000005</v>
      </c>
      <c r="V95" s="130"/>
      <c r="W95" s="128">
        <f t="shared" si="27"/>
        <v>1414.4598750000005</v>
      </c>
      <c r="X95" s="128">
        <f t="shared" si="24"/>
        <v>2718.6000000000004</v>
      </c>
      <c r="Y95" s="128">
        <f t="shared" si="41"/>
        <v>6527.4</v>
      </c>
      <c r="Z95" s="128">
        <f t="shared" si="38"/>
        <v>41866.940125000001</v>
      </c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</row>
    <row r="96" spans="1:80" s="28" customFormat="1" ht="20.100000000000001" customHeight="1" x14ac:dyDescent="0.2">
      <c r="A96" s="108">
        <v>88</v>
      </c>
      <c r="B96" s="112" t="s">
        <v>208</v>
      </c>
      <c r="C96" s="112" t="s">
        <v>70</v>
      </c>
      <c r="D96" s="113" t="s">
        <v>61</v>
      </c>
      <c r="E96" s="109" t="s">
        <v>17</v>
      </c>
      <c r="F96" s="112" t="s">
        <v>66</v>
      </c>
      <c r="G96" s="114">
        <v>46000</v>
      </c>
      <c r="H96" s="114">
        <f t="shared" si="39"/>
        <v>43281.4</v>
      </c>
      <c r="I96" s="110">
        <f t="shared" si="25"/>
        <v>1320.2</v>
      </c>
      <c r="J96" s="110">
        <f t="shared" si="26"/>
        <v>3265.9999999999995</v>
      </c>
      <c r="K96" s="110">
        <f t="shared" si="21"/>
        <v>506.00000000000006</v>
      </c>
      <c r="L96" s="110">
        <f t="shared" si="22"/>
        <v>1398.4</v>
      </c>
      <c r="M96" s="110">
        <f t="shared" si="23"/>
        <v>3261.4</v>
      </c>
      <c r="N96" s="114"/>
      <c r="O96" s="114">
        <f t="shared" si="40"/>
        <v>9752</v>
      </c>
      <c r="P96" s="114">
        <v>25</v>
      </c>
      <c r="Q96" s="128"/>
      <c r="R96" s="129"/>
      <c r="S96" s="129">
        <v>1447.74</v>
      </c>
      <c r="T96" s="129">
        <v>100</v>
      </c>
      <c r="U96" s="129"/>
      <c r="V96" s="129"/>
      <c r="W96" s="128">
        <f t="shared" si="27"/>
        <v>1572.74</v>
      </c>
      <c r="X96" s="128">
        <f t="shared" si="24"/>
        <v>2718.6000000000004</v>
      </c>
      <c r="Y96" s="129">
        <f t="shared" si="41"/>
        <v>6527.4</v>
      </c>
      <c r="Z96" s="128">
        <f t="shared" si="38"/>
        <v>41708.660000000003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</row>
    <row r="97" spans="1:80" s="31" customFormat="1" ht="20.100000000000001" customHeight="1" x14ac:dyDescent="0.2">
      <c r="A97" s="108">
        <v>89</v>
      </c>
      <c r="B97" s="111" t="s">
        <v>211</v>
      </c>
      <c r="C97" s="112" t="s">
        <v>71</v>
      </c>
      <c r="D97" s="113" t="s">
        <v>61</v>
      </c>
      <c r="E97" s="111" t="s">
        <v>212</v>
      </c>
      <c r="F97" s="112" t="s">
        <v>66</v>
      </c>
      <c r="G97" s="114">
        <v>46000</v>
      </c>
      <c r="H97" s="114">
        <f t="shared" si="39"/>
        <v>43281.4</v>
      </c>
      <c r="I97" s="110">
        <f t="shared" si="25"/>
        <v>1320.2</v>
      </c>
      <c r="J97" s="110">
        <f t="shared" si="26"/>
        <v>3265.9999999999995</v>
      </c>
      <c r="K97" s="110">
        <f t="shared" si="21"/>
        <v>506.00000000000006</v>
      </c>
      <c r="L97" s="110">
        <f t="shared" si="22"/>
        <v>1398.4</v>
      </c>
      <c r="M97" s="110">
        <f t="shared" si="23"/>
        <v>3261.4</v>
      </c>
      <c r="N97" s="114"/>
      <c r="O97" s="114">
        <f t="shared" si="40"/>
        <v>9752</v>
      </c>
      <c r="P97" s="114">
        <v>25</v>
      </c>
      <c r="Q97" s="128"/>
      <c r="R97" s="129"/>
      <c r="S97" s="129">
        <v>529.95000000000005</v>
      </c>
      <c r="T97" s="129">
        <v>100</v>
      </c>
      <c r="U97" s="129">
        <f>IF((H97*12)&gt;867123.01,(79776+(((H97*12)-867123.01)*0.25))/12,IF((H97*12)&gt;624329.01,(31216+(((H97*12)-624329.01)*0.2))/12,IF((H97*12)&gt;416220.01,(((H97*12)-416220.01)*0.15)/12,0)))</f>
        <v>1289.4598750000005</v>
      </c>
      <c r="V97" s="129"/>
      <c r="W97" s="128">
        <f t="shared" si="27"/>
        <v>1944.4098750000005</v>
      </c>
      <c r="X97" s="128">
        <f t="shared" si="24"/>
        <v>2718.6000000000004</v>
      </c>
      <c r="Y97" s="129">
        <f t="shared" si="41"/>
        <v>6527.4</v>
      </c>
      <c r="Z97" s="128">
        <f t="shared" si="38"/>
        <v>41336.990124999997</v>
      </c>
    </row>
    <row r="98" spans="1:80" s="31" customFormat="1" ht="20.100000000000001" customHeight="1" x14ac:dyDescent="0.2">
      <c r="A98" s="108">
        <v>90</v>
      </c>
      <c r="B98" s="111" t="s">
        <v>213</v>
      </c>
      <c r="C98" s="112" t="s">
        <v>71</v>
      </c>
      <c r="D98" s="113" t="s">
        <v>61</v>
      </c>
      <c r="E98" s="109" t="s">
        <v>32</v>
      </c>
      <c r="F98" s="112" t="s">
        <v>66</v>
      </c>
      <c r="G98" s="114">
        <v>36000</v>
      </c>
      <c r="H98" s="114">
        <f t="shared" si="39"/>
        <v>33872.400000000001</v>
      </c>
      <c r="I98" s="110">
        <f t="shared" si="25"/>
        <v>1033.2</v>
      </c>
      <c r="J98" s="110">
        <f t="shared" si="26"/>
        <v>2555.9999999999995</v>
      </c>
      <c r="K98" s="110">
        <f t="shared" si="21"/>
        <v>396.00000000000006</v>
      </c>
      <c r="L98" s="110">
        <f t="shared" si="22"/>
        <v>1094.4000000000001</v>
      </c>
      <c r="M98" s="110">
        <f t="shared" si="23"/>
        <v>2552.4</v>
      </c>
      <c r="N98" s="114"/>
      <c r="O98" s="114">
        <f t="shared" si="40"/>
        <v>7632</v>
      </c>
      <c r="P98" s="114">
        <v>25</v>
      </c>
      <c r="Q98" s="128"/>
      <c r="R98" s="129"/>
      <c r="S98" s="129">
        <v>1647.14</v>
      </c>
      <c r="T98" s="129">
        <v>100</v>
      </c>
      <c r="U98" s="128"/>
      <c r="V98" s="129"/>
      <c r="W98" s="128">
        <f t="shared" si="27"/>
        <v>1772.14</v>
      </c>
      <c r="X98" s="128">
        <f t="shared" si="24"/>
        <v>2127.6000000000004</v>
      </c>
      <c r="Y98" s="129">
        <f t="shared" si="41"/>
        <v>5108.3999999999996</v>
      </c>
      <c r="Z98" s="128">
        <f t="shared" si="38"/>
        <v>32100.26</v>
      </c>
    </row>
    <row r="99" spans="1:80" s="31" customFormat="1" ht="33.75" customHeight="1" x14ac:dyDescent="0.2">
      <c r="A99" s="108">
        <v>91</v>
      </c>
      <c r="B99" s="119" t="s">
        <v>216</v>
      </c>
      <c r="C99" s="112" t="s">
        <v>70</v>
      </c>
      <c r="D99" s="112" t="s">
        <v>7</v>
      </c>
      <c r="E99" s="109" t="s">
        <v>17</v>
      </c>
      <c r="F99" s="112" t="s">
        <v>66</v>
      </c>
      <c r="G99" s="114">
        <v>36000</v>
      </c>
      <c r="H99" s="114">
        <f t="shared" si="39"/>
        <v>33872.400000000001</v>
      </c>
      <c r="I99" s="110">
        <f t="shared" si="25"/>
        <v>1033.2</v>
      </c>
      <c r="J99" s="110">
        <f t="shared" si="26"/>
        <v>2555.9999999999995</v>
      </c>
      <c r="K99" s="110">
        <f t="shared" si="21"/>
        <v>396.00000000000006</v>
      </c>
      <c r="L99" s="110">
        <f t="shared" si="22"/>
        <v>1094.4000000000001</v>
      </c>
      <c r="M99" s="110">
        <f t="shared" si="23"/>
        <v>2552.4</v>
      </c>
      <c r="N99" s="114"/>
      <c r="O99" s="114">
        <f t="shared" si="40"/>
        <v>7632</v>
      </c>
      <c r="P99" s="114">
        <v>25</v>
      </c>
      <c r="Q99" s="128"/>
      <c r="R99" s="129"/>
      <c r="S99" s="129">
        <v>56</v>
      </c>
      <c r="T99" s="129">
        <v>100</v>
      </c>
      <c r="U99" s="128"/>
      <c r="V99" s="129"/>
      <c r="W99" s="128">
        <f t="shared" si="27"/>
        <v>181</v>
      </c>
      <c r="X99" s="128">
        <f t="shared" si="24"/>
        <v>2127.6000000000004</v>
      </c>
      <c r="Y99" s="129">
        <f t="shared" si="41"/>
        <v>5108.3999999999996</v>
      </c>
      <c r="Z99" s="128">
        <f t="shared" si="38"/>
        <v>33691.4</v>
      </c>
    </row>
    <row r="100" spans="1:80" s="31" customFormat="1" ht="31.5" customHeight="1" x14ac:dyDescent="0.2">
      <c r="A100" s="108">
        <v>92</v>
      </c>
      <c r="B100" s="112" t="s">
        <v>217</v>
      </c>
      <c r="C100" s="112" t="s">
        <v>71</v>
      </c>
      <c r="D100" s="112" t="s">
        <v>218</v>
      </c>
      <c r="E100" s="109" t="s">
        <v>219</v>
      </c>
      <c r="F100" s="112" t="s">
        <v>66</v>
      </c>
      <c r="G100" s="114">
        <v>30000</v>
      </c>
      <c r="H100" s="114">
        <f t="shared" si="39"/>
        <v>28227</v>
      </c>
      <c r="I100" s="110">
        <f t="shared" si="25"/>
        <v>861</v>
      </c>
      <c r="J100" s="110">
        <f t="shared" si="26"/>
        <v>2130</v>
      </c>
      <c r="K100" s="110">
        <f t="shared" si="21"/>
        <v>330.00000000000006</v>
      </c>
      <c r="L100" s="110">
        <f t="shared" si="22"/>
        <v>912</v>
      </c>
      <c r="M100" s="110">
        <f t="shared" si="23"/>
        <v>2127</v>
      </c>
      <c r="N100" s="114"/>
      <c r="O100" s="114">
        <f t="shared" si="40"/>
        <v>6360</v>
      </c>
      <c r="P100" s="114">
        <v>25</v>
      </c>
      <c r="Q100" s="128"/>
      <c r="R100" s="129"/>
      <c r="S100" s="129">
        <v>155.27000000000001</v>
      </c>
      <c r="T100" s="129">
        <v>100</v>
      </c>
      <c r="U100" s="128"/>
      <c r="V100" s="129"/>
      <c r="W100" s="128">
        <f t="shared" si="27"/>
        <v>280.27</v>
      </c>
      <c r="X100" s="128">
        <f t="shared" si="24"/>
        <v>1773</v>
      </c>
      <c r="Y100" s="129">
        <f t="shared" si="41"/>
        <v>4257</v>
      </c>
      <c r="Z100" s="128">
        <f t="shared" si="38"/>
        <v>27946.73</v>
      </c>
    </row>
    <row r="101" spans="1:80" s="28" customFormat="1" ht="20.100000000000001" customHeight="1" x14ac:dyDescent="0.2">
      <c r="A101" s="108">
        <v>93</v>
      </c>
      <c r="B101" s="112" t="s">
        <v>220</v>
      </c>
      <c r="C101" s="112" t="s">
        <v>70</v>
      </c>
      <c r="D101" s="113" t="s">
        <v>61</v>
      </c>
      <c r="E101" s="109" t="s">
        <v>17</v>
      </c>
      <c r="F101" s="112" t="s">
        <v>66</v>
      </c>
      <c r="G101" s="114">
        <v>36000</v>
      </c>
      <c r="H101" s="114">
        <f t="shared" si="39"/>
        <v>33872.400000000001</v>
      </c>
      <c r="I101" s="110">
        <f t="shared" si="25"/>
        <v>1033.2</v>
      </c>
      <c r="J101" s="110">
        <f t="shared" si="26"/>
        <v>2555.9999999999995</v>
      </c>
      <c r="K101" s="110">
        <f t="shared" si="21"/>
        <v>396.00000000000006</v>
      </c>
      <c r="L101" s="110">
        <f t="shared" si="22"/>
        <v>1094.4000000000001</v>
      </c>
      <c r="M101" s="110">
        <f t="shared" si="23"/>
        <v>2552.4</v>
      </c>
      <c r="N101" s="114"/>
      <c r="O101" s="114">
        <f t="shared" si="40"/>
        <v>7632</v>
      </c>
      <c r="P101" s="114">
        <v>25</v>
      </c>
      <c r="Q101" s="128"/>
      <c r="R101" s="129"/>
      <c r="S101" s="129">
        <v>188</v>
      </c>
      <c r="T101" s="129">
        <v>100</v>
      </c>
      <c r="U101" s="128"/>
      <c r="V101" s="129"/>
      <c r="W101" s="128">
        <f t="shared" si="27"/>
        <v>313</v>
      </c>
      <c r="X101" s="128">
        <f t="shared" si="24"/>
        <v>2127.6000000000004</v>
      </c>
      <c r="Y101" s="129">
        <f t="shared" si="41"/>
        <v>5108.3999999999996</v>
      </c>
      <c r="Z101" s="128">
        <f t="shared" si="38"/>
        <v>33559.4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</row>
    <row r="102" spans="1:80" s="26" customFormat="1" ht="20.100000000000001" customHeight="1" x14ac:dyDescent="0.25">
      <c r="A102" s="108">
        <v>94</v>
      </c>
      <c r="B102" s="113" t="s">
        <v>206</v>
      </c>
      <c r="C102" s="113" t="s">
        <v>70</v>
      </c>
      <c r="D102" s="113" t="s">
        <v>61</v>
      </c>
      <c r="E102" s="109" t="s">
        <v>205</v>
      </c>
      <c r="F102" s="113" t="s">
        <v>66</v>
      </c>
      <c r="G102" s="110">
        <v>20000</v>
      </c>
      <c r="H102" s="110">
        <f t="shared" ref="H102:H103" si="43">+G102-(I102+L102+N102)</f>
        <v>18818</v>
      </c>
      <c r="I102" s="110">
        <f t="shared" si="25"/>
        <v>574</v>
      </c>
      <c r="J102" s="110">
        <f t="shared" si="26"/>
        <v>1419.9999999999998</v>
      </c>
      <c r="K102" s="110">
        <f t="shared" si="21"/>
        <v>220.00000000000003</v>
      </c>
      <c r="L102" s="110">
        <f t="shared" si="22"/>
        <v>608</v>
      </c>
      <c r="M102" s="110">
        <f t="shared" si="23"/>
        <v>1418</v>
      </c>
      <c r="N102" s="118"/>
      <c r="O102" s="110">
        <f t="shared" ref="O102:O103" si="44">+I102+J102+K102+L102+M102+N102</f>
        <v>4240</v>
      </c>
      <c r="P102" s="110">
        <v>25</v>
      </c>
      <c r="Q102" s="128"/>
      <c r="R102" s="130"/>
      <c r="S102" s="130"/>
      <c r="T102" s="128">
        <v>100</v>
      </c>
      <c r="U102" s="128"/>
      <c r="V102" s="130"/>
      <c r="W102" s="128">
        <f t="shared" si="27"/>
        <v>125</v>
      </c>
      <c r="X102" s="128">
        <f t="shared" si="24"/>
        <v>1182</v>
      </c>
      <c r="Y102" s="128">
        <f t="shared" ref="Y102:Y103" si="45">+J102+M102</f>
        <v>2838</v>
      </c>
      <c r="Z102" s="128">
        <f t="shared" si="38"/>
        <v>18693</v>
      </c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spans="1:80" s="11" customFormat="1" ht="20.100000000000001" customHeight="1" x14ac:dyDescent="0.2">
      <c r="A103" s="108">
        <v>95</v>
      </c>
      <c r="B103" s="112" t="s">
        <v>222</v>
      </c>
      <c r="C103" s="113" t="s">
        <v>70</v>
      </c>
      <c r="D103" s="113" t="s">
        <v>61</v>
      </c>
      <c r="E103" s="109" t="s">
        <v>205</v>
      </c>
      <c r="F103" s="113" t="s">
        <v>66</v>
      </c>
      <c r="G103" s="114">
        <v>20000</v>
      </c>
      <c r="H103" s="114">
        <f t="shared" si="43"/>
        <v>18818</v>
      </c>
      <c r="I103" s="110">
        <f t="shared" si="25"/>
        <v>574</v>
      </c>
      <c r="J103" s="110">
        <f t="shared" si="26"/>
        <v>1419.9999999999998</v>
      </c>
      <c r="K103" s="110">
        <f t="shared" si="21"/>
        <v>220.00000000000003</v>
      </c>
      <c r="L103" s="110">
        <f t="shared" si="22"/>
        <v>608</v>
      </c>
      <c r="M103" s="110">
        <f t="shared" si="23"/>
        <v>1418</v>
      </c>
      <c r="N103" s="114"/>
      <c r="O103" s="114">
        <f t="shared" si="44"/>
        <v>4240</v>
      </c>
      <c r="P103" s="110">
        <v>25</v>
      </c>
      <c r="Q103" s="114"/>
      <c r="R103" s="114"/>
      <c r="S103" s="114"/>
      <c r="T103" s="134">
        <v>100</v>
      </c>
      <c r="U103" s="114"/>
      <c r="V103" s="114"/>
      <c r="W103" s="128">
        <f t="shared" si="27"/>
        <v>125</v>
      </c>
      <c r="X103" s="128">
        <f t="shared" si="24"/>
        <v>1182</v>
      </c>
      <c r="Y103" s="134">
        <f t="shared" si="45"/>
        <v>2838</v>
      </c>
      <c r="Z103" s="128">
        <f t="shared" si="38"/>
        <v>18693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  <row r="104" spans="1:80" s="8" customFormat="1" ht="20.100000000000001" customHeight="1" x14ac:dyDescent="0.2">
      <c r="A104" s="108">
        <v>96</v>
      </c>
      <c r="B104" s="109" t="s">
        <v>127</v>
      </c>
      <c r="C104" s="109" t="s">
        <v>70</v>
      </c>
      <c r="D104" s="109" t="s">
        <v>15</v>
      </c>
      <c r="E104" s="109" t="s">
        <v>23</v>
      </c>
      <c r="F104" s="109" t="s">
        <v>66</v>
      </c>
      <c r="G104" s="110">
        <v>25000</v>
      </c>
      <c r="H104" s="110">
        <f t="shared" ref="H104:H114" si="46">+G104-(I104+L104+N104)</f>
        <v>23522.5</v>
      </c>
      <c r="I104" s="110">
        <f t="shared" si="25"/>
        <v>717.5</v>
      </c>
      <c r="J104" s="110">
        <f t="shared" si="26"/>
        <v>1774.9999999999998</v>
      </c>
      <c r="K104" s="110">
        <f t="shared" si="21"/>
        <v>275</v>
      </c>
      <c r="L104" s="110">
        <f t="shared" si="22"/>
        <v>760</v>
      </c>
      <c r="M104" s="110">
        <f t="shared" si="23"/>
        <v>1772.5000000000002</v>
      </c>
      <c r="N104" s="110"/>
      <c r="O104" s="110">
        <f t="shared" ref="O104:O114" si="47">+I104+J104+K104+L104+M104+N104</f>
        <v>5300</v>
      </c>
      <c r="P104" s="110">
        <v>25</v>
      </c>
      <c r="Q104" s="128">
        <v>1138.06</v>
      </c>
      <c r="R104" s="128"/>
      <c r="S104" s="128"/>
      <c r="T104" s="128">
        <v>100</v>
      </c>
      <c r="U104" s="128"/>
      <c r="V104" s="128"/>
      <c r="W104" s="128">
        <f t="shared" si="27"/>
        <v>1263.06</v>
      </c>
      <c r="X104" s="128">
        <f t="shared" si="24"/>
        <v>1477.5</v>
      </c>
      <c r="Y104" s="128">
        <f t="shared" ref="Y104:Y114" si="48">+J104+M104</f>
        <v>3547.5</v>
      </c>
      <c r="Z104" s="128">
        <f t="shared" ref="Z104:Z114" si="49">+G104-(W104+X104)</f>
        <v>22259.439999999999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8" customFormat="1" ht="36.75" customHeight="1" x14ac:dyDescent="0.2">
      <c r="A105" s="108">
        <v>97</v>
      </c>
      <c r="B105" s="109" t="s">
        <v>128</v>
      </c>
      <c r="C105" s="109" t="s">
        <v>70</v>
      </c>
      <c r="D105" s="109" t="s">
        <v>7</v>
      </c>
      <c r="E105" s="109" t="s">
        <v>23</v>
      </c>
      <c r="F105" s="109" t="s">
        <v>66</v>
      </c>
      <c r="G105" s="110">
        <v>15000</v>
      </c>
      <c r="H105" s="110">
        <f t="shared" si="46"/>
        <v>14113.5</v>
      </c>
      <c r="I105" s="110">
        <f t="shared" si="25"/>
        <v>430.5</v>
      </c>
      <c r="J105" s="110">
        <f t="shared" si="26"/>
        <v>1065</v>
      </c>
      <c r="K105" s="110">
        <f t="shared" si="21"/>
        <v>165.00000000000003</v>
      </c>
      <c r="L105" s="110">
        <f t="shared" si="22"/>
        <v>456</v>
      </c>
      <c r="M105" s="110">
        <f t="shared" si="23"/>
        <v>1063.5</v>
      </c>
      <c r="N105" s="110"/>
      <c r="O105" s="110">
        <f t="shared" si="47"/>
        <v>3180</v>
      </c>
      <c r="P105" s="110">
        <v>25</v>
      </c>
      <c r="Q105" s="128"/>
      <c r="R105" s="128"/>
      <c r="S105" s="128"/>
      <c r="T105" s="128">
        <v>100</v>
      </c>
      <c r="U105" s="128"/>
      <c r="V105" s="128"/>
      <c r="W105" s="128">
        <f t="shared" si="27"/>
        <v>125</v>
      </c>
      <c r="X105" s="128">
        <f t="shared" si="24"/>
        <v>886.5</v>
      </c>
      <c r="Y105" s="128">
        <f t="shared" si="48"/>
        <v>2128.5</v>
      </c>
      <c r="Z105" s="128">
        <f t="shared" si="49"/>
        <v>13988.5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s="8" customFormat="1" ht="38.25" customHeight="1" x14ac:dyDescent="0.2">
      <c r="A106" s="108">
        <v>98</v>
      </c>
      <c r="B106" s="109" t="s">
        <v>129</v>
      </c>
      <c r="C106" s="109" t="s">
        <v>70</v>
      </c>
      <c r="D106" s="109" t="s">
        <v>7</v>
      </c>
      <c r="E106" s="109" t="s">
        <v>23</v>
      </c>
      <c r="F106" s="109" t="s">
        <v>66</v>
      </c>
      <c r="G106" s="110">
        <v>15000</v>
      </c>
      <c r="H106" s="110">
        <f t="shared" si="46"/>
        <v>14113.5</v>
      </c>
      <c r="I106" s="110">
        <f t="shared" si="25"/>
        <v>430.5</v>
      </c>
      <c r="J106" s="110">
        <f t="shared" si="26"/>
        <v>1065</v>
      </c>
      <c r="K106" s="110">
        <f t="shared" si="21"/>
        <v>165.00000000000003</v>
      </c>
      <c r="L106" s="110">
        <f t="shared" si="22"/>
        <v>456</v>
      </c>
      <c r="M106" s="110">
        <f t="shared" si="23"/>
        <v>1063.5</v>
      </c>
      <c r="N106" s="110"/>
      <c r="O106" s="110">
        <f t="shared" si="47"/>
        <v>3180</v>
      </c>
      <c r="P106" s="110">
        <v>25</v>
      </c>
      <c r="Q106" s="128"/>
      <c r="R106" s="128"/>
      <c r="S106" s="128"/>
      <c r="T106" s="128">
        <v>100</v>
      </c>
      <c r="U106" s="128"/>
      <c r="V106" s="128"/>
      <c r="W106" s="128">
        <f t="shared" si="27"/>
        <v>125</v>
      </c>
      <c r="X106" s="128">
        <f t="shared" si="24"/>
        <v>886.5</v>
      </c>
      <c r="Y106" s="128">
        <f t="shared" si="48"/>
        <v>2128.5</v>
      </c>
      <c r="Z106" s="128">
        <f t="shared" si="49"/>
        <v>13988.5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s="8" customFormat="1" ht="33" customHeight="1" x14ac:dyDescent="0.2">
      <c r="A107" s="108">
        <v>99</v>
      </c>
      <c r="B107" s="109" t="s">
        <v>130</v>
      </c>
      <c r="C107" s="109" t="s">
        <v>70</v>
      </c>
      <c r="D107" s="109" t="s">
        <v>7</v>
      </c>
      <c r="E107" s="109" t="s">
        <v>23</v>
      </c>
      <c r="F107" s="109" t="s">
        <v>66</v>
      </c>
      <c r="G107" s="110">
        <v>25000</v>
      </c>
      <c r="H107" s="110">
        <f t="shared" si="46"/>
        <v>23522.5</v>
      </c>
      <c r="I107" s="110">
        <f t="shared" si="25"/>
        <v>717.5</v>
      </c>
      <c r="J107" s="110">
        <f t="shared" si="26"/>
        <v>1774.9999999999998</v>
      </c>
      <c r="K107" s="110">
        <f t="shared" si="21"/>
        <v>275</v>
      </c>
      <c r="L107" s="110">
        <f t="shared" si="22"/>
        <v>760</v>
      </c>
      <c r="M107" s="110">
        <f t="shared" si="23"/>
        <v>1772.5000000000002</v>
      </c>
      <c r="N107" s="110"/>
      <c r="O107" s="110">
        <f t="shared" si="47"/>
        <v>5300</v>
      </c>
      <c r="P107" s="110">
        <v>25</v>
      </c>
      <c r="Q107" s="128"/>
      <c r="R107" s="128"/>
      <c r="S107" s="128"/>
      <c r="T107" s="128">
        <v>100</v>
      </c>
      <c r="U107" s="128"/>
      <c r="V107" s="128"/>
      <c r="W107" s="128">
        <f t="shared" si="27"/>
        <v>125</v>
      </c>
      <c r="X107" s="128">
        <f t="shared" si="24"/>
        <v>1477.5</v>
      </c>
      <c r="Y107" s="128">
        <f t="shared" si="48"/>
        <v>3547.5</v>
      </c>
      <c r="Z107" s="128">
        <f t="shared" si="49"/>
        <v>23397.5</v>
      </c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</row>
    <row r="108" spans="1:80" s="9" customFormat="1" ht="20.100000000000001" customHeight="1" x14ac:dyDescent="0.2">
      <c r="A108" s="108">
        <v>100</v>
      </c>
      <c r="B108" s="113" t="s">
        <v>153</v>
      </c>
      <c r="C108" s="113" t="s">
        <v>70</v>
      </c>
      <c r="D108" s="113" t="s">
        <v>61</v>
      </c>
      <c r="E108" s="109" t="s">
        <v>23</v>
      </c>
      <c r="F108" s="109" t="s">
        <v>66</v>
      </c>
      <c r="G108" s="110">
        <v>25000</v>
      </c>
      <c r="H108" s="110">
        <f t="shared" si="46"/>
        <v>23522.5</v>
      </c>
      <c r="I108" s="110">
        <f t="shared" si="25"/>
        <v>717.5</v>
      </c>
      <c r="J108" s="110">
        <f t="shared" si="26"/>
        <v>1774.9999999999998</v>
      </c>
      <c r="K108" s="110">
        <f t="shared" si="21"/>
        <v>275</v>
      </c>
      <c r="L108" s="110">
        <f t="shared" si="22"/>
        <v>760</v>
      </c>
      <c r="M108" s="110">
        <f t="shared" si="23"/>
        <v>1772.5000000000002</v>
      </c>
      <c r="N108" s="110"/>
      <c r="O108" s="110">
        <f t="shared" si="47"/>
        <v>5300</v>
      </c>
      <c r="P108" s="110">
        <v>25</v>
      </c>
      <c r="Q108" s="128">
        <v>2100.16</v>
      </c>
      <c r="R108" s="128"/>
      <c r="S108" s="128"/>
      <c r="T108" s="128">
        <v>100</v>
      </c>
      <c r="U108" s="128"/>
      <c r="V108" s="128"/>
      <c r="W108" s="128">
        <f t="shared" si="27"/>
        <v>2225.16</v>
      </c>
      <c r="X108" s="128">
        <f t="shared" si="24"/>
        <v>1477.5</v>
      </c>
      <c r="Y108" s="128">
        <f t="shared" si="48"/>
        <v>3547.5</v>
      </c>
      <c r="Z108" s="128">
        <f t="shared" si="49"/>
        <v>21297.34</v>
      </c>
    </row>
    <row r="109" spans="1:80" s="26" customFormat="1" ht="20.100000000000001" customHeight="1" x14ac:dyDescent="0.25">
      <c r="A109" s="108">
        <v>101</v>
      </c>
      <c r="B109" s="109" t="s">
        <v>146</v>
      </c>
      <c r="C109" s="109" t="s">
        <v>71</v>
      </c>
      <c r="D109" s="109" t="s">
        <v>15</v>
      </c>
      <c r="E109" s="109" t="s">
        <v>34</v>
      </c>
      <c r="F109" s="109" t="s">
        <v>66</v>
      </c>
      <c r="G109" s="110">
        <v>30000</v>
      </c>
      <c r="H109" s="110">
        <f t="shared" si="46"/>
        <v>28227</v>
      </c>
      <c r="I109" s="110">
        <f t="shared" si="25"/>
        <v>861</v>
      </c>
      <c r="J109" s="110">
        <f t="shared" si="26"/>
        <v>2130</v>
      </c>
      <c r="K109" s="110">
        <f t="shared" si="21"/>
        <v>330.00000000000006</v>
      </c>
      <c r="L109" s="110">
        <f t="shared" si="22"/>
        <v>912</v>
      </c>
      <c r="M109" s="110">
        <f t="shared" si="23"/>
        <v>2127</v>
      </c>
      <c r="N109" s="110"/>
      <c r="O109" s="110">
        <f t="shared" si="47"/>
        <v>6360</v>
      </c>
      <c r="P109" s="110">
        <v>25</v>
      </c>
      <c r="Q109" s="128">
        <v>2000</v>
      </c>
      <c r="R109" s="128"/>
      <c r="S109" s="128"/>
      <c r="T109" s="128">
        <v>100</v>
      </c>
      <c r="U109" s="128"/>
      <c r="V109" s="128"/>
      <c r="W109" s="128">
        <f t="shared" si="27"/>
        <v>2125</v>
      </c>
      <c r="X109" s="128">
        <f t="shared" si="24"/>
        <v>1773</v>
      </c>
      <c r="Y109" s="128">
        <f t="shared" si="48"/>
        <v>4257</v>
      </c>
      <c r="Z109" s="129">
        <f t="shared" si="49"/>
        <v>26102</v>
      </c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</row>
    <row r="110" spans="1:80" s="8" customFormat="1" ht="20.100000000000001" customHeight="1" x14ac:dyDescent="0.2">
      <c r="A110" s="108">
        <v>102</v>
      </c>
      <c r="B110" s="109" t="s">
        <v>122</v>
      </c>
      <c r="C110" s="109" t="s">
        <v>71</v>
      </c>
      <c r="D110" s="109" t="s">
        <v>15</v>
      </c>
      <c r="E110" s="109" t="s">
        <v>34</v>
      </c>
      <c r="F110" s="109" t="s">
        <v>66</v>
      </c>
      <c r="G110" s="110">
        <v>30000</v>
      </c>
      <c r="H110" s="110">
        <f t="shared" si="46"/>
        <v>26649.57</v>
      </c>
      <c r="I110" s="110">
        <f t="shared" si="25"/>
        <v>861</v>
      </c>
      <c r="J110" s="110">
        <f t="shared" si="26"/>
        <v>2130</v>
      </c>
      <c r="K110" s="110">
        <f t="shared" si="21"/>
        <v>330.00000000000006</v>
      </c>
      <c r="L110" s="110">
        <f t="shared" si="22"/>
        <v>912</v>
      </c>
      <c r="M110" s="110">
        <f t="shared" si="23"/>
        <v>2127</v>
      </c>
      <c r="N110" s="110">
        <v>1577.43</v>
      </c>
      <c r="O110" s="110">
        <f t="shared" si="47"/>
        <v>7937.43</v>
      </c>
      <c r="P110" s="110">
        <v>25</v>
      </c>
      <c r="Q110" s="128">
        <v>500</v>
      </c>
      <c r="R110" s="128"/>
      <c r="S110" s="128">
        <v>1328.8</v>
      </c>
      <c r="T110" s="128">
        <v>100</v>
      </c>
      <c r="U110" s="128"/>
      <c r="V110" s="128"/>
      <c r="W110" s="128">
        <f t="shared" si="27"/>
        <v>1953.8</v>
      </c>
      <c r="X110" s="128">
        <f t="shared" si="24"/>
        <v>3350.4300000000003</v>
      </c>
      <c r="Y110" s="128">
        <f t="shared" si="48"/>
        <v>4257</v>
      </c>
      <c r="Z110" s="129">
        <f t="shared" si="49"/>
        <v>24695.77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</row>
    <row r="111" spans="1:80" s="8" customFormat="1" ht="20.100000000000001" customHeight="1" x14ac:dyDescent="0.2">
      <c r="A111" s="108">
        <v>103</v>
      </c>
      <c r="B111" s="109" t="s">
        <v>123</v>
      </c>
      <c r="C111" s="109" t="s">
        <v>71</v>
      </c>
      <c r="D111" s="109" t="s">
        <v>61</v>
      </c>
      <c r="E111" s="109" t="s">
        <v>34</v>
      </c>
      <c r="F111" s="109" t="s">
        <v>66</v>
      </c>
      <c r="G111" s="110">
        <v>25000</v>
      </c>
      <c r="H111" s="110">
        <f t="shared" si="46"/>
        <v>23522.5</v>
      </c>
      <c r="I111" s="110">
        <f t="shared" si="25"/>
        <v>717.5</v>
      </c>
      <c r="J111" s="110">
        <f t="shared" si="26"/>
        <v>1774.9999999999998</v>
      </c>
      <c r="K111" s="110">
        <f t="shared" si="21"/>
        <v>275</v>
      </c>
      <c r="L111" s="110">
        <f t="shared" si="22"/>
        <v>760</v>
      </c>
      <c r="M111" s="110">
        <f t="shared" si="23"/>
        <v>1772.5000000000002</v>
      </c>
      <c r="N111" s="110"/>
      <c r="O111" s="110">
        <f t="shared" si="47"/>
        <v>5300</v>
      </c>
      <c r="P111" s="110">
        <v>25</v>
      </c>
      <c r="Q111" s="128"/>
      <c r="R111" s="128"/>
      <c r="S111" s="128"/>
      <c r="T111" s="128">
        <v>100</v>
      </c>
      <c r="U111" s="128"/>
      <c r="V111" s="128"/>
      <c r="W111" s="128">
        <f t="shared" si="27"/>
        <v>125</v>
      </c>
      <c r="X111" s="128">
        <f t="shared" si="24"/>
        <v>1477.5</v>
      </c>
      <c r="Y111" s="128">
        <f t="shared" si="48"/>
        <v>3547.5</v>
      </c>
      <c r="Z111" s="128">
        <f t="shared" si="49"/>
        <v>23397.5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0" s="8" customFormat="1" ht="20.100000000000001" customHeight="1" x14ac:dyDescent="0.2">
      <c r="A112" s="108">
        <v>104</v>
      </c>
      <c r="B112" s="109" t="s">
        <v>124</v>
      </c>
      <c r="C112" s="109" t="s">
        <v>71</v>
      </c>
      <c r="D112" s="109" t="s">
        <v>15</v>
      </c>
      <c r="E112" s="109" t="s">
        <v>34</v>
      </c>
      <c r="F112" s="109" t="s">
        <v>66</v>
      </c>
      <c r="G112" s="110">
        <v>30000</v>
      </c>
      <c r="H112" s="110">
        <f t="shared" si="46"/>
        <v>28227</v>
      </c>
      <c r="I112" s="110">
        <f t="shared" si="25"/>
        <v>861</v>
      </c>
      <c r="J112" s="110">
        <f t="shared" si="26"/>
        <v>2130</v>
      </c>
      <c r="K112" s="110">
        <f t="shared" si="21"/>
        <v>330.00000000000006</v>
      </c>
      <c r="L112" s="110">
        <f t="shared" si="22"/>
        <v>912</v>
      </c>
      <c r="M112" s="110">
        <f t="shared" si="23"/>
        <v>2127</v>
      </c>
      <c r="N112" s="110"/>
      <c r="O112" s="110">
        <f t="shared" si="47"/>
        <v>6360</v>
      </c>
      <c r="P112" s="110">
        <v>25</v>
      </c>
      <c r="Q112" s="128">
        <v>4073.69</v>
      </c>
      <c r="R112" s="128"/>
      <c r="S112" s="128"/>
      <c r="T112" s="128">
        <v>100</v>
      </c>
      <c r="U112" s="128"/>
      <c r="V112" s="128"/>
      <c r="W112" s="128">
        <f t="shared" si="27"/>
        <v>4198.6900000000005</v>
      </c>
      <c r="X112" s="128">
        <f t="shared" si="24"/>
        <v>1773</v>
      </c>
      <c r="Y112" s="128">
        <f t="shared" si="48"/>
        <v>4257</v>
      </c>
      <c r="Z112" s="128">
        <f t="shared" si="49"/>
        <v>24028.309999999998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</row>
    <row r="113" spans="1:80" s="8" customFormat="1" ht="26.25" customHeight="1" x14ac:dyDescent="0.2">
      <c r="A113" s="108">
        <v>105</v>
      </c>
      <c r="B113" s="109" t="s">
        <v>125</v>
      </c>
      <c r="C113" s="109" t="s">
        <v>71</v>
      </c>
      <c r="D113" s="109" t="s">
        <v>13</v>
      </c>
      <c r="E113" s="109" t="s">
        <v>37</v>
      </c>
      <c r="F113" s="109" t="s">
        <v>66</v>
      </c>
      <c r="G113" s="110">
        <v>35000</v>
      </c>
      <c r="H113" s="110">
        <f t="shared" si="46"/>
        <v>32931.5</v>
      </c>
      <c r="I113" s="110">
        <f t="shared" si="25"/>
        <v>1004.5</v>
      </c>
      <c r="J113" s="110">
        <f t="shared" si="26"/>
        <v>2485</v>
      </c>
      <c r="K113" s="110">
        <f t="shared" si="21"/>
        <v>385.00000000000006</v>
      </c>
      <c r="L113" s="110">
        <f t="shared" si="22"/>
        <v>1064</v>
      </c>
      <c r="M113" s="110">
        <f t="shared" si="23"/>
        <v>2481.5</v>
      </c>
      <c r="N113" s="110"/>
      <c r="O113" s="110">
        <f t="shared" si="47"/>
        <v>7420</v>
      </c>
      <c r="P113" s="110">
        <v>25</v>
      </c>
      <c r="Q113" s="128">
        <v>17474.189999999999</v>
      </c>
      <c r="R113" s="128"/>
      <c r="S113" s="128">
        <v>3729.29</v>
      </c>
      <c r="T113" s="128">
        <v>100</v>
      </c>
      <c r="U113" s="128"/>
      <c r="V113" s="128"/>
      <c r="W113" s="128">
        <f t="shared" si="27"/>
        <v>21328.48</v>
      </c>
      <c r="X113" s="128">
        <f t="shared" si="24"/>
        <v>2068.5</v>
      </c>
      <c r="Y113" s="128">
        <f t="shared" si="48"/>
        <v>4966.5</v>
      </c>
      <c r="Z113" s="128">
        <f t="shared" si="49"/>
        <v>11603.02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</row>
    <row r="114" spans="1:80" s="10" customFormat="1" ht="20.100000000000001" customHeight="1" x14ac:dyDescent="0.2">
      <c r="A114" s="108">
        <v>106</v>
      </c>
      <c r="B114" s="113" t="s">
        <v>154</v>
      </c>
      <c r="C114" s="113" t="s">
        <v>71</v>
      </c>
      <c r="D114" s="113" t="s">
        <v>158</v>
      </c>
      <c r="E114" s="109" t="s">
        <v>34</v>
      </c>
      <c r="F114" s="113" t="s">
        <v>65</v>
      </c>
      <c r="G114" s="110">
        <v>45000</v>
      </c>
      <c r="H114" s="110">
        <f t="shared" si="46"/>
        <v>42340.5</v>
      </c>
      <c r="I114" s="110">
        <f t="shared" si="25"/>
        <v>1291.5</v>
      </c>
      <c r="J114" s="110">
        <f t="shared" si="26"/>
        <v>3194.9999999999995</v>
      </c>
      <c r="K114" s="110">
        <f t="shared" si="21"/>
        <v>495.00000000000006</v>
      </c>
      <c r="L114" s="110">
        <f t="shared" si="22"/>
        <v>1368</v>
      </c>
      <c r="M114" s="110">
        <f t="shared" si="23"/>
        <v>3190.5</v>
      </c>
      <c r="N114" s="110"/>
      <c r="O114" s="110">
        <f t="shared" si="47"/>
        <v>9540</v>
      </c>
      <c r="P114" s="110">
        <v>25</v>
      </c>
      <c r="Q114" s="128">
        <v>1500</v>
      </c>
      <c r="R114" s="128"/>
      <c r="S114" s="128">
        <v>797.28</v>
      </c>
      <c r="T114" s="128">
        <v>100</v>
      </c>
      <c r="U114" s="128"/>
      <c r="V114" s="128"/>
      <c r="W114" s="128">
        <f t="shared" si="27"/>
        <v>2422.2799999999997</v>
      </c>
      <c r="X114" s="128">
        <f t="shared" si="24"/>
        <v>2659.5</v>
      </c>
      <c r="Y114" s="128">
        <f t="shared" si="48"/>
        <v>6385.5</v>
      </c>
      <c r="Z114" s="128">
        <f t="shared" si="49"/>
        <v>39918.22</v>
      </c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</row>
    <row r="115" spans="1:80" s="11" customFormat="1" ht="54.75" customHeight="1" x14ac:dyDescent="0.2">
      <c r="A115" s="120"/>
      <c r="B115" s="120"/>
      <c r="C115" s="121"/>
      <c r="D115" s="121"/>
      <c r="E115" s="122"/>
      <c r="F115" s="121"/>
      <c r="G115" s="36"/>
      <c r="H115" s="123"/>
      <c r="I115" s="36"/>
      <c r="J115" s="36"/>
      <c r="K115" s="36"/>
      <c r="L115" s="36"/>
      <c r="M115" s="36"/>
      <c r="N115" s="36"/>
      <c r="O115" s="36"/>
      <c r="P115" s="36"/>
      <c r="Q115" s="40"/>
      <c r="R115" s="40"/>
      <c r="S115" s="101"/>
      <c r="T115" s="40"/>
      <c r="U115" s="131"/>
      <c r="V115" s="131"/>
      <c r="W115" s="132"/>
      <c r="X115" s="132"/>
      <c r="Y115" s="132"/>
      <c r="Z115" s="132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</row>
    <row r="116" spans="1:80" s="32" customFormat="1" ht="15.75" x14ac:dyDescent="0.25">
      <c r="A116" s="124"/>
      <c r="B116" s="125" t="s">
        <v>184</v>
      </c>
      <c r="C116" s="126"/>
      <c r="D116" s="126"/>
      <c r="E116" s="127"/>
      <c r="F116" s="126"/>
      <c r="G116" s="161">
        <f>SUM(G9:G114)</f>
        <v>7064000</v>
      </c>
      <c r="H116" s="161">
        <f>SUM(H9:H114)</f>
        <v>6598703.0300000114</v>
      </c>
      <c r="I116" s="161">
        <f>SUM(I9:I114)</f>
        <v>202736.80000000045</v>
      </c>
      <c r="J116" s="161">
        <f>SUM(J9:J114)</f>
        <v>501544</v>
      </c>
      <c r="K116" s="162">
        <f>SUM(K9:K114)</f>
        <v>57880.479999999989</v>
      </c>
      <c r="L116" s="162">
        <f>SUM(L9:L115)</f>
        <v>202617.82999999978</v>
      </c>
      <c r="M116" s="162">
        <f>SUM(M9:M114)</f>
        <v>472552.76000000088</v>
      </c>
      <c r="N116" s="161">
        <f>SUM(N9:N114)</f>
        <v>59942.340000000004</v>
      </c>
      <c r="O116" s="161">
        <f>SUM(O9:O114)</f>
        <v>1497274.21</v>
      </c>
      <c r="P116" s="161">
        <f>SUM(P9:P114)</f>
        <v>2650</v>
      </c>
      <c r="Q116" s="163">
        <f>SUM(Q12:Q114)</f>
        <v>222121.76</v>
      </c>
      <c r="R116" s="163"/>
      <c r="S116" s="163">
        <f>SUM(S9:S114)</f>
        <v>86599.290000000008</v>
      </c>
      <c r="T116" s="163">
        <f>SUM(T9:T114)</f>
        <v>10300</v>
      </c>
      <c r="U116" s="163">
        <f>SUM(U9:U114)</f>
        <v>652786.8526666665</v>
      </c>
      <c r="V116" s="163">
        <f>SUM(V9:V102)</f>
        <v>0</v>
      </c>
      <c r="W116" s="163">
        <f>SUM(W9:W114)</f>
        <v>974457.90266666666</v>
      </c>
      <c r="X116" s="163">
        <f>SUM(X9:X114)</f>
        <v>465296.96999999927</v>
      </c>
      <c r="Y116" s="163">
        <f>SUM(Y9:Y114)</f>
        <v>974919.65000000061</v>
      </c>
      <c r="Z116" s="163">
        <f>SUM(Z9:Z115)</f>
        <v>5624245.1273333328</v>
      </c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</row>
    <row r="117" spans="1:80" s="11" customFormat="1" x14ac:dyDescent="0.2">
      <c r="A117" s="41"/>
      <c r="B117" s="78"/>
      <c r="C117" s="77"/>
      <c r="D117" s="78"/>
      <c r="E117" s="79"/>
      <c r="F117" s="78"/>
      <c r="G117" s="81"/>
      <c r="H117" s="78"/>
      <c r="I117" s="82"/>
      <c r="J117" s="82"/>
      <c r="K117" s="82"/>
      <c r="L117" s="82"/>
      <c r="M117" s="82"/>
      <c r="N117" s="83"/>
      <c r="O117" s="82"/>
      <c r="P117" s="82"/>
      <c r="Q117" s="84"/>
      <c r="R117" s="82"/>
      <c r="S117" s="102"/>
      <c r="T117" s="82"/>
      <c r="U117" s="82"/>
      <c r="V117" s="82"/>
      <c r="W117" s="82"/>
      <c r="X117" s="82"/>
      <c r="Y117" s="82"/>
      <c r="Z117" s="82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</row>
    <row r="118" spans="1:80" s="34" customFormat="1" ht="17.25" x14ac:dyDescent="0.3">
      <c r="A118" s="42"/>
      <c r="B118" s="85"/>
      <c r="C118" s="77"/>
      <c r="D118" s="85"/>
      <c r="E118" s="79" t="s">
        <v>185</v>
      </c>
      <c r="F118" s="85"/>
      <c r="G118" s="81"/>
      <c r="H118" s="86"/>
      <c r="I118" s="82"/>
      <c r="J118" s="82"/>
      <c r="K118" s="107"/>
      <c r="L118" s="158"/>
      <c r="M118" s="159"/>
      <c r="N118" s="82"/>
      <c r="O118" s="82"/>
      <c r="P118" s="82"/>
      <c r="Q118" s="104"/>
      <c r="R118" s="82"/>
      <c r="S118" s="102"/>
      <c r="T118" s="87"/>
      <c r="U118" s="103"/>
      <c r="V118" s="87"/>
      <c r="W118" s="87"/>
      <c r="X118" s="82"/>
      <c r="Y118" s="87"/>
      <c r="Z118" s="160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</row>
    <row r="119" spans="1:80" s="34" customFormat="1" ht="17.25" x14ac:dyDescent="0.3">
      <c r="B119" s="88"/>
      <c r="C119" s="89"/>
      <c r="D119" s="88"/>
      <c r="E119" s="90"/>
      <c r="F119" s="88"/>
      <c r="G119" s="81"/>
      <c r="I119" s="93" t="s">
        <v>232</v>
      </c>
      <c r="J119" s="82"/>
      <c r="K119" s="82"/>
      <c r="L119" s="158"/>
      <c r="M119" s="158"/>
      <c r="N119" s="82"/>
      <c r="O119" s="82"/>
      <c r="P119" s="82"/>
      <c r="Q119" s="91"/>
      <c r="R119" s="92"/>
      <c r="S119" s="102"/>
      <c r="T119" s="82"/>
      <c r="U119" s="82"/>
      <c r="V119" s="82"/>
      <c r="W119" s="82"/>
      <c r="X119" s="82"/>
      <c r="Y119" s="82"/>
      <c r="Z119" s="87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</row>
    <row r="120" spans="1:80" s="34" customFormat="1" ht="17.25" x14ac:dyDescent="0.3">
      <c r="B120" s="88"/>
      <c r="C120" s="89"/>
      <c r="D120" s="88" t="s">
        <v>137</v>
      </c>
      <c r="E120" s="90"/>
      <c r="F120" s="88" t="s">
        <v>195</v>
      </c>
      <c r="G120" s="81"/>
      <c r="I120" s="82"/>
      <c r="J120" s="82"/>
      <c r="K120" s="82"/>
      <c r="L120" s="82"/>
      <c r="M120" s="82"/>
      <c r="N120" s="82"/>
      <c r="O120" s="82"/>
      <c r="P120" s="82"/>
      <c r="Q120" s="94"/>
      <c r="R120" s="92"/>
      <c r="S120" s="102"/>
      <c r="T120" s="82"/>
      <c r="U120" s="82"/>
      <c r="V120" s="82"/>
      <c r="W120" s="82"/>
      <c r="X120" s="82"/>
      <c r="Y120" s="82"/>
      <c r="Z120" s="87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80" s="34" customFormat="1" ht="17.25" x14ac:dyDescent="0.3">
      <c r="B121" s="88"/>
      <c r="C121" s="89"/>
      <c r="D121" s="88"/>
      <c r="E121" s="90"/>
      <c r="F121" s="88"/>
      <c r="G121" s="81"/>
      <c r="H121" s="93"/>
      <c r="I121" s="82"/>
      <c r="J121" s="82"/>
      <c r="K121" s="82"/>
      <c r="L121" s="82"/>
      <c r="M121" s="82"/>
      <c r="N121" s="82"/>
      <c r="O121" s="82"/>
      <c r="P121" s="82"/>
      <c r="Q121" s="94"/>
      <c r="R121" s="92"/>
      <c r="S121" s="102"/>
      <c r="T121" s="82"/>
      <c r="U121" s="82"/>
      <c r="V121" s="82"/>
      <c r="W121" s="82"/>
      <c r="X121" s="82"/>
      <c r="Y121" s="82"/>
      <c r="Z121" s="87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80" s="34" customFormat="1" ht="17.25" x14ac:dyDescent="0.3">
      <c r="B122" s="88"/>
      <c r="C122" s="89"/>
      <c r="D122" s="88"/>
      <c r="E122" s="90"/>
      <c r="F122" s="88"/>
      <c r="G122" s="81"/>
      <c r="H122" s="93"/>
      <c r="I122" s="82"/>
      <c r="J122" s="82"/>
      <c r="K122" s="82"/>
      <c r="L122" s="82"/>
      <c r="M122" s="82"/>
      <c r="N122" s="82"/>
      <c r="O122" s="82"/>
      <c r="P122" s="82"/>
      <c r="Q122" s="94"/>
      <c r="R122" s="92"/>
      <c r="S122" s="102"/>
      <c r="T122" s="82"/>
      <c r="U122" s="82"/>
      <c r="V122" s="82"/>
      <c r="W122" s="82"/>
      <c r="X122" s="82"/>
      <c r="Y122" s="82"/>
      <c r="Z122" s="87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80" s="34" customFormat="1" ht="17.25" x14ac:dyDescent="0.3">
      <c r="B123" s="88"/>
      <c r="C123" s="89"/>
      <c r="D123" s="88"/>
      <c r="E123" s="90"/>
      <c r="F123" s="88"/>
      <c r="G123" s="81" t="s">
        <v>137</v>
      </c>
      <c r="H123" s="93"/>
      <c r="I123" s="82"/>
      <c r="J123" s="82" t="s">
        <v>233</v>
      </c>
      <c r="K123" s="82"/>
      <c r="L123" s="82"/>
      <c r="M123" s="82"/>
      <c r="N123" s="82"/>
      <c r="O123" s="82"/>
      <c r="P123" s="82"/>
      <c r="Q123" s="94"/>
      <c r="R123" s="92"/>
      <c r="S123" s="102"/>
      <c r="T123" s="82"/>
      <c r="U123" s="82"/>
      <c r="V123" s="82"/>
      <c r="W123" s="82"/>
      <c r="X123" s="82"/>
      <c r="Y123" s="82"/>
      <c r="Z123" s="87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</row>
    <row r="124" spans="1:80" s="34" customFormat="1" ht="17.25" x14ac:dyDescent="0.3">
      <c r="B124" s="88"/>
      <c r="C124" s="89"/>
      <c r="D124" s="88"/>
      <c r="E124" s="90"/>
      <c r="F124" s="88"/>
      <c r="G124" s="80" t="s">
        <v>138</v>
      </c>
      <c r="H124" s="93"/>
      <c r="I124" s="82"/>
      <c r="J124" s="137" t="s">
        <v>234</v>
      </c>
      <c r="K124" s="82"/>
      <c r="L124" s="82"/>
      <c r="M124" s="82"/>
      <c r="N124" s="82"/>
      <c r="O124" s="82"/>
      <c r="P124" s="82"/>
      <c r="Q124" s="94"/>
      <c r="R124" s="92"/>
      <c r="S124" s="102"/>
      <c r="T124" s="82"/>
      <c r="U124" s="82"/>
      <c r="V124" s="82"/>
      <c r="W124" s="82"/>
      <c r="X124" s="82"/>
      <c r="Y124" s="82"/>
      <c r="Z124" s="87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</row>
    <row r="125" spans="1:80" s="34" customFormat="1" ht="17.25" x14ac:dyDescent="0.3">
      <c r="B125" s="88"/>
      <c r="C125" s="89"/>
      <c r="D125" s="88"/>
      <c r="E125" s="90"/>
      <c r="F125" s="88"/>
      <c r="G125" s="81"/>
      <c r="H125" s="93"/>
      <c r="I125" s="82"/>
      <c r="J125" s="82"/>
      <c r="K125" s="82"/>
      <c r="L125" s="82"/>
      <c r="M125" s="82"/>
      <c r="N125" s="82"/>
      <c r="O125" s="82"/>
      <c r="P125" s="82"/>
      <c r="Q125" s="94"/>
      <c r="R125" s="92"/>
      <c r="S125" s="102"/>
      <c r="T125" s="82"/>
      <c r="U125" s="82"/>
      <c r="V125" s="82"/>
      <c r="W125" s="82"/>
      <c r="X125" s="82"/>
      <c r="Y125" s="82"/>
      <c r="Z125" s="87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80" s="34" customFormat="1" ht="17.25" x14ac:dyDescent="0.3">
      <c r="B126" s="88"/>
      <c r="C126" s="89"/>
      <c r="D126" s="88"/>
      <c r="E126" s="90"/>
      <c r="F126" s="88"/>
      <c r="G126" s="81"/>
      <c r="H126" s="93"/>
      <c r="I126" s="82"/>
      <c r="J126" s="82"/>
      <c r="K126" s="82"/>
      <c r="L126" s="82"/>
      <c r="M126" s="82"/>
      <c r="N126" s="82"/>
      <c r="O126" s="82"/>
      <c r="P126" s="82"/>
      <c r="Q126" s="94"/>
      <c r="R126" s="92"/>
      <c r="S126" s="102"/>
      <c r="T126" s="82"/>
      <c r="U126" s="82"/>
      <c r="V126" s="82"/>
      <c r="W126" s="82"/>
      <c r="X126" s="82"/>
      <c r="Y126" s="82"/>
      <c r="Z126" s="87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80" s="34" customFormat="1" ht="17.25" x14ac:dyDescent="0.3">
      <c r="B127" s="88"/>
      <c r="C127" s="89"/>
      <c r="D127" s="88"/>
      <c r="E127" s="90"/>
      <c r="F127" s="88"/>
      <c r="G127" s="81"/>
      <c r="H127" s="93"/>
      <c r="I127" s="82"/>
      <c r="J127" s="82"/>
      <c r="K127" s="82"/>
      <c r="L127" s="82"/>
      <c r="M127" s="82"/>
      <c r="N127" s="82"/>
      <c r="O127" s="82"/>
      <c r="P127" s="82"/>
      <c r="Q127" s="94"/>
      <c r="R127" s="92"/>
      <c r="S127" s="102"/>
      <c r="T127" s="82"/>
      <c r="U127" s="82"/>
      <c r="V127" s="82"/>
      <c r="W127" s="82"/>
      <c r="X127" s="82"/>
      <c r="Y127" s="82"/>
      <c r="Z127" s="87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</row>
    <row r="128" spans="1:80" s="34" customFormat="1" ht="13.5" customHeight="1" x14ac:dyDescent="0.3">
      <c r="B128" s="88"/>
      <c r="C128" s="89"/>
      <c r="D128" s="95" t="s">
        <v>138</v>
      </c>
      <c r="E128" s="79"/>
      <c r="F128" s="96" t="s">
        <v>141</v>
      </c>
      <c r="G128" s="81"/>
      <c r="H128" s="81"/>
      <c r="I128" s="82"/>
      <c r="J128" s="82"/>
      <c r="K128" s="82"/>
      <c r="L128" s="82"/>
      <c r="M128" s="82"/>
      <c r="N128" s="82"/>
      <c r="O128" s="82"/>
      <c r="P128" s="82"/>
      <c r="Q128" s="91"/>
      <c r="R128" s="92"/>
      <c r="S128" s="102"/>
      <c r="T128" s="82"/>
      <c r="U128" s="82"/>
      <c r="V128" s="82"/>
      <c r="W128" s="82"/>
      <c r="X128" s="82"/>
      <c r="Y128" s="82"/>
      <c r="Z128" s="87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2:80" s="11" customFormat="1" x14ac:dyDescent="0.25">
      <c r="B129" s="12"/>
      <c r="C129" s="13"/>
      <c r="D129" s="12"/>
      <c r="E129" s="22"/>
      <c r="F129" s="12"/>
      <c r="G129" s="43"/>
      <c r="H129" s="5"/>
      <c r="I129" s="4"/>
      <c r="J129" s="6"/>
      <c r="K129" s="6"/>
      <c r="L129" s="6"/>
      <c r="M129" s="6"/>
      <c r="N129" s="6"/>
      <c r="O129" s="6"/>
      <c r="P129" s="6"/>
      <c r="Q129" s="38"/>
      <c r="R129" s="25"/>
      <c r="S129" s="6"/>
      <c r="T129" s="6"/>
      <c r="U129" s="21"/>
      <c r="V129" s="21"/>
      <c r="W129" s="6"/>
      <c r="X129" s="6"/>
      <c r="Y129" s="6"/>
      <c r="Z129" s="21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</row>
    <row r="130" spans="2:80" x14ac:dyDescent="0.25">
      <c r="G130" s="14"/>
      <c r="H130" s="12"/>
      <c r="I130" s="15"/>
      <c r="J130" s="15"/>
      <c r="K130" s="15"/>
      <c r="L130" s="15"/>
      <c r="M130" s="15"/>
      <c r="N130" s="15"/>
      <c r="O130" s="16"/>
      <c r="P130" s="16"/>
      <c r="Q130" s="37"/>
      <c r="R130" s="15"/>
      <c r="S130" s="16"/>
      <c r="T130" s="16"/>
      <c r="U130" s="16"/>
      <c r="V130" s="16"/>
      <c r="W130" s="16"/>
      <c r="X130" s="18"/>
      <c r="Y130" s="16"/>
      <c r="Z130" s="16"/>
    </row>
    <row r="131" spans="2:80" x14ac:dyDescent="0.25">
      <c r="G131" s="14"/>
      <c r="H131" s="12"/>
      <c r="I131" s="15"/>
      <c r="J131" s="15"/>
      <c r="K131" s="15"/>
      <c r="L131" s="15"/>
      <c r="M131" s="15"/>
      <c r="N131" s="15"/>
      <c r="O131" s="16"/>
      <c r="P131" s="16"/>
      <c r="Q131" s="37"/>
      <c r="R131" s="15"/>
      <c r="S131" s="16"/>
      <c r="T131" s="16"/>
      <c r="U131" s="16"/>
      <c r="V131" s="16"/>
      <c r="W131" s="16"/>
      <c r="X131" s="18"/>
      <c r="Y131" s="16"/>
      <c r="Z131" s="16"/>
    </row>
    <row r="132" spans="2:80" x14ac:dyDescent="0.25">
      <c r="G132" s="3"/>
      <c r="H132" s="2"/>
    </row>
    <row r="133" spans="2:80" x14ac:dyDescent="0.25">
      <c r="G133" s="3"/>
      <c r="H133" s="2"/>
    </row>
    <row r="134" spans="2:80" x14ac:dyDescent="0.25">
      <c r="G134" s="3"/>
      <c r="H134" s="2"/>
    </row>
    <row r="135" spans="2:80" x14ac:dyDescent="0.25">
      <c r="F135" s="27"/>
      <c r="G135" s="3"/>
      <c r="H135" s="2"/>
    </row>
    <row r="136" spans="2:80" x14ac:dyDescent="0.25">
      <c r="F136" s="27"/>
      <c r="G136" s="3"/>
      <c r="H136" s="2"/>
    </row>
    <row r="137" spans="2:80" x14ac:dyDescent="0.25">
      <c r="G137" s="3"/>
      <c r="H137" s="2"/>
    </row>
    <row r="138" spans="2:80" x14ac:dyDescent="0.25">
      <c r="G138" s="3"/>
      <c r="H138" s="2"/>
    </row>
    <row r="139" spans="2:80" x14ac:dyDescent="0.25">
      <c r="G139" s="3"/>
      <c r="H139" s="2"/>
    </row>
    <row r="140" spans="2:80" x14ac:dyDescent="0.25">
      <c r="G140" s="3"/>
      <c r="H140" s="2"/>
    </row>
    <row r="141" spans="2:80" x14ac:dyDescent="0.25">
      <c r="G141" s="3"/>
      <c r="H141" s="2"/>
    </row>
    <row r="142" spans="2:80" x14ac:dyDescent="0.25">
      <c r="G142" s="3"/>
      <c r="H142" s="2"/>
    </row>
    <row r="143" spans="2:80" x14ac:dyDescent="0.25">
      <c r="G143" s="3"/>
      <c r="H143" s="2"/>
    </row>
    <row r="144" spans="2:80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  <row r="382" spans="7:8" x14ac:dyDescent="0.25">
      <c r="G382" s="3"/>
      <c r="H382" s="2"/>
    </row>
    <row r="383" spans="7:8" x14ac:dyDescent="0.25">
      <c r="G383" s="3"/>
      <c r="H383" s="2"/>
    </row>
    <row r="384" spans="7:8" x14ac:dyDescent="0.25">
      <c r="G384" s="3"/>
      <c r="H384" s="2"/>
    </row>
    <row r="385" spans="7:8" x14ac:dyDescent="0.25">
      <c r="G385" s="3"/>
      <c r="H385" s="2"/>
    </row>
    <row r="386" spans="7:8" x14ac:dyDescent="0.25">
      <c r="G386" s="3"/>
      <c r="H386" s="2"/>
    </row>
    <row r="387" spans="7:8" x14ac:dyDescent="0.25">
      <c r="G387" s="3"/>
      <c r="H387" s="2"/>
    </row>
    <row r="388" spans="7:8" x14ac:dyDescent="0.25">
      <c r="G388" s="3"/>
      <c r="H388" s="2"/>
    </row>
    <row r="389" spans="7:8" x14ac:dyDescent="0.25">
      <c r="G389" s="3"/>
      <c r="H389" s="2"/>
    </row>
    <row r="390" spans="7:8" x14ac:dyDescent="0.25">
      <c r="G390" s="3"/>
      <c r="H390" s="2"/>
    </row>
    <row r="391" spans="7:8" x14ac:dyDescent="0.25">
      <c r="G391" s="3"/>
      <c r="H391" s="2"/>
    </row>
    <row r="392" spans="7:8" x14ac:dyDescent="0.25">
      <c r="G392" s="3"/>
      <c r="H392" s="2"/>
    </row>
  </sheetData>
  <autoFilter ref="Q7:Z103"/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6999999999999995" right="0" top="0.99" bottom="0.41" header="0.31496062992125984" footer="0.17"/>
  <pageSetup paperSize="5" scale="44" orientation="landscape" r:id="rId1"/>
  <rowBreaks count="3" manualBreakCount="3">
    <brk id="37" min="17" max="79" man="1"/>
    <brk id="63" min="17" max="79" man="1"/>
    <brk id="104" min="17" max="79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Belissa A. Peña</cp:lastModifiedBy>
  <cp:lastPrinted>2023-02-02T18:18:02Z</cp:lastPrinted>
  <dcterms:created xsi:type="dcterms:W3CDTF">2021-10-19T14:31:34Z</dcterms:created>
  <dcterms:modified xsi:type="dcterms:W3CDTF">2023-08-04T19:15:58Z</dcterms:modified>
</cp:coreProperties>
</file>