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rodriguez\Desktop\"/>
    </mc:Choice>
  </mc:AlternateContent>
  <bookViews>
    <workbookView xWindow="0" yWindow="0" windowWidth="28800" windowHeight="11610"/>
  </bookViews>
  <sheets>
    <sheet name="Hoja1" sheetId="1" r:id="rId1"/>
    <sheet name="Hoja2" sheetId="2" r:id="rId2"/>
  </sheets>
  <definedNames>
    <definedName name="_xlnm._FilterDatabase" localSheetId="0" hidden="1">Hoja1!$A$9:$G$98</definedName>
    <definedName name="_xlnm.Print_Area" localSheetId="0">Hoja1!$A$1:$Z$117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1" i="1" l="1"/>
  <c r="P111" i="1"/>
  <c r="S111" i="1"/>
  <c r="I107" i="1"/>
  <c r="J107" i="1"/>
  <c r="K107" i="1"/>
  <c r="L107" i="1"/>
  <c r="M107" i="1"/>
  <c r="I106" i="1"/>
  <c r="J106" i="1"/>
  <c r="K106" i="1"/>
  <c r="L106" i="1"/>
  <c r="M106" i="1"/>
  <c r="I105" i="1"/>
  <c r="J105" i="1"/>
  <c r="K105" i="1"/>
  <c r="L105" i="1"/>
  <c r="M105" i="1"/>
  <c r="I104" i="1"/>
  <c r="J104" i="1"/>
  <c r="K104" i="1"/>
  <c r="L104" i="1"/>
  <c r="M104" i="1"/>
  <c r="I103" i="1"/>
  <c r="J103" i="1"/>
  <c r="K103" i="1"/>
  <c r="L103" i="1"/>
  <c r="M103" i="1"/>
  <c r="Y106" i="1"/>
  <c r="H107" i="1"/>
  <c r="U107" i="1"/>
  <c r="W107" i="1"/>
  <c r="O105" i="1"/>
  <c r="H105" i="1"/>
  <c r="U105" i="1"/>
  <c r="W105" i="1"/>
  <c r="H104" i="1"/>
  <c r="U104" i="1"/>
  <c r="W104" i="1"/>
  <c r="Z104" i="1"/>
  <c r="X105" i="1"/>
  <c r="H103" i="1"/>
  <c r="U103" i="1"/>
  <c r="W103" i="1"/>
  <c r="H106" i="1"/>
  <c r="U106" i="1"/>
  <c r="W106" i="1"/>
  <c r="Y103" i="1"/>
  <c r="Y105" i="1"/>
  <c r="Y104" i="1"/>
  <c r="Y107" i="1"/>
  <c r="O107" i="1"/>
  <c r="X107" i="1"/>
  <c r="Z107" i="1"/>
  <c r="O106" i="1"/>
  <c r="X106" i="1"/>
  <c r="O104" i="1"/>
  <c r="X104" i="1"/>
  <c r="O103" i="1"/>
  <c r="X103" i="1"/>
  <c r="T111" i="1"/>
  <c r="I102" i="1"/>
  <c r="J102" i="1"/>
  <c r="K102" i="1"/>
  <c r="L102" i="1"/>
  <c r="M102" i="1"/>
  <c r="I101" i="1"/>
  <c r="J101" i="1"/>
  <c r="K101" i="1"/>
  <c r="L101" i="1"/>
  <c r="M101" i="1"/>
  <c r="I100" i="1"/>
  <c r="J100" i="1"/>
  <c r="K100" i="1"/>
  <c r="L100" i="1"/>
  <c r="M100" i="1"/>
  <c r="I99" i="1"/>
  <c r="J99" i="1"/>
  <c r="K99" i="1"/>
  <c r="L99" i="1"/>
  <c r="M99" i="1"/>
  <c r="Y101" i="1"/>
  <c r="Z105" i="1"/>
  <c r="Z106" i="1"/>
  <c r="Z103" i="1"/>
  <c r="O102" i="1"/>
  <c r="H100" i="1"/>
  <c r="U100" i="1"/>
  <c r="W100" i="1"/>
  <c r="H102" i="1"/>
  <c r="U102" i="1"/>
  <c r="W102" i="1"/>
  <c r="H101" i="1"/>
  <c r="U101" i="1"/>
  <c r="W101" i="1"/>
  <c r="X100" i="1"/>
  <c r="Y102" i="1"/>
  <c r="Y100" i="1"/>
  <c r="O100" i="1"/>
  <c r="X102" i="1"/>
  <c r="Y99" i="1"/>
  <c r="X101" i="1"/>
  <c r="O101" i="1"/>
  <c r="X99" i="1"/>
  <c r="H99" i="1"/>
  <c r="O99" i="1"/>
  <c r="I98" i="1"/>
  <c r="J98" i="1"/>
  <c r="K98" i="1"/>
  <c r="L98" i="1"/>
  <c r="M98" i="1"/>
  <c r="I97" i="1"/>
  <c r="J97" i="1"/>
  <c r="K97" i="1"/>
  <c r="L97" i="1"/>
  <c r="M97" i="1"/>
  <c r="H97" i="1"/>
  <c r="U97" i="1"/>
  <c r="W97" i="1"/>
  <c r="Z101" i="1"/>
  <c r="Z102" i="1"/>
  <c r="Z100" i="1"/>
  <c r="U99" i="1"/>
  <c r="W99" i="1"/>
  <c r="Z99" i="1"/>
  <c r="H98" i="1"/>
  <c r="U98" i="1"/>
  <c r="W98" i="1"/>
  <c r="X98" i="1"/>
  <c r="Y97" i="1"/>
  <c r="X97" i="1"/>
  <c r="O97" i="1"/>
  <c r="Y98" i="1"/>
  <c r="O98" i="1"/>
  <c r="G111" i="1"/>
  <c r="Z97" i="1"/>
  <c r="Z98" i="1"/>
  <c r="V111" i="1"/>
  <c r="I13" i="1"/>
  <c r="J13" i="1"/>
  <c r="K13" i="1"/>
  <c r="L13" i="1"/>
  <c r="M13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40" i="1"/>
  <c r="J40" i="1"/>
  <c r="K40" i="1"/>
  <c r="L40" i="1"/>
  <c r="M40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1" i="1"/>
  <c r="J41" i="1"/>
  <c r="K41" i="1"/>
  <c r="L41" i="1"/>
  <c r="M41" i="1"/>
  <c r="I42" i="1"/>
  <c r="J42" i="1"/>
  <c r="K42" i="1"/>
  <c r="L42" i="1"/>
  <c r="M42" i="1"/>
  <c r="I43" i="1"/>
  <c r="J43" i="1"/>
  <c r="K43" i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I84" i="1"/>
  <c r="J84" i="1"/>
  <c r="K84" i="1"/>
  <c r="L84" i="1"/>
  <c r="M84" i="1"/>
  <c r="I85" i="1"/>
  <c r="J85" i="1"/>
  <c r="K85" i="1"/>
  <c r="L85" i="1"/>
  <c r="M85" i="1"/>
  <c r="I86" i="1"/>
  <c r="J86" i="1"/>
  <c r="K86" i="1"/>
  <c r="L86" i="1"/>
  <c r="M86" i="1"/>
  <c r="I87" i="1"/>
  <c r="J87" i="1"/>
  <c r="K87" i="1"/>
  <c r="L87" i="1"/>
  <c r="M87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1" i="1"/>
  <c r="J91" i="1"/>
  <c r="K91" i="1"/>
  <c r="L91" i="1"/>
  <c r="M91" i="1"/>
  <c r="I92" i="1"/>
  <c r="J92" i="1"/>
  <c r="K92" i="1"/>
  <c r="L92" i="1"/>
  <c r="M92" i="1"/>
  <c r="I93" i="1"/>
  <c r="J93" i="1"/>
  <c r="K93" i="1"/>
  <c r="L93" i="1"/>
  <c r="M93" i="1"/>
  <c r="I94" i="1"/>
  <c r="J94" i="1"/>
  <c r="K94" i="1"/>
  <c r="L94" i="1"/>
  <c r="M94" i="1"/>
  <c r="I95" i="1"/>
  <c r="J95" i="1"/>
  <c r="K95" i="1"/>
  <c r="L95" i="1"/>
  <c r="M95" i="1"/>
  <c r="I96" i="1"/>
  <c r="J96" i="1"/>
  <c r="K96" i="1"/>
  <c r="L96" i="1"/>
  <c r="M96" i="1"/>
  <c r="K10" i="1"/>
  <c r="K11" i="1"/>
  <c r="K12" i="1"/>
  <c r="K9" i="1"/>
  <c r="M10" i="1"/>
  <c r="M11" i="1"/>
  <c r="M12" i="1"/>
  <c r="M9" i="1"/>
  <c r="J10" i="1"/>
  <c r="J11" i="1"/>
  <c r="J12" i="1"/>
  <c r="J9" i="1"/>
  <c r="R111" i="1"/>
  <c r="I10" i="1"/>
  <c r="I9" i="1"/>
  <c r="I11" i="1"/>
  <c r="I12" i="1"/>
  <c r="L9" i="1"/>
  <c r="L10" i="1"/>
  <c r="L11" i="1"/>
  <c r="L12" i="1"/>
  <c r="I111" i="1"/>
  <c r="K111" i="1"/>
  <c r="J111" i="1"/>
  <c r="L111" i="1"/>
  <c r="M111" i="1"/>
  <c r="Y9" i="1"/>
  <c r="Y13" i="1"/>
  <c r="X13" i="1"/>
  <c r="O9" i="1"/>
  <c r="X9" i="1"/>
  <c r="X95" i="1"/>
  <c r="X15" i="1"/>
  <c r="Y16" i="1"/>
  <c r="Y14" i="1"/>
  <c r="Y52" i="1"/>
  <c r="Y36" i="1"/>
  <c r="Y32" i="1"/>
  <c r="X19" i="1"/>
  <c r="Y31" i="1"/>
  <c r="X35" i="1"/>
  <c r="Y47" i="1"/>
  <c r="Y30" i="1"/>
  <c r="Y84" i="1"/>
  <c r="X81" i="1"/>
  <c r="X73" i="1"/>
  <c r="Y43" i="1"/>
  <c r="Y53" i="1"/>
  <c r="X12" i="1"/>
  <c r="Y10" i="1"/>
  <c r="X47" i="1"/>
  <c r="Y75" i="1"/>
  <c r="O13" i="1"/>
  <c r="Y68" i="1"/>
  <c r="X52" i="1"/>
  <c r="X43" i="1"/>
  <c r="X31" i="1"/>
  <c r="Y69" i="1"/>
  <c r="X37" i="1"/>
  <c r="X34" i="1"/>
  <c r="X26" i="1"/>
  <c r="O69" i="1"/>
  <c r="X42" i="1"/>
  <c r="X14" i="1"/>
  <c r="Y70" i="1"/>
  <c r="Y67" i="1"/>
  <c r="Y87" i="1"/>
  <c r="Y79" i="1"/>
  <c r="O87" i="1"/>
  <c r="X79" i="1"/>
  <c r="Y65" i="1"/>
  <c r="Y58" i="1"/>
  <c r="X56" i="1"/>
  <c r="O47" i="1"/>
  <c r="Y88" i="1"/>
  <c r="Y81" i="1"/>
  <c r="X69" i="1"/>
  <c r="O68" i="1"/>
  <c r="O40" i="1"/>
  <c r="X85" i="1"/>
  <c r="Y80" i="1"/>
  <c r="O41" i="1"/>
  <c r="O11" i="1"/>
  <c r="O32" i="1"/>
  <c r="X84" i="1"/>
  <c r="Y45" i="1"/>
  <c r="Y24" i="1"/>
  <c r="X87" i="1"/>
  <c r="X48" i="1"/>
  <c r="O42" i="1"/>
  <c r="O30" i="1"/>
  <c r="X24" i="1"/>
  <c r="O21" i="1"/>
  <c r="Y83" i="1"/>
  <c r="O80" i="1"/>
  <c r="Y19" i="1"/>
  <c r="Y48" i="1"/>
  <c r="X36" i="1"/>
  <c r="O27" i="1"/>
  <c r="Y22" i="1"/>
  <c r="X70" i="1"/>
  <c r="O53" i="1"/>
  <c r="X51" i="1"/>
  <c r="Y44" i="1"/>
  <c r="Y41" i="1"/>
  <c r="Y28" i="1"/>
  <c r="O89" i="1"/>
  <c r="O76" i="1"/>
  <c r="O49" i="1"/>
  <c r="O38" i="1"/>
  <c r="Y90" i="1"/>
  <c r="Y77" i="1"/>
  <c r="Y72" i="1"/>
  <c r="X59" i="1"/>
  <c r="Y55" i="1"/>
  <c r="O51" i="1"/>
  <c r="Y46" i="1"/>
  <c r="O35" i="1"/>
  <c r="O17" i="1"/>
  <c r="X11" i="1"/>
  <c r="X90" i="1"/>
  <c r="Y57" i="1"/>
  <c r="X55" i="1"/>
  <c r="Y39" i="1"/>
  <c r="Y29" i="1"/>
  <c r="Y20" i="1"/>
  <c r="O15" i="1"/>
  <c r="O12" i="1"/>
  <c r="X80" i="1"/>
  <c r="Y76" i="1"/>
  <c r="Y74" i="1"/>
  <c r="Y71" i="1"/>
  <c r="X68" i="1"/>
  <c r="X58" i="1"/>
  <c r="X57" i="1"/>
  <c r="O50" i="1"/>
  <c r="X39" i="1"/>
  <c r="O33" i="1"/>
  <c r="X30" i="1"/>
  <c r="X29" i="1"/>
  <c r="Y27" i="1"/>
  <c r="O25" i="1"/>
  <c r="X21" i="1"/>
  <c r="Y40" i="1"/>
  <c r="Y18" i="1"/>
  <c r="O10" i="1"/>
  <c r="Y11" i="1"/>
  <c r="X96" i="1"/>
  <c r="Y92" i="1"/>
  <c r="Y91" i="1"/>
  <c r="Y82" i="1"/>
  <c r="X61" i="1"/>
  <c r="X60" i="1"/>
  <c r="Y49" i="1"/>
  <c r="O44" i="1"/>
  <c r="X32" i="1"/>
  <c r="X27" i="1"/>
  <c r="Y26" i="1"/>
  <c r="X40" i="1"/>
  <c r="X92" i="1"/>
  <c r="O91" i="1"/>
  <c r="O78" i="1"/>
  <c r="O66" i="1"/>
  <c r="Y51" i="1"/>
  <c r="Y42" i="1"/>
  <c r="Y34" i="1"/>
  <c r="Y23" i="1"/>
  <c r="X10" i="1"/>
  <c r="X49" i="1"/>
  <c r="Y12" i="1"/>
  <c r="O86" i="1"/>
  <c r="X53" i="1"/>
  <c r="O18" i="1"/>
  <c r="O83" i="1"/>
  <c r="Y89" i="1"/>
  <c r="X76" i="1"/>
  <c r="X74" i="1"/>
  <c r="Y73" i="1"/>
  <c r="X71" i="1"/>
  <c r="Y66" i="1"/>
  <c r="Y63" i="1"/>
  <c r="Y62" i="1"/>
  <c r="O60" i="1"/>
  <c r="Y54" i="1"/>
  <c r="X44" i="1"/>
  <c r="Y38" i="1"/>
  <c r="X33" i="1"/>
  <c r="X28" i="1"/>
  <c r="O16" i="1"/>
  <c r="Y64" i="1"/>
  <c r="O46" i="1"/>
  <c r="Y94" i="1"/>
  <c r="Y93" i="1"/>
  <c r="X91" i="1"/>
  <c r="X89" i="1"/>
  <c r="X75" i="1"/>
  <c r="O74" i="1"/>
  <c r="O73" i="1"/>
  <c r="X66" i="1"/>
  <c r="X63" i="1"/>
  <c r="Y60" i="1"/>
  <c r="X50" i="1"/>
  <c r="X41" i="1"/>
  <c r="X38" i="1"/>
  <c r="Y37" i="1"/>
  <c r="X17" i="1"/>
  <c r="O20" i="1"/>
  <c r="O94" i="1"/>
  <c r="O84" i="1"/>
  <c r="O24" i="1"/>
  <c r="O95" i="1"/>
  <c r="O81" i="1"/>
  <c r="X64" i="1"/>
  <c r="Y96" i="1"/>
  <c r="Y86" i="1"/>
  <c r="Y85" i="1"/>
  <c r="X83" i="1"/>
  <c r="X65" i="1"/>
  <c r="Y61" i="1"/>
  <c r="Y59" i="1"/>
  <c r="X46" i="1"/>
  <c r="Y35" i="1"/>
  <c r="X22" i="1"/>
  <c r="Y21" i="1"/>
  <c r="Y15" i="1"/>
  <c r="O61" i="1"/>
  <c r="O92" i="1"/>
  <c r="Y56" i="1"/>
  <c r="O56" i="1"/>
  <c r="O77" i="1"/>
  <c r="X77" i="1"/>
  <c r="O88" i="1"/>
  <c r="X88" i="1"/>
  <c r="O67" i="1"/>
  <c r="X67" i="1"/>
  <c r="X18" i="1"/>
  <c r="O22" i="1"/>
  <c r="X16" i="1"/>
  <c r="Y95" i="1"/>
  <c r="O93" i="1"/>
  <c r="O82" i="1"/>
  <c r="O62" i="1"/>
  <c r="Y50" i="1"/>
  <c r="X23" i="1"/>
  <c r="O75" i="1"/>
  <c r="O65" i="1"/>
  <c r="O63" i="1"/>
  <c r="X62" i="1"/>
  <c r="O59" i="1"/>
  <c r="O57" i="1"/>
  <c r="O55" i="1"/>
  <c r="O52" i="1"/>
  <c r="O45" i="1"/>
  <c r="O36" i="1"/>
  <c r="O28" i="1"/>
  <c r="X86" i="1"/>
  <c r="O85" i="1"/>
  <c r="X54" i="1"/>
  <c r="X94" i="1"/>
  <c r="X25" i="1"/>
  <c r="O72" i="1"/>
  <c r="Y33" i="1"/>
  <c r="Y25" i="1"/>
  <c r="X93" i="1"/>
  <c r="O90" i="1"/>
  <c r="O79" i="1"/>
  <c r="Y78" i="1"/>
  <c r="O70" i="1"/>
  <c r="O48" i="1"/>
  <c r="O43" i="1"/>
  <c r="O39" i="1"/>
  <c r="O37" i="1"/>
  <c r="O34" i="1"/>
  <c r="O31" i="1"/>
  <c r="O29" i="1"/>
  <c r="O26" i="1"/>
  <c r="Y17" i="1"/>
  <c r="X20" i="1"/>
  <c r="O96" i="1"/>
  <c r="O64" i="1"/>
  <c r="X78" i="1"/>
  <c r="X72" i="1"/>
  <c r="O71" i="1"/>
  <c r="O58" i="1"/>
  <c r="O54" i="1"/>
  <c r="O23" i="1"/>
  <c r="O19" i="1"/>
  <c r="O14" i="1"/>
  <c r="X45" i="1"/>
  <c r="N111" i="1"/>
  <c r="X111" i="1"/>
  <c r="O111" i="1"/>
  <c r="Y111" i="1"/>
  <c r="H12" i="1"/>
  <c r="U12" i="1"/>
  <c r="W12" i="1"/>
  <c r="Z12" i="1"/>
  <c r="H9" i="1"/>
  <c r="U9" i="1"/>
  <c r="H64" i="1"/>
  <c r="U64" i="1"/>
  <c r="W64" i="1"/>
  <c r="Z64" i="1"/>
  <c r="H65" i="1"/>
  <c r="U65" i="1"/>
  <c r="W65" i="1"/>
  <c r="Z65" i="1"/>
  <c r="H66" i="1"/>
  <c r="U66" i="1"/>
  <c r="W66" i="1"/>
  <c r="Z66" i="1"/>
  <c r="H67" i="1"/>
  <c r="U67" i="1"/>
  <c r="W67" i="1"/>
  <c r="Z67" i="1"/>
  <c r="H68" i="1"/>
  <c r="U68" i="1"/>
  <c r="W68" i="1"/>
  <c r="Z68" i="1"/>
  <c r="H69" i="1"/>
  <c r="U69" i="1"/>
  <c r="W69" i="1"/>
  <c r="Z69" i="1"/>
  <c r="H70" i="1"/>
  <c r="U70" i="1"/>
  <c r="W70" i="1"/>
  <c r="Z70" i="1"/>
  <c r="W9" i="1"/>
  <c r="Z9" i="1"/>
  <c r="H71" i="1"/>
  <c r="U71" i="1"/>
  <c r="W71" i="1"/>
  <c r="Z71" i="1"/>
  <c r="H51" i="1"/>
  <c r="U51" i="1"/>
  <c r="W51" i="1"/>
  <c r="Z51" i="1"/>
  <c r="H94" i="1"/>
  <c r="U94" i="1"/>
  <c r="W94" i="1"/>
  <c r="Z94" i="1"/>
  <c r="H95" i="1"/>
  <c r="U95" i="1"/>
  <c r="W95" i="1"/>
  <c r="Z95" i="1"/>
  <c r="H49" i="1"/>
  <c r="U49" i="1"/>
  <c r="W49" i="1"/>
  <c r="Z49" i="1"/>
  <c r="H96" i="1"/>
  <c r="U96" i="1"/>
  <c r="W96" i="1"/>
  <c r="Z96" i="1"/>
  <c r="H50" i="1"/>
  <c r="U50" i="1"/>
  <c r="W50" i="1"/>
  <c r="Z50" i="1"/>
  <c r="H80" i="1"/>
  <c r="U80" i="1"/>
  <c r="W80" i="1"/>
  <c r="Z80" i="1"/>
  <c r="H57" i="1"/>
  <c r="U57" i="1"/>
  <c r="W57" i="1"/>
  <c r="Z57" i="1"/>
  <c r="H58" i="1"/>
  <c r="U58" i="1"/>
  <c r="W58" i="1"/>
  <c r="Z58" i="1"/>
  <c r="H48" i="1"/>
  <c r="U48" i="1"/>
  <c r="W48" i="1"/>
  <c r="Z48" i="1"/>
  <c r="H42" i="1"/>
  <c r="U42" i="1"/>
  <c r="W42" i="1"/>
  <c r="Z42" i="1"/>
  <c r="H30" i="1"/>
  <c r="U30" i="1"/>
  <c r="W30" i="1"/>
  <c r="Z30" i="1"/>
  <c r="H10" i="1"/>
  <c r="U10" i="1"/>
  <c r="H82" i="1"/>
  <c r="U82" i="1"/>
  <c r="W82" i="1"/>
  <c r="Z82" i="1"/>
  <c r="W10" i="1"/>
  <c r="Z10" i="1"/>
  <c r="H25" i="1"/>
  <c r="U25" i="1"/>
  <c r="W25" i="1"/>
  <c r="Z25" i="1"/>
  <c r="H26" i="1"/>
  <c r="U26" i="1"/>
  <c r="W26" i="1"/>
  <c r="Z26" i="1"/>
  <c r="H56" i="1"/>
  <c r="U56" i="1"/>
  <c r="W56" i="1"/>
  <c r="Z56" i="1"/>
  <c r="H59" i="1"/>
  <c r="U59" i="1"/>
  <c r="W59" i="1"/>
  <c r="Z59" i="1"/>
  <c r="H92" i="1"/>
  <c r="U92" i="1"/>
  <c r="W92" i="1"/>
  <c r="Z92" i="1"/>
  <c r="H28" i="1"/>
  <c r="U28" i="1"/>
  <c r="W28" i="1"/>
  <c r="Z28" i="1"/>
  <c r="H17" i="1"/>
  <c r="U17" i="1"/>
  <c r="W17" i="1"/>
  <c r="Z17" i="1"/>
  <c r="H63" i="1"/>
  <c r="U63" i="1"/>
  <c r="W63" i="1"/>
  <c r="Z63" i="1"/>
  <c r="H78" i="1"/>
  <c r="U78" i="1"/>
  <c r="W78" i="1"/>
  <c r="Z78" i="1"/>
  <c r="H21" i="1"/>
  <c r="U21" i="1"/>
  <c r="W21" i="1"/>
  <c r="Z21" i="1"/>
  <c r="H13" i="1"/>
  <c r="U13" i="1"/>
  <c r="W13" i="1"/>
  <c r="Z13" i="1"/>
  <c r="H86" i="1"/>
  <c r="U86" i="1"/>
  <c r="W86" i="1"/>
  <c r="Z86" i="1"/>
  <c r="H79" i="1"/>
  <c r="U79" i="1"/>
  <c r="W79" i="1"/>
  <c r="Z79" i="1"/>
  <c r="H18" i="1"/>
  <c r="U18" i="1"/>
  <c r="W18" i="1"/>
  <c r="Z18" i="1"/>
  <c r="H29" i="1"/>
  <c r="W29" i="1"/>
  <c r="Z29" i="1"/>
  <c r="H93" i="1"/>
  <c r="U93" i="1"/>
  <c r="W93" i="1"/>
  <c r="Z93" i="1"/>
  <c r="H77" i="1"/>
  <c r="U77" i="1"/>
  <c r="W77" i="1"/>
  <c r="Z77" i="1"/>
  <c r="H34" i="1"/>
  <c r="U34" i="1"/>
  <c r="W34" i="1"/>
  <c r="Z34" i="1"/>
  <c r="H31" i="1"/>
  <c r="U31" i="1"/>
  <c r="W31" i="1"/>
  <c r="Z31" i="1"/>
  <c r="H27" i="1"/>
  <c r="H87" i="1"/>
  <c r="U87" i="1"/>
  <c r="W87" i="1"/>
  <c r="Z87" i="1"/>
  <c r="H52" i="1"/>
  <c r="U52" i="1"/>
  <c r="W52" i="1"/>
  <c r="Z52" i="1"/>
  <c r="H46" i="1"/>
  <c r="U46" i="1"/>
  <c r="W46" i="1"/>
  <c r="Z46" i="1"/>
  <c r="H16" i="1"/>
  <c r="U16" i="1"/>
  <c r="W16" i="1"/>
  <c r="Z16" i="1"/>
  <c r="H60" i="1"/>
  <c r="U60" i="1"/>
  <c r="W60" i="1"/>
  <c r="Z60" i="1"/>
  <c r="H11" i="1"/>
  <c r="H32" i="1"/>
  <c r="U32" i="1"/>
  <c r="W32" i="1"/>
  <c r="Z32" i="1"/>
  <c r="H81" i="1"/>
  <c r="U81" i="1"/>
  <c r="W81" i="1"/>
  <c r="W111" i="1" s="1"/>
  <c r="H33" i="1"/>
  <c r="U33" i="1"/>
  <c r="W33" i="1"/>
  <c r="Z33" i="1"/>
  <c r="H72" i="1"/>
  <c r="U72" i="1"/>
  <c r="W72" i="1"/>
  <c r="Z72" i="1"/>
  <c r="H73" i="1"/>
  <c r="U73" i="1"/>
  <c r="W73" i="1"/>
  <c r="Z73" i="1"/>
  <c r="H91" i="1"/>
  <c r="U91" i="1"/>
  <c r="W91" i="1"/>
  <c r="Z91" i="1"/>
  <c r="H88" i="1"/>
  <c r="U88" i="1"/>
  <c r="W88" i="1"/>
  <c r="Z88" i="1"/>
  <c r="H20" i="1"/>
  <c r="U20" i="1"/>
  <c r="W20" i="1"/>
  <c r="Z20" i="1"/>
  <c r="H85" i="1"/>
  <c r="U85" i="1"/>
  <c r="W85" i="1"/>
  <c r="Z85" i="1"/>
  <c r="H53" i="1"/>
  <c r="U53" i="1"/>
  <c r="W53" i="1"/>
  <c r="Z53" i="1"/>
  <c r="H43" i="1"/>
  <c r="U43" i="1"/>
  <c r="W43" i="1"/>
  <c r="Z43" i="1"/>
  <c r="H23" i="1"/>
  <c r="U23" i="1"/>
  <c r="W23" i="1"/>
  <c r="Z23" i="1"/>
  <c r="H61" i="1"/>
  <c r="U61" i="1"/>
  <c r="W61" i="1"/>
  <c r="Z61" i="1"/>
  <c r="H74" i="1"/>
  <c r="U74" i="1"/>
  <c r="W74" i="1"/>
  <c r="Z74" i="1"/>
  <c r="H62" i="1"/>
  <c r="U62" i="1"/>
  <c r="W62" i="1"/>
  <c r="Z62" i="1"/>
  <c r="H89" i="1"/>
  <c r="U89" i="1"/>
  <c r="W89" i="1"/>
  <c r="Z89" i="1"/>
  <c r="H54" i="1"/>
  <c r="U54" i="1"/>
  <c r="W54" i="1"/>
  <c r="Z54" i="1"/>
  <c r="H19" i="1"/>
  <c r="H90" i="1"/>
  <c r="U90" i="1"/>
  <c r="W90" i="1"/>
  <c r="Z90" i="1"/>
  <c r="H35" i="1"/>
  <c r="U35" i="1"/>
  <c r="W35" i="1"/>
  <c r="Z35" i="1"/>
  <c r="H44" i="1"/>
  <c r="U44" i="1"/>
  <c r="W44" i="1"/>
  <c r="Z44" i="1"/>
  <c r="H15" i="1"/>
  <c r="U15" i="1"/>
  <c r="W15" i="1"/>
  <c r="Z15" i="1"/>
  <c r="H36" i="1"/>
  <c r="U36" i="1"/>
  <c r="W36" i="1"/>
  <c r="Z36" i="1"/>
  <c r="H39" i="1"/>
  <c r="U39" i="1"/>
  <c r="W39" i="1"/>
  <c r="Z39" i="1"/>
  <c r="H41" i="1"/>
  <c r="U41" i="1"/>
  <c r="W41" i="1"/>
  <c r="Z41" i="1"/>
  <c r="H55" i="1"/>
  <c r="U55" i="1"/>
  <c r="W55" i="1"/>
  <c r="Z55" i="1"/>
  <c r="H40" i="1"/>
  <c r="U40" i="1"/>
  <c r="W40" i="1"/>
  <c r="Z40" i="1"/>
  <c r="H47" i="1"/>
  <c r="U47" i="1"/>
  <c r="W47" i="1"/>
  <c r="Z47" i="1"/>
  <c r="H37" i="1"/>
  <c r="U37" i="1"/>
  <c r="W37" i="1"/>
  <c r="Z37" i="1"/>
  <c r="H75" i="1"/>
  <c r="U75" i="1"/>
  <c r="W75" i="1"/>
  <c r="Z75" i="1"/>
  <c r="H83" i="1"/>
  <c r="U83" i="1"/>
  <c r="W83" i="1"/>
  <c r="Z83" i="1"/>
  <c r="H76" i="1"/>
  <c r="U76" i="1"/>
  <c r="W76" i="1"/>
  <c r="Z76" i="1"/>
  <c r="H22" i="1"/>
  <c r="U22" i="1"/>
  <c r="W22" i="1"/>
  <c r="Z22" i="1"/>
  <c r="H38" i="1"/>
  <c r="U38" i="1"/>
  <c r="W38" i="1"/>
  <c r="Z38" i="1"/>
  <c r="H45" i="1"/>
  <c r="U45" i="1"/>
  <c r="W45" i="1"/>
  <c r="Z45" i="1"/>
  <c r="H84" i="1"/>
  <c r="U84" i="1"/>
  <c r="W84" i="1"/>
  <c r="Z84" i="1"/>
  <c r="H14" i="1"/>
  <c r="U14" i="1"/>
  <c r="W14" i="1"/>
  <c r="Z14" i="1"/>
  <c r="H24" i="1"/>
  <c r="U24" i="1"/>
  <c r="W24" i="1"/>
  <c r="Z24" i="1"/>
  <c r="U27" i="1"/>
  <c r="W27" i="1"/>
  <c r="Z27" i="1"/>
  <c r="W19" i="1"/>
  <c r="U11" i="1"/>
  <c r="H111" i="1"/>
  <c r="Z19" i="1"/>
  <c r="W11" i="1"/>
  <c r="U111" i="1"/>
  <c r="Z11" i="1"/>
  <c r="Z81" i="1" l="1"/>
  <c r="Z111" i="1" s="1"/>
</calcChain>
</file>

<file path=xl/sharedStrings.xml><?xml version="1.0" encoding="utf-8"?>
<sst xmlns="http://schemas.openxmlformats.org/spreadsheetml/2006/main" count="543" uniqueCount="216">
  <si>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</si>
  <si>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</si>
  <si>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</si>
  <si>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</si>
  <si>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</si>
  <si>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</si>
  <si>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</si>
  <si>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</si>
  <si>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</si>
  <si>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</si>
  <si>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</si>
  <si>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</si>
  <si>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</si>
  <si>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</si>
  <si>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</si>
  <si>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</si>
  <si>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</si>
  <si>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</si>
  <si>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</si>
  <si>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</si>
  <si>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</si>
  <si>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</si>
  <si>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ENC. SECCION SECRETARIA DEL CNSS</t>
  </si>
  <si>
    <t>AUXILIAR ADMINISTRATIVA</t>
  </si>
  <si>
    <t>CONSERJE</t>
  </si>
  <si>
    <t>SUPERVISOR DE MAYORDOMIA</t>
  </si>
  <si>
    <t>AUDITOR INFORMATICO II</t>
  </si>
  <si>
    <t>AUXLIAR ADMINISTRATIVA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</si>
  <si>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</si>
  <si>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</si>
  <si>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</si>
  <si>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</si>
  <si>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</si>
  <si>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</si>
  <si>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</si>
  <si>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</si>
  <si>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</si>
  <si>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MENSAJERO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</si>
  <si>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</si>
  <si>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</si>
  <si>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</si>
  <si>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</si>
  <si>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</si>
  <si>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</si>
  <si>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</si>
  <si>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>CONTADOR</t>
  </si>
  <si>
    <t xml:space="preserve">SUB-GERENTE </t>
  </si>
  <si>
    <t xml:space="preserve">MANEJADOR DE PAGINA WEB </t>
  </si>
  <si>
    <t>TECNICO ADMINISTRATIVA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</si>
  <si>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</si>
  <si>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</si>
  <si>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</si>
  <si>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</si>
  <si>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</si>
  <si>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</si>
  <si>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</si>
  <si>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</si>
  <si>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</si>
  <si>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</si>
  <si>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</si>
  <si>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</si>
  <si>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</si>
  <si>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</si>
  <si>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</si>
  <si>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</si>
  <si>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</si>
  <si>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</si>
  <si>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</si>
  <si>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</si>
  <si>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</si>
  <si>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</si>
  <si>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</si>
  <si>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</si>
  <si>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</si>
  <si>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</si>
  <si>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</si>
  <si>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</si>
  <si>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</si>
  <si>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</si>
  <si>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</si>
  <si>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</si>
  <si>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</si>
  <si>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</si>
  <si>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</si>
  <si>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</si>
  <si>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</si>
  <si>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</si>
  <si>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</si>
  <si>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</si>
  <si>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</si>
  <si>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</si>
  <si>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</si>
  <si>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</si>
  <si>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</si>
  <si>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</si>
  <si>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</si>
  <si>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</si>
  <si>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</si>
  <si>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</si>
  <si>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</si>
  <si>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</si>
  <si>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</si>
  <si>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</si>
  <si>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</si>
  <si>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</si>
  <si>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</si>
  <si>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</si>
  <si>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</si>
  <si>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</si>
  <si>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</si>
  <si>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</si>
  <si>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</si>
  <si>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</si>
  <si>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</si>
  <si>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</si>
  <si>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</si>
  <si>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</si>
  <si>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</si>
  <si>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</si>
  <si>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</si>
  <si>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</si>
  <si>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</si>
  <si>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</si>
  <si>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</si>
  <si>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</si>
  <si>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</si>
  <si>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</si>
  <si>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</si>
  <si>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</si>
  <si>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</si>
  <si>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</si>
  <si>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</si>
  <si>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</si>
  <si>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</si>
  <si>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</si>
  <si>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</si>
  <si>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</si>
  <si>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</si>
  <si>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</si>
  <si>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</si>
  <si>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</si>
  <si>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</si>
  <si>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</si>
  <si>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</si>
  <si>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</si>
  <si>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</si>
  <si>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</si>
  <si>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</si>
  <si>
    <t>SUPERVISOR DE TRANSPORTACION</t>
  </si>
  <si>
    <t>ENC. DIVISION DE COMPRAS Y CONTRATACIONES PUBLICAS</t>
  </si>
  <si>
    <t xml:space="preserve">JUAN ARCADIO CONCEPCION MOTA </t>
  </si>
  <si>
    <t>Saldos a favor</t>
  </si>
  <si>
    <t>GERENTE GENERAL</t>
  </si>
  <si>
    <t>DIRECCION DE COMUNICACIONES</t>
  </si>
  <si>
    <t>DIRECTORA COMUNICACIONES</t>
  </si>
  <si>
    <t>RAMON ANT. DILONE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</si>
  <si>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</si>
  <si>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</si>
  <si>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</si>
  <si>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</si>
  <si>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</si>
  <si>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</si>
  <si>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</si>
  <si>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</si>
  <si>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</si>
  <si>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</si>
  <si>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</si>
  <si>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</si>
  <si>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</si>
  <si>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</si>
  <si>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</si>
  <si>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</si>
  <si>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</si>
  <si>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</si>
  <si>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</si>
  <si>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</si>
  <si>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</si>
  <si>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</si>
  <si>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</si>
  <si>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</si>
  <si>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</si>
  <si>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</si>
  <si>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</si>
  <si>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</si>
  <si>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</si>
  <si>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</si>
  <si>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</si>
  <si>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</si>
  <si>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 xml:space="preserve">DIRECCION DE POLITICAS DEL SEGURO FAMILIAR DE SALUD </t>
  </si>
  <si>
    <t>JOSE A. ARVELO CARRASCO</t>
  </si>
  <si>
    <t>SOPORTE TECNICO INFORMATICO</t>
  </si>
  <si>
    <t>AUXILIAR ADMINISTRARTIVO</t>
  </si>
  <si>
    <t>SECRETARIA ADMINISTRATIVA CNSS</t>
  </si>
  <si>
    <t>TOTAL</t>
  </si>
  <si>
    <t>DIRECTOR DE FISCALIZACION Y CONTROL FINANCIERO</t>
  </si>
  <si>
    <t>ENC. DPTO. ANALISIS PRESUPUESTARIO Y FINANCIERO</t>
  </si>
  <si>
    <t xml:space="preserve">DESPACHO DEL GERENTE </t>
  </si>
  <si>
    <t>NALISTA DE EVALUACIÓN DEL GRADO DE DISCAPACIDAD</t>
  </si>
  <si>
    <t>ANALISTA DEL SEGURO DE VEJEZ DISCAPACIDAD Y SOBREVIVENCIA</t>
  </si>
  <si>
    <t>DIRECCION DE POLITICAS DEL SEGURO DE VEJEZ DISCAPACIDAD Y SOBREVIVENCIA</t>
  </si>
  <si>
    <t>YESENIA, ROJAS ROSARIO</t>
  </si>
  <si>
    <t>KENYA JIMENEZ VASQUEZ</t>
  </si>
  <si>
    <t>CARLOS MANUEL TAVREZ BELTRE</t>
  </si>
  <si>
    <t xml:space="preserve">AUXILIAR DE MANTENIMIENTO 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</si>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</sst>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7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0" fontId="4" fillId="0" borderId="0" xfId="0" applyFont="1" applyBorder="1"/>
    <xf numFmtId="43" fontId="4" fillId="7" borderId="0" xfId="1" applyFont="1" applyFill="1"/>
    <xf numFmtId="43" fontId="0" fillId="7" borderId="0" xfId="1" applyFont="1" applyFill="1"/>
    <xf numFmtId="43" fontId="3" fillId="2" borderId="0" xfId="0" applyNumberFormat="1" applyFont="1" applyFill="1" applyBorder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7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9" fillId="0" borderId="0" xfId="0" applyFont="1" applyBorder="1"/>
    <xf numFmtId="43" fontId="3" fillId="0" borderId="0" xfId="1" applyFont="1" applyFill="1" applyBorder="1" applyAlignment="1">
      <alignment horizontal="left" wrapText="1"/>
    </xf>
    <xf numFmtId="43" fontId="4" fillId="0" borderId="0" xfId="1" applyFont="1" applyFill="1" applyAlignment="1">
      <alignment horizontal="left"/>
    </xf>
    <xf numFmtId="0" fontId="1" fillId="0" borderId="0" xfId="0" applyFont="1" applyFill="1" applyBorder="1"/>
    <xf numFmtId="43" fontId="1" fillId="0" borderId="0" xfId="1" applyFont="1" applyFill="1" applyAlignment="1">
      <alignment horizontal="left"/>
    </xf>
    <xf numFmtId="0" fontId="0" fillId="0" borderId="0" xfId="0" applyFill="1" applyBorder="1"/>
    <xf numFmtId="43" fontId="0" fillId="0" borderId="0" xfId="1" applyFont="1" applyFill="1" applyBorder="1"/>
    <xf numFmtId="43" fontId="3" fillId="0" borderId="0" xfId="1" applyFont="1" applyFill="1" applyBorder="1" applyAlignment="1">
      <alignment wrapText="1"/>
    </xf>
    <xf numFmtId="40" fontId="3" fillId="0" borderId="0" xfId="1" applyNumberFormat="1" applyFont="1" applyFill="1" applyBorder="1"/>
    <xf numFmtId="43" fontId="3" fillId="0" borderId="0" xfId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3" fontId="3" fillId="0" borderId="0" xfId="0" applyNumberFormat="1" applyFont="1" applyFill="1" applyBorder="1" applyAlignment="1">
      <alignment wrapText="1"/>
    </xf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9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3" fillId="4" borderId="4" xfId="1" applyFont="1" applyFill="1" applyBorder="1" applyAlignment="1">
      <alignment vertical="top" wrapText="1"/>
    </xf>
    <xf numFmtId="43" fontId="12" fillId="3" borderId="0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vertical="center" wrapText="1" readingOrder="1"/>
    </xf>
    <xf numFmtId="43" fontId="12" fillId="3" borderId="2" xfId="1" applyFont="1" applyFill="1" applyBorder="1" applyAlignment="1">
      <alignment vertical="center" wrapText="1" readingOrder="1"/>
    </xf>
    <xf numFmtId="0" fontId="12" fillId="5" borderId="5" xfId="0" applyNumberFormat="1" applyFont="1" applyFill="1" applyBorder="1" applyAlignment="1">
      <alignment horizontal="center" vertical="center" wrapText="1" readingOrder="1"/>
    </xf>
    <xf numFmtId="0" fontId="12" fillId="6" borderId="5" xfId="0" applyNumberFormat="1" applyFont="1" applyFill="1" applyBorder="1" applyAlignment="1">
      <alignment horizontal="center" wrapText="1"/>
    </xf>
    <xf numFmtId="0" fontId="12" fillId="6" borderId="5" xfId="0" applyNumberFormat="1" applyFont="1" applyFill="1" applyBorder="1" applyAlignment="1">
      <alignment wrapText="1"/>
    </xf>
    <xf numFmtId="43" fontId="12" fillId="6" borderId="5" xfId="1" applyFont="1" applyFill="1" applyBorder="1" applyAlignment="1">
      <alignment vertical="center" wrapText="1" readingOrder="1"/>
    </xf>
    <xf numFmtId="0" fontId="12" fillId="6" borderId="8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5" xfId="1" applyFont="1" applyFill="1" applyBorder="1" applyAlignment="1">
      <alignment horizontal="center" vertical="center" wrapText="1" readingOrder="1"/>
    </xf>
    <xf numFmtId="43" fontId="12" fillId="5" borderId="11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0" fontId="12" fillId="6" borderId="16" xfId="0" applyNumberFormat="1" applyFont="1" applyFill="1" applyBorder="1" applyAlignment="1">
      <alignment vertical="center" wrapText="1" readingOrder="1"/>
    </xf>
    <xf numFmtId="0" fontId="12" fillId="6" borderId="5" xfId="0" applyNumberFormat="1" applyFont="1" applyFill="1" applyBorder="1" applyAlignment="1">
      <alignment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12" xfId="1" applyFont="1" applyFill="1" applyBorder="1" applyAlignment="1">
      <alignment horizontal="center" vertical="center" wrapText="1" readingOrder="1"/>
    </xf>
    <xf numFmtId="43" fontId="12" fillId="5" borderId="8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0" fontId="14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wrapText="1"/>
    </xf>
    <xf numFmtId="4" fontId="14" fillId="2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3" fillId="2" borderId="7" xfId="0" applyFont="1" applyFill="1" applyBorder="1" applyAlignment="1">
      <alignment wrapText="1"/>
    </xf>
    <xf numFmtId="4" fontId="13" fillId="2" borderId="7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164" fontId="13" fillId="2" borderId="7" xfId="0" applyNumberFormat="1" applyFont="1" applyFill="1" applyBorder="1" applyAlignment="1">
      <alignment vertical="center" wrapText="1"/>
    </xf>
    <xf numFmtId="43" fontId="14" fillId="2" borderId="7" xfId="1" applyFont="1" applyFill="1" applyBorder="1"/>
    <xf numFmtId="43" fontId="14" fillId="0" borderId="7" xfId="1" applyFont="1" applyBorder="1"/>
    <xf numFmtId="0" fontId="11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1" applyNumberFormat="1" applyFont="1" applyFill="1"/>
    <xf numFmtId="43" fontId="14" fillId="0" borderId="0" xfId="1" applyFont="1" applyFill="1" applyAlignment="1">
      <alignment horizontal="left"/>
    </xf>
    <xf numFmtId="0" fontId="14" fillId="0" borderId="0" xfId="0" applyFont="1" applyFill="1"/>
    <xf numFmtId="44" fontId="14" fillId="0" borderId="0" xfId="3" applyFont="1" applyFill="1" applyAlignment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/>
    <xf numFmtId="43" fontId="14" fillId="0" borderId="0" xfId="1" applyFont="1" applyFill="1" applyBorder="1" applyAlignment="1">
      <alignment horizontal="left"/>
    </xf>
    <xf numFmtId="43" fontId="14" fillId="0" borderId="0" xfId="1" applyFont="1" applyFill="1" applyBorder="1"/>
    <xf numFmtId="43" fontId="14" fillId="0" borderId="0" xfId="1" applyFont="1" applyAlignment="1"/>
    <xf numFmtId="40" fontId="11" fillId="0" borderId="0" xfId="0" applyNumberFormat="1" applyFont="1" applyFill="1" applyBorder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43" fontId="3" fillId="2" borderId="0" xfId="1" applyFont="1" applyFill="1" applyBorder="1" applyAlignment="1">
      <alignment wrapText="1"/>
    </xf>
    <xf numFmtId="43" fontId="11" fillId="2" borderId="0" xfId="1" applyFont="1" applyFill="1" applyAlignment="1"/>
    <xf numFmtId="43" fontId="14" fillId="2" borderId="0" xfId="1" applyFont="1" applyFill="1"/>
    <xf numFmtId="43" fontId="17" fillId="0" borderId="0" xfId="1" applyFont="1"/>
    <xf numFmtId="43" fontId="17" fillId="0" borderId="0" xfId="1" applyFont="1" applyFill="1" applyAlignment="1">
      <alignment horizontal="left"/>
    </xf>
    <xf numFmtId="0" fontId="16" fillId="0" borderId="6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3" fontId="12" fillId="3" borderId="10" xfId="1" applyFont="1" applyFill="1" applyBorder="1" applyAlignment="1">
      <alignment horizontal="center" vertical="center" wrapText="1" readingOrder="1"/>
    </xf>
    <xf numFmtId="43" fontId="12" fillId="3" borderId="3" xfId="1" applyFont="1" applyFill="1" applyBorder="1" applyAlignment="1">
      <alignment horizontal="center" vertical="center" wrapText="1" readingOrder="1"/>
    </xf>
    <xf numFmtId="43" fontId="12" fillId="3" borderId="16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center" vertical="center" wrapText="1" readingOrder="1"/>
    </xf>
    <xf numFmtId="0" fontId="12" fillId="6" borderId="12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14" xfId="0" applyNumberFormat="1" applyFont="1" applyFill="1" applyBorder="1" applyAlignment="1">
      <alignment horizontal="center" vertical="center" wrapText="1" readingOrder="1"/>
    </xf>
    <xf numFmtId="0" fontId="12" fillId="6" borderId="7" xfId="0" applyNumberFormat="1" applyFont="1" applyFill="1" applyBorder="1" applyAlignment="1">
      <alignment horizontal="center" vertical="center" wrapText="1" readingOrder="1"/>
    </xf>
    <xf numFmtId="43" fontId="12" fillId="3" borderId="15" xfId="1" applyFont="1" applyFill="1" applyBorder="1" applyAlignment="1">
      <alignment horizontal="center" vertical="center" wrapText="1" readingOrder="1"/>
    </xf>
    <xf numFmtId="43" fontId="12" fillId="3" borderId="13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9" xfId="1" applyFont="1" applyFill="1" applyBorder="1" applyAlignment="1">
      <alignment horizontal="center" vertical="center" wrapText="1" readingOrder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47625</xdr:rowOff>
    </xdr:from>
    <xdr:to>
      <xdr:col>1</xdr:col>
      <xdr:colOff>1089804</xdr:colOff>
      <xdr:row>3</xdr:row>
      <xdr:rowOff>457200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47624" y="47625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1257300</xdr:colOff>
      <xdr:row>106</xdr:row>
      <xdr:rowOff>409575</xdr:rowOff>
    </xdr:from>
    <xdr:to>
      <xdr:col>7</xdr:col>
      <xdr:colOff>323850</xdr:colOff>
      <xdr:row>117</xdr:row>
      <xdr:rowOff>47472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42786300"/>
          <a:ext cx="10058400" cy="3409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81"/>
  <sheetViews>
    <sheetView tabSelected="1" view="pageBreakPreview" zoomScale="40" zoomScaleNormal="100" zoomScaleSheetLayoutView="40" workbookViewId="0">
      <selection activeCell="AI17" sqref="AI17"/>
    </sheetView>
  </sheetViews>
  <sheetFormatPr baseColWidth="10" defaultRowHeight="15" x14ac:dyDescent="0.25"/>
  <cols>
    <col min="1" max="1" width="8.7109375" customWidth="1"/>
    <col min="2" max="2" width="39.5703125" style="2" customWidth="1"/>
    <col min="3" max="3" width="9.28515625" style="7" bestFit="1" customWidth="1"/>
    <col min="4" max="4" width="35.5703125" style="2" customWidth="1"/>
    <col min="5" max="5" width="35.140625" style="23" customWidth="1"/>
    <col min="6" max="6" width="29.28515625" style="2" customWidth="1"/>
    <col min="7" max="7" width="16" style="4" bestFit="1" customWidth="1"/>
    <col min="8" max="8" width="16.5703125" bestFit="1" customWidth="1"/>
    <col min="9" max="10" width="14.140625" style="5" bestFit="1" customWidth="1"/>
    <col min="11" max="11" width="22.140625" style="5" bestFit="1" customWidth="1"/>
    <col min="12" max="12" width="14.140625" style="5" bestFit="1" customWidth="1"/>
    <col min="13" max="13" width="14.7109375" style="5" customWidth="1"/>
    <col min="14" max="14" width="16.42578125" style="5" customWidth="1"/>
    <col min="15" max="15" width="16" style="4" bestFit="1" customWidth="1"/>
    <col min="16" max="16" width="11.5703125" style="4" hidden="1" customWidth="1"/>
    <col min="17" max="17" width="15.140625" style="39" hidden="1" customWidth="1"/>
    <col min="18" max="18" width="12.28515625" style="5" hidden="1" customWidth="1"/>
    <col min="19" max="19" width="19" style="4" hidden="1" customWidth="1"/>
    <col min="20" max="20" width="16.5703125" style="4" hidden="1" customWidth="1"/>
    <col min="21" max="21" width="17.42578125" style="4" bestFit="1" customWidth="1"/>
    <col min="22" max="22" width="11.28515625" style="4" hidden="1" customWidth="1"/>
    <col min="23" max="23" width="14.42578125" style="4" customWidth="1"/>
    <col min="24" max="24" width="14.140625" style="19" customWidth="1"/>
    <col min="25" max="25" width="16.7109375" style="4" customWidth="1"/>
    <col min="26" max="26" width="16.28515625" style="4" bestFit="1" customWidth="1"/>
    <col min="27" max="80" width="11.42578125" style="6"/>
  </cols>
  <sheetData>
    <row r="1" spans="1:80" x14ac:dyDescent="0.25">
      <c r="A1" s="124"/>
      <c r="B1" s="125"/>
      <c r="C1" s="126"/>
      <c r="D1" s="125"/>
      <c r="E1" s="127"/>
      <c r="F1" s="125"/>
      <c r="G1" s="56"/>
      <c r="H1" s="124"/>
      <c r="I1" s="56"/>
      <c r="J1" s="56"/>
      <c r="K1" s="56"/>
      <c r="L1" s="56"/>
      <c r="M1" s="56"/>
      <c r="N1" s="56"/>
      <c r="O1" s="56"/>
      <c r="P1" s="56"/>
      <c r="R1" s="56"/>
      <c r="S1" s="56"/>
      <c r="T1" s="56"/>
      <c r="U1" s="56"/>
      <c r="V1" s="56"/>
      <c r="W1" s="56"/>
      <c r="X1" s="56"/>
      <c r="Y1" s="56"/>
      <c r="Z1" s="56"/>
    </row>
    <row r="2" spans="1:80" x14ac:dyDescent="0.25">
      <c r="A2" s="124"/>
      <c r="B2" s="125"/>
      <c r="C2" s="126"/>
      <c r="D2" s="125"/>
      <c r="E2" s="127"/>
      <c r="F2" s="125"/>
      <c r="G2" s="56"/>
      <c r="H2" s="124"/>
      <c r="I2" s="56"/>
      <c r="J2" s="56"/>
      <c r="K2" s="56"/>
      <c r="L2" s="56"/>
      <c r="M2" s="56"/>
      <c r="N2" s="56"/>
      <c r="O2" s="56"/>
      <c r="P2" s="56"/>
      <c r="R2" s="56"/>
      <c r="S2" s="56"/>
      <c r="T2" s="56"/>
      <c r="U2" s="56"/>
      <c r="V2" s="56"/>
      <c r="W2" s="56"/>
      <c r="X2" s="56"/>
      <c r="Y2" s="56"/>
      <c r="Z2" s="56"/>
    </row>
    <row r="3" spans="1:80" x14ac:dyDescent="0.25">
      <c r="A3" s="124"/>
      <c r="B3" s="125"/>
      <c r="C3" s="126"/>
      <c r="D3" s="125"/>
      <c r="E3" s="127"/>
      <c r="F3" s="125"/>
      <c r="G3" s="56"/>
      <c r="H3" s="124"/>
      <c r="I3" s="56"/>
      <c r="J3" s="56"/>
      <c r="K3" s="56"/>
      <c r="L3" s="56"/>
      <c r="M3" s="56"/>
      <c r="N3" s="56"/>
      <c r="O3" s="56"/>
      <c r="P3" s="56"/>
      <c r="R3" s="56"/>
      <c r="S3" s="56"/>
      <c r="T3" s="56"/>
      <c r="U3" s="56"/>
      <c r="V3" s="56"/>
      <c r="W3" s="56"/>
      <c r="X3" s="56"/>
      <c r="Y3" s="56"/>
      <c r="Z3" s="56"/>
    </row>
    <row r="4" spans="1:80" ht="37.5" customHeight="1" x14ac:dyDescent="0.25">
      <c r="A4" s="133" t="s">
        <v>147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5"/>
      <c r="W4" s="135"/>
      <c r="X4" s="135"/>
      <c r="Y4" s="135"/>
      <c r="Z4" s="135"/>
    </row>
    <row r="5" spans="1:80" ht="18.75" x14ac:dyDescent="0.3">
      <c r="A5" s="57"/>
      <c r="B5" s="57"/>
      <c r="C5" s="57"/>
      <c r="D5" s="57"/>
      <c r="E5" s="58"/>
      <c r="F5" s="57"/>
      <c r="G5" s="57"/>
      <c r="H5" s="57"/>
      <c r="I5" s="59"/>
      <c r="J5" s="59"/>
      <c r="K5" s="59"/>
      <c r="L5" s="59"/>
      <c r="M5" s="59"/>
      <c r="N5" s="59"/>
      <c r="O5" s="59"/>
      <c r="P5" s="59"/>
      <c r="Q5" s="60"/>
      <c r="R5" s="61"/>
      <c r="S5" s="59"/>
      <c r="T5" s="59"/>
      <c r="U5" s="59"/>
      <c r="V5" s="62"/>
      <c r="W5" s="62"/>
      <c r="X5" s="62"/>
      <c r="Y5" s="62"/>
      <c r="Z5" s="62"/>
    </row>
    <row r="6" spans="1:80" s="1" customFormat="1" ht="15.75" customHeight="1" x14ac:dyDescent="0.25">
      <c r="A6" s="63" t="s">
        <v>0</v>
      </c>
      <c r="B6" s="64" t="s">
        <v>0</v>
      </c>
      <c r="C6" s="140" t="s">
        <v>72</v>
      </c>
      <c r="D6" s="64" t="s">
        <v>0</v>
      </c>
      <c r="E6" s="65" t="s">
        <v>0</v>
      </c>
      <c r="F6" s="64" t="s">
        <v>0</v>
      </c>
      <c r="G6" s="66" t="s">
        <v>0</v>
      </c>
      <c r="H6" s="67"/>
      <c r="I6" s="147" t="s">
        <v>1</v>
      </c>
      <c r="J6" s="148"/>
      <c r="K6" s="148"/>
      <c r="L6" s="148"/>
      <c r="M6" s="148"/>
      <c r="N6" s="148"/>
      <c r="O6" s="68"/>
      <c r="P6" s="136" t="s">
        <v>71</v>
      </c>
      <c r="Q6" s="137"/>
      <c r="R6" s="137"/>
      <c r="S6" s="137"/>
      <c r="T6" s="137"/>
      <c r="U6" s="137"/>
      <c r="V6" s="69"/>
      <c r="W6" s="70"/>
      <c r="X6" s="138" t="s">
        <v>146</v>
      </c>
      <c r="Y6" s="139"/>
      <c r="Z6" s="71"/>
    </row>
    <row r="7" spans="1:80" s="1" customFormat="1" ht="60.75" customHeight="1" x14ac:dyDescent="0.25">
      <c r="A7" s="72" t="s">
        <v>170</v>
      </c>
      <c r="B7" s="73" t="s">
        <v>2</v>
      </c>
      <c r="C7" s="141"/>
      <c r="D7" s="73" t="s">
        <v>3</v>
      </c>
      <c r="E7" s="74" t="s">
        <v>70</v>
      </c>
      <c r="F7" s="73" t="s">
        <v>4</v>
      </c>
      <c r="G7" s="75" t="s">
        <v>171</v>
      </c>
      <c r="H7" s="76" t="s">
        <v>75</v>
      </c>
      <c r="I7" s="144" t="s">
        <v>172</v>
      </c>
      <c r="J7" s="145"/>
      <c r="K7" s="142" t="s">
        <v>145</v>
      </c>
      <c r="L7" s="146" t="s">
        <v>143</v>
      </c>
      <c r="M7" s="146"/>
      <c r="N7" s="77" t="s">
        <v>179</v>
      </c>
      <c r="O7" s="78" t="s">
        <v>173</v>
      </c>
      <c r="P7" s="78" t="s">
        <v>66</v>
      </c>
      <c r="Q7" s="79" t="s">
        <v>56</v>
      </c>
      <c r="R7" s="80" t="s">
        <v>57</v>
      </c>
      <c r="S7" s="80" t="s">
        <v>58</v>
      </c>
      <c r="T7" s="80" t="s">
        <v>65</v>
      </c>
      <c r="U7" s="81" t="s">
        <v>59</v>
      </c>
      <c r="V7" s="82" t="s">
        <v>151</v>
      </c>
      <c r="W7" s="82" t="s">
        <v>158</v>
      </c>
      <c r="X7" s="149" t="s">
        <v>5</v>
      </c>
      <c r="Y7" s="150" t="s">
        <v>174</v>
      </c>
      <c r="Z7" s="82" t="s">
        <v>175</v>
      </c>
    </row>
    <row r="8" spans="1:80" s="1" customFormat="1" ht="52.5" customHeight="1" x14ac:dyDescent="0.25">
      <c r="A8" s="72" t="s">
        <v>0</v>
      </c>
      <c r="B8" s="73" t="s">
        <v>0</v>
      </c>
      <c r="C8" s="141"/>
      <c r="D8" s="73" t="s">
        <v>0</v>
      </c>
      <c r="E8" s="74" t="s">
        <v>0</v>
      </c>
      <c r="F8" s="73" t="s">
        <v>0</v>
      </c>
      <c r="G8" s="75" t="s">
        <v>0</v>
      </c>
      <c r="H8" s="76"/>
      <c r="I8" s="83" t="s">
        <v>176</v>
      </c>
      <c r="J8" s="83" t="s">
        <v>144</v>
      </c>
      <c r="K8" s="143"/>
      <c r="L8" s="76" t="s">
        <v>177</v>
      </c>
      <c r="M8" s="84" t="s">
        <v>178</v>
      </c>
      <c r="N8" s="85">
        <v>1512.45</v>
      </c>
      <c r="O8" s="79" t="s">
        <v>0</v>
      </c>
      <c r="P8" s="79"/>
      <c r="Q8" s="79"/>
      <c r="R8" s="78"/>
      <c r="S8" s="86"/>
      <c r="T8" s="79"/>
      <c r="U8" s="87"/>
      <c r="V8" s="88"/>
      <c r="W8" s="88" t="s">
        <v>0</v>
      </c>
      <c r="X8" s="150"/>
      <c r="Y8" s="151"/>
      <c r="Z8" s="88" t="s">
        <v>0</v>
      </c>
    </row>
    <row r="9" spans="1:80" s="24" customFormat="1" ht="36.75" customHeight="1" x14ac:dyDescent="0.25">
      <c r="A9" s="89">
        <v>1</v>
      </c>
      <c r="B9" s="90" t="s">
        <v>166</v>
      </c>
      <c r="C9" s="90" t="s">
        <v>74</v>
      </c>
      <c r="D9" s="90" t="s">
        <v>196</v>
      </c>
      <c r="E9" s="90" t="s">
        <v>152</v>
      </c>
      <c r="F9" s="90" t="s">
        <v>67</v>
      </c>
      <c r="G9" s="91">
        <v>360000</v>
      </c>
      <c r="H9" s="91">
        <f>+G9-(I9+L9+N9)</f>
        <v>344209.07</v>
      </c>
      <c r="I9" s="91">
        <f>IF(G9&lt;=325250,G9*2.87%,9334.68)</f>
        <v>9334.68</v>
      </c>
      <c r="J9" s="91">
        <f>IF(G9&lt;=325250,G9*7.1%,23092.75)</f>
        <v>23092.75</v>
      </c>
      <c r="K9" s="91">
        <f>IF(G9&lt;=65050,G9*1.1%,715.55)</f>
        <v>715.55</v>
      </c>
      <c r="L9" s="91">
        <f>IF(G9&lt;=162625,G9*3.04%,4943.8)</f>
        <v>4943.8</v>
      </c>
      <c r="M9" s="91">
        <f>IF(G9&lt;=162625,G9*7.09%,11530.11)</f>
        <v>11530.11</v>
      </c>
      <c r="N9" s="91">
        <v>1512.45</v>
      </c>
      <c r="O9" s="91">
        <f>+I9+J9+K9+L9+M9+N9</f>
        <v>51129.340000000004</v>
      </c>
      <c r="P9" s="91">
        <v>25</v>
      </c>
      <c r="Q9" s="92"/>
      <c r="R9" s="92"/>
      <c r="S9" s="91">
        <v>1328.8</v>
      </c>
      <c r="T9" s="91"/>
      <c r="U9" s="91">
        <f>IF((H9*12)&gt;867123.01,(79776+(((H9*12)-867123.01)*0.25))/12,IF((H9*12)&gt;624329.01,(31216+(((H9*12)-624329.01)*0.2))/12,IF((H9*12)&gt;416220.01,(((H9*12)-416220.01)*0.15)/12,0)))</f>
        <v>74635.204791666663</v>
      </c>
      <c r="V9" s="91"/>
      <c r="W9" s="91">
        <f>P9+Q9+R9+S9+T9+U9</f>
        <v>75989.004791666666</v>
      </c>
      <c r="X9" s="91">
        <f>+I9+L9+N9</f>
        <v>15790.93</v>
      </c>
      <c r="Y9" s="91">
        <f>+J9+M9</f>
        <v>34622.86</v>
      </c>
      <c r="Z9" s="91">
        <f>+G9-(W9+X9)</f>
        <v>268220.06520833331</v>
      </c>
    </row>
    <row r="10" spans="1:80" s="8" customFormat="1" ht="33.75" customHeight="1" x14ac:dyDescent="0.2">
      <c r="A10" s="89">
        <v>2</v>
      </c>
      <c r="B10" s="90" t="s">
        <v>76</v>
      </c>
      <c r="C10" s="90" t="s">
        <v>73</v>
      </c>
      <c r="D10" s="90" t="s">
        <v>13</v>
      </c>
      <c r="E10" s="90" t="s">
        <v>46</v>
      </c>
      <c r="F10" s="90" t="s">
        <v>67</v>
      </c>
      <c r="G10" s="91">
        <v>300000</v>
      </c>
      <c r="H10" s="91">
        <f>+G10-(I10+L10+N10)</f>
        <v>286446.2</v>
      </c>
      <c r="I10" s="91">
        <f>IF(G10&lt;=325250,G10*2.87%,9334.68)</f>
        <v>8610</v>
      </c>
      <c r="J10" s="91">
        <f t="shared" ref="J10:J68" si="0">IF(G10&lt;=325250,G10*7.1%,23092.75)</f>
        <v>21299.999999999996</v>
      </c>
      <c r="K10" s="91">
        <f t="shared" ref="K10:K68" si="1">IF(G10&lt;=65050,G10*1.1%,715.55)</f>
        <v>715.55</v>
      </c>
      <c r="L10" s="91">
        <f t="shared" ref="L10:L68" si="2">IF(G10&lt;=162625,G10*3.04%,4943.8)</f>
        <v>4943.8</v>
      </c>
      <c r="M10" s="91">
        <f t="shared" ref="M10:M68" si="3">IF(G10&lt;=162625,G10*7.09%,11530.11)</f>
        <v>11530.11</v>
      </c>
      <c r="N10" s="91"/>
      <c r="O10" s="91">
        <f t="shared" ref="O10:O34" si="4">+I10+J10+K10+L10+M10+N10</f>
        <v>47099.46</v>
      </c>
      <c r="P10" s="91">
        <v>25</v>
      </c>
      <c r="Q10" s="92"/>
      <c r="R10" s="92"/>
      <c r="S10" s="91"/>
      <c r="T10" s="91"/>
      <c r="U10" s="91">
        <f t="shared" ref="U10:U68" si="5">IF((H10*12)&gt;867123.01,(79776+(((H10*12)-867123.01)*0.25))/12,IF((H10*12)&gt;624329.01,(31216+(((H10*12)-624329.01)*0.2))/12,IF((H10*12)&gt;416220.01,(((H10*12)-416220.01)*0.15)/12,0)))</f>
        <v>60194.487291666679</v>
      </c>
      <c r="V10" s="91"/>
      <c r="W10" s="91">
        <f t="shared" ref="W10:W28" si="6">P10+Q10+R10+S10+T10+U10</f>
        <v>60219.487291666679</v>
      </c>
      <c r="X10" s="91">
        <f t="shared" ref="X10:X34" si="7">+I10+L10+N10</f>
        <v>13553.8</v>
      </c>
      <c r="Y10" s="91">
        <f t="shared" ref="Y10:Y24" si="8">+J10+M10</f>
        <v>32830.11</v>
      </c>
      <c r="Z10" s="91">
        <f t="shared" ref="Z10:Z34" si="9">+G10-(W10+X10)</f>
        <v>226226.71270833333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8" customFormat="1" ht="34.5" customHeight="1" x14ac:dyDescent="0.2">
      <c r="A11" s="89">
        <v>3</v>
      </c>
      <c r="B11" s="90" t="s">
        <v>77</v>
      </c>
      <c r="C11" s="90" t="s">
        <v>74</v>
      </c>
      <c r="D11" s="90" t="s">
        <v>8</v>
      </c>
      <c r="E11" s="90" t="s">
        <v>35</v>
      </c>
      <c r="F11" s="90" t="s">
        <v>67</v>
      </c>
      <c r="G11" s="91">
        <v>300000</v>
      </c>
      <c r="H11" s="91">
        <f t="shared" ref="H11:H34" si="10">+G11-(I11+L11+N11)</f>
        <v>286446.2</v>
      </c>
      <c r="I11" s="91">
        <f t="shared" ref="I11:I68" si="11">IF(G11&lt;=325250,G11*2.87%,9334.68)</f>
        <v>8610</v>
      </c>
      <c r="J11" s="91">
        <f t="shared" si="0"/>
        <v>21299.999999999996</v>
      </c>
      <c r="K11" s="91">
        <f t="shared" si="1"/>
        <v>715.55</v>
      </c>
      <c r="L11" s="91">
        <f t="shared" si="2"/>
        <v>4943.8</v>
      </c>
      <c r="M11" s="91">
        <f t="shared" si="3"/>
        <v>11530.11</v>
      </c>
      <c r="N11" s="91"/>
      <c r="O11" s="91">
        <f t="shared" si="4"/>
        <v>47099.46</v>
      </c>
      <c r="P11" s="91">
        <v>25</v>
      </c>
      <c r="Q11" s="92"/>
      <c r="R11" s="92"/>
      <c r="S11" s="91">
        <v>1328.8</v>
      </c>
      <c r="T11" s="91"/>
      <c r="U11" s="91">
        <f t="shared" si="5"/>
        <v>60194.487291666679</v>
      </c>
      <c r="V11" s="91"/>
      <c r="W11" s="91">
        <f t="shared" si="6"/>
        <v>61548.287291666682</v>
      </c>
      <c r="X11" s="91">
        <f t="shared" si="7"/>
        <v>13553.8</v>
      </c>
      <c r="Y11" s="91">
        <f t="shared" si="8"/>
        <v>32830.11</v>
      </c>
      <c r="Z11" s="91">
        <f t="shared" si="9"/>
        <v>224897.91270833332</v>
      </c>
      <c r="AA11" s="2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</row>
    <row r="12" spans="1:80" s="8" customFormat="1" ht="30" customHeight="1" x14ac:dyDescent="0.2">
      <c r="A12" s="89">
        <v>4</v>
      </c>
      <c r="B12" s="90" t="s">
        <v>78</v>
      </c>
      <c r="C12" s="90" t="s">
        <v>74</v>
      </c>
      <c r="D12" s="90" t="s">
        <v>14</v>
      </c>
      <c r="E12" s="90" t="s">
        <v>52</v>
      </c>
      <c r="F12" s="90" t="s">
        <v>54</v>
      </c>
      <c r="G12" s="91">
        <v>185000</v>
      </c>
      <c r="H12" s="91">
        <f>+G12-(I12+L12+N12)</f>
        <v>170209.35</v>
      </c>
      <c r="I12" s="91">
        <f t="shared" si="11"/>
        <v>5309.5</v>
      </c>
      <c r="J12" s="91">
        <f t="shared" si="0"/>
        <v>13134.999999999998</v>
      </c>
      <c r="K12" s="91">
        <f t="shared" si="1"/>
        <v>715.55</v>
      </c>
      <c r="L12" s="91">
        <f t="shared" si="2"/>
        <v>4943.8</v>
      </c>
      <c r="M12" s="91">
        <f t="shared" si="3"/>
        <v>11530.11</v>
      </c>
      <c r="N12" s="91">
        <v>4537.3500000000004</v>
      </c>
      <c r="O12" s="91">
        <f t="shared" si="4"/>
        <v>40171.31</v>
      </c>
      <c r="P12" s="91">
        <v>25</v>
      </c>
      <c r="Q12" s="92">
        <v>38771.46</v>
      </c>
      <c r="R12" s="92"/>
      <c r="S12" s="91">
        <v>2657.6</v>
      </c>
      <c r="T12" s="91">
        <v>100</v>
      </c>
      <c r="U12" s="91">
        <f t="shared" si="5"/>
        <v>31135.27479166667</v>
      </c>
      <c r="V12" s="91"/>
      <c r="W12" s="91">
        <f t="shared" si="6"/>
        <v>72689.334791666668</v>
      </c>
      <c r="X12" s="91">
        <f t="shared" si="7"/>
        <v>14790.65</v>
      </c>
      <c r="Y12" s="91">
        <f t="shared" si="8"/>
        <v>24665.11</v>
      </c>
      <c r="Z12" s="91">
        <f t="shared" si="9"/>
        <v>97520.015208333338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</row>
    <row r="13" spans="1:80" s="8" customFormat="1" ht="34.5" customHeight="1" x14ac:dyDescent="0.2">
      <c r="A13" s="89">
        <v>5</v>
      </c>
      <c r="B13" s="90" t="s">
        <v>79</v>
      </c>
      <c r="C13" s="90" t="s">
        <v>73</v>
      </c>
      <c r="D13" s="90" t="s">
        <v>6</v>
      </c>
      <c r="E13" s="90" t="s">
        <v>60</v>
      </c>
      <c r="F13" s="90" t="s">
        <v>54</v>
      </c>
      <c r="G13" s="91">
        <v>185000</v>
      </c>
      <c r="H13" s="91">
        <f t="shared" si="10"/>
        <v>174746.7</v>
      </c>
      <c r="I13" s="91">
        <f t="shared" si="11"/>
        <v>5309.5</v>
      </c>
      <c r="J13" s="91">
        <f t="shared" si="0"/>
        <v>13134.999999999998</v>
      </c>
      <c r="K13" s="91">
        <f t="shared" si="1"/>
        <v>715.55</v>
      </c>
      <c r="L13" s="91">
        <f t="shared" si="2"/>
        <v>4943.8</v>
      </c>
      <c r="M13" s="91">
        <f t="shared" si="3"/>
        <v>11530.11</v>
      </c>
      <c r="N13" s="91"/>
      <c r="O13" s="91">
        <f t="shared" si="4"/>
        <v>35633.96</v>
      </c>
      <c r="P13" s="91">
        <v>25</v>
      </c>
      <c r="Q13" s="92">
        <v>12441.85</v>
      </c>
      <c r="R13" s="92"/>
      <c r="S13" s="91">
        <v>1328.8</v>
      </c>
      <c r="T13" s="91">
        <v>100</v>
      </c>
      <c r="U13" s="91">
        <f t="shared" si="5"/>
        <v>32269.612291666668</v>
      </c>
      <c r="V13" s="91"/>
      <c r="W13" s="91">
        <f t="shared" si="6"/>
        <v>46165.262291666666</v>
      </c>
      <c r="X13" s="91">
        <f t="shared" si="7"/>
        <v>10253.299999999999</v>
      </c>
      <c r="Y13" s="91">
        <f t="shared" si="8"/>
        <v>24665.11</v>
      </c>
      <c r="Z13" s="91">
        <f t="shared" si="9"/>
        <v>128581.43770833334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</row>
    <row r="14" spans="1:80" s="8" customFormat="1" ht="33.75" customHeight="1" x14ac:dyDescent="0.2">
      <c r="A14" s="89">
        <v>6</v>
      </c>
      <c r="B14" s="90" t="s">
        <v>80</v>
      </c>
      <c r="C14" s="90" t="s">
        <v>73</v>
      </c>
      <c r="D14" s="90" t="s">
        <v>153</v>
      </c>
      <c r="E14" s="90" t="s">
        <v>154</v>
      </c>
      <c r="F14" s="90" t="s">
        <v>54</v>
      </c>
      <c r="G14" s="91">
        <v>185000</v>
      </c>
      <c r="H14" s="91">
        <f t="shared" si="10"/>
        <v>171721.8</v>
      </c>
      <c r="I14" s="91">
        <f t="shared" si="11"/>
        <v>5309.5</v>
      </c>
      <c r="J14" s="91">
        <f t="shared" si="0"/>
        <v>13134.999999999998</v>
      </c>
      <c r="K14" s="91">
        <f t="shared" si="1"/>
        <v>715.55</v>
      </c>
      <c r="L14" s="91">
        <f t="shared" si="2"/>
        <v>4943.8</v>
      </c>
      <c r="M14" s="91">
        <f t="shared" si="3"/>
        <v>11530.11</v>
      </c>
      <c r="N14" s="91">
        <v>3024.9</v>
      </c>
      <c r="O14" s="91">
        <f t="shared" si="4"/>
        <v>38658.86</v>
      </c>
      <c r="P14" s="91">
        <v>25</v>
      </c>
      <c r="Q14" s="92"/>
      <c r="R14" s="92"/>
      <c r="S14" s="91">
        <v>2657.6</v>
      </c>
      <c r="T14" s="91">
        <v>100</v>
      </c>
      <c r="U14" s="91">
        <f t="shared" si="5"/>
        <v>31513.387291666662</v>
      </c>
      <c r="V14" s="91"/>
      <c r="W14" s="91">
        <f t="shared" si="6"/>
        <v>34295.987291666665</v>
      </c>
      <c r="X14" s="91">
        <f t="shared" si="7"/>
        <v>13278.199999999999</v>
      </c>
      <c r="Y14" s="91">
        <f t="shared" si="8"/>
        <v>24665.11</v>
      </c>
      <c r="Z14" s="91">
        <f t="shared" si="9"/>
        <v>137425.81270833334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</row>
    <row r="15" spans="1:80" s="8" customFormat="1" ht="52.5" customHeight="1" x14ac:dyDescent="0.2">
      <c r="A15" s="89">
        <v>7</v>
      </c>
      <c r="B15" s="90" t="s">
        <v>81</v>
      </c>
      <c r="C15" s="90" t="s">
        <v>74</v>
      </c>
      <c r="D15" s="90" t="s">
        <v>8</v>
      </c>
      <c r="E15" s="90" t="s">
        <v>194</v>
      </c>
      <c r="F15" s="90" t="s">
        <v>54</v>
      </c>
      <c r="G15" s="91">
        <v>170000</v>
      </c>
      <c r="H15" s="91">
        <f t="shared" si="10"/>
        <v>160177.20000000001</v>
      </c>
      <c r="I15" s="91">
        <f t="shared" si="11"/>
        <v>4879</v>
      </c>
      <c r="J15" s="91">
        <f t="shared" si="0"/>
        <v>12069.999999999998</v>
      </c>
      <c r="K15" s="91">
        <f t="shared" si="1"/>
        <v>715.55</v>
      </c>
      <c r="L15" s="91">
        <f t="shared" si="2"/>
        <v>4943.8</v>
      </c>
      <c r="M15" s="91">
        <f t="shared" si="3"/>
        <v>11530.11</v>
      </c>
      <c r="N15" s="91"/>
      <c r="O15" s="91">
        <f t="shared" si="4"/>
        <v>34138.46</v>
      </c>
      <c r="P15" s="91">
        <v>25</v>
      </c>
      <c r="Q15" s="92">
        <v>11358.49</v>
      </c>
      <c r="R15" s="92"/>
      <c r="S15" s="91">
        <v>1328.8</v>
      </c>
      <c r="T15" s="91">
        <v>100</v>
      </c>
      <c r="U15" s="91">
        <f t="shared" si="5"/>
        <v>28627.237291666668</v>
      </c>
      <c r="V15" s="91"/>
      <c r="W15" s="91">
        <f t="shared" si="6"/>
        <v>41439.527291666665</v>
      </c>
      <c r="X15" s="91">
        <f t="shared" si="7"/>
        <v>9822.7999999999993</v>
      </c>
      <c r="Y15" s="91">
        <f t="shared" si="8"/>
        <v>23600.11</v>
      </c>
      <c r="Z15" s="91">
        <f t="shared" si="9"/>
        <v>118737.67270833334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</row>
    <row r="16" spans="1:80" s="8" customFormat="1" ht="36" customHeight="1" x14ac:dyDescent="0.2">
      <c r="A16" s="89">
        <v>8</v>
      </c>
      <c r="B16" s="90" t="s">
        <v>82</v>
      </c>
      <c r="C16" s="90" t="s">
        <v>73</v>
      </c>
      <c r="D16" s="90" t="s">
        <v>14</v>
      </c>
      <c r="E16" s="90" t="s">
        <v>32</v>
      </c>
      <c r="F16" s="90" t="s">
        <v>54</v>
      </c>
      <c r="G16" s="91">
        <v>155000</v>
      </c>
      <c r="H16" s="91">
        <f t="shared" si="10"/>
        <v>144327.04999999999</v>
      </c>
      <c r="I16" s="91">
        <f t="shared" si="11"/>
        <v>4448.5</v>
      </c>
      <c r="J16" s="91">
        <f t="shared" si="0"/>
        <v>11004.999999999998</v>
      </c>
      <c r="K16" s="91">
        <f t="shared" si="1"/>
        <v>715.55</v>
      </c>
      <c r="L16" s="91">
        <f t="shared" si="2"/>
        <v>4712</v>
      </c>
      <c r="M16" s="91">
        <f t="shared" si="3"/>
        <v>10989.5</v>
      </c>
      <c r="N16" s="91">
        <v>1512.45</v>
      </c>
      <c r="O16" s="91">
        <f t="shared" si="4"/>
        <v>33382.999999999993</v>
      </c>
      <c r="P16" s="91">
        <v>25</v>
      </c>
      <c r="Q16" s="92">
        <v>8487.86</v>
      </c>
      <c r="R16" s="92"/>
      <c r="S16" s="91">
        <v>580.41999999999996</v>
      </c>
      <c r="T16" s="91">
        <v>100</v>
      </c>
      <c r="U16" s="91">
        <f t="shared" si="5"/>
        <v>24664.699791666662</v>
      </c>
      <c r="V16" s="91"/>
      <c r="W16" s="91">
        <f t="shared" ref="W16:W24" si="12">P16+Q16+R16+S16+T16+U16-(V16)</f>
        <v>33857.979791666665</v>
      </c>
      <c r="X16" s="91">
        <f t="shared" si="7"/>
        <v>10672.95</v>
      </c>
      <c r="Y16" s="91">
        <f t="shared" si="8"/>
        <v>21994.5</v>
      </c>
      <c r="Z16" s="91">
        <f t="shared" si="9"/>
        <v>110469.07020833333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</row>
    <row r="17" spans="1:80" s="8" customFormat="1" ht="48" customHeight="1" x14ac:dyDescent="0.2">
      <c r="A17" s="89">
        <v>9</v>
      </c>
      <c r="B17" s="90" t="s">
        <v>94</v>
      </c>
      <c r="C17" s="90" t="s">
        <v>73</v>
      </c>
      <c r="D17" s="90" t="s">
        <v>15</v>
      </c>
      <c r="E17" s="90" t="s">
        <v>149</v>
      </c>
      <c r="F17" s="90" t="s">
        <v>55</v>
      </c>
      <c r="G17" s="91">
        <v>140000</v>
      </c>
      <c r="H17" s="91">
        <f>+G17-(I17+L17+N17)</f>
        <v>130213.55</v>
      </c>
      <c r="I17" s="91">
        <f t="shared" si="11"/>
        <v>4018</v>
      </c>
      <c r="J17" s="91">
        <f t="shared" si="0"/>
        <v>9940</v>
      </c>
      <c r="K17" s="91">
        <f t="shared" si="1"/>
        <v>715.55</v>
      </c>
      <c r="L17" s="91">
        <f t="shared" si="2"/>
        <v>4256</v>
      </c>
      <c r="M17" s="91">
        <f t="shared" si="3"/>
        <v>9926</v>
      </c>
      <c r="N17" s="91">
        <v>1512.45</v>
      </c>
      <c r="O17" s="91">
        <f>+I17+J17+K17+L17+M17+N17</f>
        <v>30368</v>
      </c>
      <c r="P17" s="91">
        <v>25</v>
      </c>
      <c r="Q17" s="92">
        <v>1000</v>
      </c>
      <c r="R17" s="92"/>
      <c r="S17" s="91">
        <v>365.97</v>
      </c>
      <c r="T17" s="91">
        <v>100</v>
      </c>
      <c r="U17" s="91">
        <f t="shared" si="5"/>
        <v>21136.32479166667</v>
      </c>
      <c r="V17" s="91"/>
      <c r="W17" s="91">
        <f t="shared" si="12"/>
        <v>22627.294791666671</v>
      </c>
      <c r="X17" s="91">
        <f>+I17+L17+N17</f>
        <v>9786.4500000000007</v>
      </c>
      <c r="Y17" s="91">
        <f>+J17+M17</f>
        <v>19866</v>
      </c>
      <c r="Z17" s="91">
        <f>+G17-(W17+X17)</f>
        <v>107586.25520833333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1:80" s="8" customFormat="1" ht="32.25" customHeight="1" x14ac:dyDescent="0.2">
      <c r="A18" s="89">
        <v>10</v>
      </c>
      <c r="B18" s="90" t="s">
        <v>83</v>
      </c>
      <c r="C18" s="90" t="s">
        <v>73</v>
      </c>
      <c r="D18" s="90" t="s">
        <v>8</v>
      </c>
      <c r="E18" s="90" t="s">
        <v>195</v>
      </c>
      <c r="F18" s="90" t="s">
        <v>54</v>
      </c>
      <c r="G18" s="91">
        <v>145000</v>
      </c>
      <c r="H18" s="91">
        <f t="shared" si="10"/>
        <v>136430.5</v>
      </c>
      <c r="I18" s="91">
        <f t="shared" si="11"/>
        <v>4161.5</v>
      </c>
      <c r="J18" s="91">
        <f t="shared" si="0"/>
        <v>10294.999999999998</v>
      </c>
      <c r="K18" s="91">
        <f t="shared" si="1"/>
        <v>715.55</v>
      </c>
      <c r="L18" s="91">
        <f t="shared" si="2"/>
        <v>4408</v>
      </c>
      <c r="M18" s="91">
        <f t="shared" si="3"/>
        <v>10280.5</v>
      </c>
      <c r="N18" s="91"/>
      <c r="O18" s="91">
        <f t="shared" si="4"/>
        <v>29860.549999999996</v>
      </c>
      <c r="P18" s="91">
        <v>25</v>
      </c>
      <c r="Q18" s="92">
        <v>6000</v>
      </c>
      <c r="R18" s="92"/>
      <c r="S18" s="91">
        <v>20</v>
      </c>
      <c r="T18" s="91">
        <v>100</v>
      </c>
      <c r="U18" s="91">
        <f t="shared" si="5"/>
        <v>22690.562291666665</v>
      </c>
      <c r="V18" s="91"/>
      <c r="W18" s="91">
        <f t="shared" si="12"/>
        <v>28835.562291666665</v>
      </c>
      <c r="X18" s="91">
        <f t="shared" si="7"/>
        <v>8569.5</v>
      </c>
      <c r="Y18" s="91">
        <f t="shared" si="8"/>
        <v>20575.5</v>
      </c>
      <c r="Z18" s="91">
        <f t="shared" si="9"/>
        <v>107594.93770833334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spans="1:80" s="8" customFormat="1" ht="30.75" customHeight="1" x14ac:dyDescent="0.2">
      <c r="A19" s="89">
        <v>11</v>
      </c>
      <c r="B19" s="90" t="s">
        <v>85</v>
      </c>
      <c r="C19" s="90" t="s">
        <v>73</v>
      </c>
      <c r="D19" s="90" t="s">
        <v>63</v>
      </c>
      <c r="E19" s="90" t="s">
        <v>42</v>
      </c>
      <c r="F19" s="90" t="s">
        <v>55</v>
      </c>
      <c r="G19" s="91">
        <v>96000</v>
      </c>
      <c r="H19" s="91">
        <f t="shared" si="10"/>
        <v>88813.95</v>
      </c>
      <c r="I19" s="91">
        <f t="shared" si="11"/>
        <v>2755.2</v>
      </c>
      <c r="J19" s="91">
        <f t="shared" si="0"/>
        <v>6815.9999999999991</v>
      </c>
      <c r="K19" s="91">
        <f t="shared" si="1"/>
        <v>715.55</v>
      </c>
      <c r="L19" s="91">
        <f t="shared" si="2"/>
        <v>2918.4</v>
      </c>
      <c r="M19" s="91">
        <f t="shared" si="3"/>
        <v>6806.4000000000005</v>
      </c>
      <c r="N19" s="91">
        <v>1512.45</v>
      </c>
      <c r="O19" s="91">
        <f t="shared" si="4"/>
        <v>21524</v>
      </c>
      <c r="P19" s="91">
        <v>25</v>
      </c>
      <c r="Q19" s="92">
        <v>1000</v>
      </c>
      <c r="R19" s="92"/>
      <c r="S19" s="91">
        <v>1217.22</v>
      </c>
      <c r="T19" s="91">
        <v>100</v>
      </c>
      <c r="U19" s="91">
        <v>12466.01</v>
      </c>
      <c r="V19" s="91"/>
      <c r="W19" s="91">
        <f t="shared" si="12"/>
        <v>14808.23</v>
      </c>
      <c r="X19" s="91">
        <f t="shared" si="7"/>
        <v>7186.05</v>
      </c>
      <c r="Y19" s="91">
        <f t="shared" si="8"/>
        <v>13622.4</v>
      </c>
      <c r="Z19" s="91">
        <f t="shared" si="9"/>
        <v>74005.72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spans="1:80" s="8" customFormat="1" ht="30" customHeight="1" x14ac:dyDescent="0.2">
      <c r="A20" s="89">
        <v>12</v>
      </c>
      <c r="B20" s="90" t="s">
        <v>86</v>
      </c>
      <c r="C20" s="90" t="s">
        <v>74</v>
      </c>
      <c r="D20" s="90" t="s">
        <v>63</v>
      </c>
      <c r="E20" s="90" t="s">
        <v>38</v>
      </c>
      <c r="F20" s="90" t="s">
        <v>54</v>
      </c>
      <c r="G20" s="91">
        <v>60000</v>
      </c>
      <c r="H20" s="91">
        <f t="shared" si="10"/>
        <v>56454</v>
      </c>
      <c r="I20" s="91">
        <f t="shared" si="11"/>
        <v>1722</v>
      </c>
      <c r="J20" s="91">
        <f t="shared" si="0"/>
        <v>4260</v>
      </c>
      <c r="K20" s="91">
        <f t="shared" si="1"/>
        <v>660.00000000000011</v>
      </c>
      <c r="L20" s="91">
        <f t="shared" si="2"/>
        <v>1824</v>
      </c>
      <c r="M20" s="91">
        <f t="shared" si="3"/>
        <v>4254</v>
      </c>
      <c r="N20" s="91"/>
      <c r="O20" s="91">
        <f t="shared" si="4"/>
        <v>12720</v>
      </c>
      <c r="P20" s="91">
        <v>25</v>
      </c>
      <c r="Q20" s="92">
        <v>2996.21</v>
      </c>
      <c r="R20" s="92"/>
      <c r="S20" s="91">
        <v>1185.3399999999999</v>
      </c>
      <c r="T20" s="91">
        <v>100</v>
      </c>
      <c r="U20" s="91">
        <f t="shared" si="5"/>
        <v>3486.6498333333329</v>
      </c>
      <c r="V20" s="91"/>
      <c r="W20" s="91">
        <f t="shared" si="12"/>
        <v>7793.1998333333331</v>
      </c>
      <c r="X20" s="91">
        <f t="shared" si="7"/>
        <v>3546</v>
      </c>
      <c r="Y20" s="91">
        <f t="shared" si="8"/>
        <v>8514</v>
      </c>
      <c r="Z20" s="91">
        <f t="shared" si="9"/>
        <v>48660.800166666668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spans="1:80" s="8" customFormat="1" ht="50.25" customHeight="1" x14ac:dyDescent="0.2">
      <c r="A21" s="89">
        <v>13</v>
      </c>
      <c r="B21" s="90" t="s">
        <v>87</v>
      </c>
      <c r="C21" s="90" t="s">
        <v>73</v>
      </c>
      <c r="D21" s="90" t="s">
        <v>9</v>
      </c>
      <c r="E21" s="90" t="s">
        <v>22</v>
      </c>
      <c r="F21" s="90" t="s">
        <v>54</v>
      </c>
      <c r="G21" s="91">
        <v>116000</v>
      </c>
      <c r="H21" s="91">
        <f t="shared" si="10"/>
        <v>106119.5</v>
      </c>
      <c r="I21" s="91">
        <f t="shared" si="11"/>
        <v>3329.2</v>
      </c>
      <c r="J21" s="91">
        <f t="shared" si="0"/>
        <v>8236</v>
      </c>
      <c r="K21" s="91">
        <f t="shared" si="1"/>
        <v>715.55</v>
      </c>
      <c r="L21" s="91">
        <f t="shared" si="2"/>
        <v>3526.4</v>
      </c>
      <c r="M21" s="91">
        <f t="shared" si="3"/>
        <v>8224.4</v>
      </c>
      <c r="N21" s="91">
        <v>3024.9</v>
      </c>
      <c r="O21" s="91">
        <f t="shared" si="4"/>
        <v>27056.45</v>
      </c>
      <c r="P21" s="91">
        <v>25</v>
      </c>
      <c r="Q21" s="92"/>
      <c r="R21" s="92"/>
      <c r="S21" s="91">
        <v>1527.91</v>
      </c>
      <c r="T21" s="91">
        <v>100</v>
      </c>
      <c r="U21" s="91">
        <f t="shared" si="5"/>
        <v>15112.812291666667</v>
      </c>
      <c r="V21" s="91"/>
      <c r="W21" s="91">
        <f t="shared" si="12"/>
        <v>16765.722291666669</v>
      </c>
      <c r="X21" s="91">
        <f t="shared" si="7"/>
        <v>9880.5</v>
      </c>
      <c r="Y21" s="91">
        <f t="shared" si="8"/>
        <v>16460.400000000001</v>
      </c>
      <c r="Z21" s="91">
        <f t="shared" si="9"/>
        <v>89353.777708333335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spans="1:80" s="8" customFormat="1" ht="31.5" customHeight="1" x14ac:dyDescent="0.2">
      <c r="A22" s="89">
        <v>14</v>
      </c>
      <c r="B22" s="90" t="s">
        <v>88</v>
      </c>
      <c r="C22" s="90" t="s">
        <v>73</v>
      </c>
      <c r="D22" s="90" t="s">
        <v>11</v>
      </c>
      <c r="E22" s="90" t="s">
        <v>51</v>
      </c>
      <c r="F22" s="90" t="s">
        <v>54</v>
      </c>
      <c r="G22" s="91">
        <v>80000</v>
      </c>
      <c r="H22" s="91">
        <f t="shared" si="10"/>
        <v>75272</v>
      </c>
      <c r="I22" s="91">
        <f t="shared" si="11"/>
        <v>2296</v>
      </c>
      <c r="J22" s="91">
        <f t="shared" si="0"/>
        <v>5679.9999999999991</v>
      </c>
      <c r="K22" s="91">
        <f t="shared" si="1"/>
        <v>715.55</v>
      </c>
      <c r="L22" s="91">
        <f t="shared" si="2"/>
        <v>2432</v>
      </c>
      <c r="M22" s="91">
        <f t="shared" si="3"/>
        <v>5672</v>
      </c>
      <c r="N22" s="91"/>
      <c r="O22" s="91">
        <f t="shared" si="4"/>
        <v>16795.55</v>
      </c>
      <c r="P22" s="91">
        <v>25</v>
      </c>
      <c r="Q22" s="92">
        <v>1066.1199999999999</v>
      </c>
      <c r="R22" s="92"/>
      <c r="S22" s="91">
        <v>215.59</v>
      </c>
      <c r="T22" s="91">
        <v>100</v>
      </c>
      <c r="U22" s="91">
        <f t="shared" si="5"/>
        <v>7400.9372916666662</v>
      </c>
      <c r="V22" s="91"/>
      <c r="W22" s="91">
        <f t="shared" si="12"/>
        <v>8807.6472916666662</v>
      </c>
      <c r="X22" s="91">
        <f t="shared" si="7"/>
        <v>4728</v>
      </c>
      <c r="Y22" s="91">
        <f t="shared" si="8"/>
        <v>11352</v>
      </c>
      <c r="Z22" s="91">
        <f t="shared" si="9"/>
        <v>66464.352708333332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spans="1:80" s="8" customFormat="1" ht="29.25" customHeight="1" x14ac:dyDescent="0.2">
      <c r="A23" s="89">
        <v>15</v>
      </c>
      <c r="B23" s="90" t="s">
        <v>89</v>
      </c>
      <c r="C23" s="90" t="s">
        <v>73</v>
      </c>
      <c r="D23" s="90" t="s">
        <v>11</v>
      </c>
      <c r="E23" s="90" t="s">
        <v>40</v>
      </c>
      <c r="F23" s="90" t="s">
        <v>54</v>
      </c>
      <c r="G23" s="91">
        <v>80000</v>
      </c>
      <c r="H23" s="91">
        <f t="shared" si="10"/>
        <v>70734.649999999994</v>
      </c>
      <c r="I23" s="91">
        <f t="shared" si="11"/>
        <v>2296</v>
      </c>
      <c r="J23" s="91">
        <f t="shared" si="0"/>
        <v>5679.9999999999991</v>
      </c>
      <c r="K23" s="91">
        <f t="shared" si="1"/>
        <v>715.55</v>
      </c>
      <c r="L23" s="91">
        <f t="shared" si="2"/>
        <v>2432</v>
      </c>
      <c r="M23" s="91">
        <f t="shared" si="3"/>
        <v>5672</v>
      </c>
      <c r="N23" s="91">
        <v>4537.3500000000004</v>
      </c>
      <c r="O23" s="91">
        <f t="shared" si="4"/>
        <v>21332.9</v>
      </c>
      <c r="P23" s="91">
        <v>25</v>
      </c>
      <c r="Q23" s="92">
        <v>1200</v>
      </c>
      <c r="R23" s="92"/>
      <c r="S23" s="91">
        <v>1724.56</v>
      </c>
      <c r="T23" s="91">
        <v>100</v>
      </c>
      <c r="U23" s="91">
        <f t="shared" si="5"/>
        <v>6342.7798333333312</v>
      </c>
      <c r="V23" s="91"/>
      <c r="W23" s="91">
        <f t="shared" si="12"/>
        <v>9392.3398333333316</v>
      </c>
      <c r="X23" s="91">
        <f t="shared" si="7"/>
        <v>9265.35</v>
      </c>
      <c r="Y23" s="91">
        <f t="shared" si="8"/>
        <v>11352</v>
      </c>
      <c r="Z23" s="91">
        <f t="shared" si="9"/>
        <v>61342.31016666667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s="8" customFormat="1" ht="30.75" customHeight="1" x14ac:dyDescent="0.2">
      <c r="A24" s="89">
        <v>16</v>
      </c>
      <c r="B24" s="90" t="s">
        <v>90</v>
      </c>
      <c r="C24" s="90" t="s">
        <v>73</v>
      </c>
      <c r="D24" s="90" t="s">
        <v>7</v>
      </c>
      <c r="E24" s="90" t="s">
        <v>197</v>
      </c>
      <c r="F24" s="90" t="s">
        <v>54</v>
      </c>
      <c r="G24" s="91">
        <v>95000</v>
      </c>
      <c r="H24" s="91">
        <f t="shared" si="10"/>
        <v>86360.6</v>
      </c>
      <c r="I24" s="91">
        <f t="shared" si="11"/>
        <v>2726.5</v>
      </c>
      <c r="J24" s="91">
        <f t="shared" si="0"/>
        <v>6744.9999999999991</v>
      </c>
      <c r="K24" s="91">
        <f t="shared" si="1"/>
        <v>715.55</v>
      </c>
      <c r="L24" s="91">
        <f t="shared" si="2"/>
        <v>2888</v>
      </c>
      <c r="M24" s="91">
        <f t="shared" si="3"/>
        <v>6735.5</v>
      </c>
      <c r="N24" s="91">
        <v>3024.9</v>
      </c>
      <c r="O24" s="91">
        <f t="shared" si="4"/>
        <v>22835.45</v>
      </c>
      <c r="P24" s="91">
        <v>25</v>
      </c>
      <c r="Q24" s="92"/>
      <c r="R24" s="92"/>
      <c r="S24" s="91">
        <v>4350.01</v>
      </c>
      <c r="T24" s="91">
        <v>100</v>
      </c>
      <c r="U24" s="91">
        <f t="shared" si="5"/>
        <v>10173.087291666669</v>
      </c>
      <c r="V24" s="91"/>
      <c r="W24" s="91">
        <f t="shared" si="12"/>
        <v>14648.097291666669</v>
      </c>
      <c r="X24" s="91">
        <f t="shared" si="7"/>
        <v>8639.4</v>
      </c>
      <c r="Y24" s="91">
        <f t="shared" si="8"/>
        <v>13480.5</v>
      </c>
      <c r="Z24" s="91">
        <f t="shared" si="9"/>
        <v>71712.502708333341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1:80" s="8" customFormat="1" ht="30.75" customHeight="1" x14ac:dyDescent="0.2">
      <c r="A25" s="89">
        <v>17</v>
      </c>
      <c r="B25" s="90" t="s">
        <v>91</v>
      </c>
      <c r="C25" s="90" t="s">
        <v>73</v>
      </c>
      <c r="D25" s="90" t="s">
        <v>6</v>
      </c>
      <c r="E25" s="90" t="s">
        <v>16</v>
      </c>
      <c r="F25" s="90" t="s">
        <v>54</v>
      </c>
      <c r="G25" s="91">
        <v>95000</v>
      </c>
      <c r="H25" s="91">
        <f t="shared" si="10"/>
        <v>86360.6</v>
      </c>
      <c r="I25" s="91">
        <f t="shared" si="11"/>
        <v>2726.5</v>
      </c>
      <c r="J25" s="91">
        <f t="shared" si="0"/>
        <v>6744.9999999999991</v>
      </c>
      <c r="K25" s="91">
        <f t="shared" si="1"/>
        <v>715.55</v>
      </c>
      <c r="L25" s="91">
        <f t="shared" si="2"/>
        <v>2888</v>
      </c>
      <c r="M25" s="91">
        <f t="shared" si="3"/>
        <v>6735.5</v>
      </c>
      <c r="N25" s="91">
        <v>3024.9</v>
      </c>
      <c r="O25" s="91">
        <f t="shared" si="4"/>
        <v>22835.45</v>
      </c>
      <c r="P25" s="91">
        <v>25</v>
      </c>
      <c r="Q25" s="92">
        <v>10686.79</v>
      </c>
      <c r="R25" s="92"/>
      <c r="S25" s="91">
        <v>1974.55</v>
      </c>
      <c r="T25" s="91">
        <v>100</v>
      </c>
      <c r="U25" s="91">
        <f t="shared" si="5"/>
        <v>10173.087291666669</v>
      </c>
      <c r="V25" s="91"/>
      <c r="W25" s="91">
        <f t="shared" si="6"/>
        <v>22959.427291666667</v>
      </c>
      <c r="X25" s="91">
        <f t="shared" si="7"/>
        <v>8639.4</v>
      </c>
      <c r="Y25" s="91">
        <f>+J25++K25+M25</f>
        <v>14196.05</v>
      </c>
      <c r="Z25" s="91">
        <f t="shared" si="9"/>
        <v>63401.172708333332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0" s="8" customFormat="1" ht="48" customHeight="1" x14ac:dyDescent="0.2">
      <c r="A26" s="89">
        <v>18</v>
      </c>
      <c r="B26" s="90" t="s">
        <v>92</v>
      </c>
      <c r="C26" s="90" t="s">
        <v>74</v>
      </c>
      <c r="D26" s="90" t="s">
        <v>199</v>
      </c>
      <c r="E26" s="90" t="s">
        <v>198</v>
      </c>
      <c r="F26" s="90" t="s">
        <v>54</v>
      </c>
      <c r="G26" s="91">
        <v>95000</v>
      </c>
      <c r="H26" s="91">
        <f t="shared" si="10"/>
        <v>89385.5</v>
      </c>
      <c r="I26" s="91">
        <f t="shared" si="11"/>
        <v>2726.5</v>
      </c>
      <c r="J26" s="91">
        <f t="shared" si="0"/>
        <v>6744.9999999999991</v>
      </c>
      <c r="K26" s="91">
        <f t="shared" si="1"/>
        <v>715.55</v>
      </c>
      <c r="L26" s="91">
        <f t="shared" si="2"/>
        <v>2888</v>
      </c>
      <c r="M26" s="91">
        <f t="shared" si="3"/>
        <v>6735.5</v>
      </c>
      <c r="N26" s="91"/>
      <c r="O26" s="91">
        <f t="shared" si="4"/>
        <v>19810.55</v>
      </c>
      <c r="P26" s="91">
        <v>25</v>
      </c>
      <c r="Q26" s="92">
        <v>200</v>
      </c>
      <c r="R26" s="92"/>
      <c r="S26" s="91">
        <v>319.95</v>
      </c>
      <c r="T26" s="91">
        <v>100</v>
      </c>
      <c r="U26" s="91">
        <f t="shared" si="5"/>
        <v>10929.312291666667</v>
      </c>
      <c r="V26" s="91"/>
      <c r="W26" s="91">
        <f t="shared" si="6"/>
        <v>11574.262291666668</v>
      </c>
      <c r="X26" s="91">
        <f t="shared" si="7"/>
        <v>5614.5</v>
      </c>
      <c r="Y26" s="91">
        <f t="shared" ref="Y26:Y55" si="13">+J26+M26</f>
        <v>13480.5</v>
      </c>
      <c r="Z26" s="91">
        <f t="shared" si="9"/>
        <v>77811.237708333327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0" s="8" customFormat="1" ht="32.25" customHeight="1" x14ac:dyDescent="0.2">
      <c r="A27" s="89">
        <v>19</v>
      </c>
      <c r="B27" s="90" t="s">
        <v>93</v>
      </c>
      <c r="C27" s="90" t="s">
        <v>73</v>
      </c>
      <c r="D27" s="90" t="s">
        <v>11</v>
      </c>
      <c r="E27" s="90" t="s">
        <v>30</v>
      </c>
      <c r="F27" s="90" t="s">
        <v>54</v>
      </c>
      <c r="G27" s="91">
        <v>80000</v>
      </c>
      <c r="H27" s="91">
        <f t="shared" si="10"/>
        <v>73759.55</v>
      </c>
      <c r="I27" s="91">
        <f t="shared" si="11"/>
        <v>2296</v>
      </c>
      <c r="J27" s="91">
        <f t="shared" si="0"/>
        <v>5679.9999999999991</v>
      </c>
      <c r="K27" s="91">
        <f t="shared" si="1"/>
        <v>715.55</v>
      </c>
      <c r="L27" s="91">
        <f t="shared" si="2"/>
        <v>2432</v>
      </c>
      <c r="M27" s="91">
        <f t="shared" si="3"/>
        <v>5672</v>
      </c>
      <c r="N27" s="91">
        <v>1512.45</v>
      </c>
      <c r="O27" s="91">
        <f t="shared" si="4"/>
        <v>18308</v>
      </c>
      <c r="P27" s="91">
        <v>25</v>
      </c>
      <c r="Q27" s="92"/>
      <c r="R27" s="92"/>
      <c r="S27" s="91">
        <v>1425.34</v>
      </c>
      <c r="T27" s="91">
        <v>100</v>
      </c>
      <c r="U27" s="91">
        <f t="shared" si="5"/>
        <v>7022.8247916666687</v>
      </c>
      <c r="V27" s="91"/>
      <c r="W27" s="91">
        <f t="shared" si="6"/>
        <v>8573.164791666668</v>
      </c>
      <c r="X27" s="91">
        <f t="shared" si="7"/>
        <v>6240.45</v>
      </c>
      <c r="Y27" s="91">
        <f t="shared" si="13"/>
        <v>11352</v>
      </c>
      <c r="Z27" s="91">
        <f t="shared" si="9"/>
        <v>65186.385208333333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spans="1:80" s="8" customFormat="1" ht="32.25" customHeight="1" x14ac:dyDescent="0.2">
      <c r="A28" s="89">
        <v>20</v>
      </c>
      <c r="B28" s="90" t="s">
        <v>95</v>
      </c>
      <c r="C28" s="90" t="s">
        <v>73</v>
      </c>
      <c r="D28" s="90" t="s">
        <v>196</v>
      </c>
      <c r="E28" s="90" t="s">
        <v>19</v>
      </c>
      <c r="F28" s="90" t="s">
        <v>68</v>
      </c>
      <c r="G28" s="91">
        <v>130000</v>
      </c>
      <c r="H28" s="91">
        <f t="shared" si="10"/>
        <v>122317</v>
      </c>
      <c r="I28" s="91">
        <f t="shared" si="11"/>
        <v>3731</v>
      </c>
      <c r="J28" s="91">
        <f t="shared" si="0"/>
        <v>9230</v>
      </c>
      <c r="K28" s="91">
        <f t="shared" si="1"/>
        <v>715.55</v>
      </c>
      <c r="L28" s="91">
        <f t="shared" si="2"/>
        <v>3952</v>
      </c>
      <c r="M28" s="91">
        <f t="shared" si="3"/>
        <v>9217</v>
      </c>
      <c r="N28" s="91"/>
      <c r="O28" s="91">
        <f t="shared" si="4"/>
        <v>26845.55</v>
      </c>
      <c r="P28" s="91">
        <v>25</v>
      </c>
      <c r="Q28" s="92"/>
      <c r="R28" s="92"/>
      <c r="S28" s="91">
        <v>398.64</v>
      </c>
      <c r="T28" s="91">
        <v>100</v>
      </c>
      <c r="U28" s="91">
        <f t="shared" si="5"/>
        <v>19162.187291666665</v>
      </c>
      <c r="V28" s="91"/>
      <c r="W28" s="91">
        <f t="shared" si="6"/>
        <v>19685.827291666665</v>
      </c>
      <c r="X28" s="91">
        <f t="shared" si="7"/>
        <v>7683</v>
      </c>
      <c r="Y28" s="91">
        <f t="shared" si="13"/>
        <v>18447</v>
      </c>
      <c r="Z28" s="91">
        <f t="shared" si="9"/>
        <v>102631.17270833334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spans="1:80" s="8" customFormat="1" ht="42.75" customHeight="1" x14ac:dyDescent="0.2">
      <c r="A29" s="89">
        <v>21</v>
      </c>
      <c r="B29" s="90" t="s">
        <v>96</v>
      </c>
      <c r="C29" s="90" t="s">
        <v>74</v>
      </c>
      <c r="D29" s="90" t="s">
        <v>8</v>
      </c>
      <c r="E29" s="90" t="s">
        <v>26</v>
      </c>
      <c r="F29" s="90" t="s">
        <v>55</v>
      </c>
      <c r="G29" s="91">
        <v>80000</v>
      </c>
      <c r="H29" s="91">
        <f t="shared" si="10"/>
        <v>73759.55</v>
      </c>
      <c r="I29" s="91">
        <f t="shared" si="11"/>
        <v>2296</v>
      </c>
      <c r="J29" s="91">
        <f t="shared" si="0"/>
        <v>5679.9999999999991</v>
      </c>
      <c r="K29" s="91">
        <f t="shared" si="1"/>
        <v>715.55</v>
      </c>
      <c r="L29" s="91">
        <f t="shared" si="2"/>
        <v>2432</v>
      </c>
      <c r="M29" s="91">
        <f t="shared" si="3"/>
        <v>5672</v>
      </c>
      <c r="N29" s="91">
        <v>1512.45</v>
      </c>
      <c r="O29" s="91">
        <f t="shared" si="4"/>
        <v>18308</v>
      </c>
      <c r="P29" s="91">
        <v>25</v>
      </c>
      <c r="Q29" s="92"/>
      <c r="R29" s="92"/>
      <c r="S29" s="91">
        <v>1710.57</v>
      </c>
      <c r="T29" s="91">
        <v>100</v>
      </c>
      <c r="U29" s="91">
        <v>18272.759999999998</v>
      </c>
      <c r="V29" s="91"/>
      <c r="W29" s="91">
        <f t="shared" ref="W29:W34" si="14">P29+Q29+R29+S29+T29+U29-(V29)</f>
        <v>20108.329999999998</v>
      </c>
      <c r="X29" s="91">
        <f t="shared" si="7"/>
        <v>6240.45</v>
      </c>
      <c r="Y29" s="91">
        <f t="shared" si="13"/>
        <v>11352</v>
      </c>
      <c r="Z29" s="91">
        <f t="shared" si="9"/>
        <v>53651.22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</row>
    <row r="30" spans="1:80" s="8" customFormat="1" ht="32.25" customHeight="1" x14ac:dyDescent="0.2">
      <c r="A30" s="89">
        <v>22</v>
      </c>
      <c r="B30" s="90" t="s">
        <v>97</v>
      </c>
      <c r="C30" s="90" t="s">
        <v>73</v>
      </c>
      <c r="D30" s="90" t="s">
        <v>8</v>
      </c>
      <c r="E30" s="90" t="s">
        <v>33</v>
      </c>
      <c r="F30" s="90" t="s">
        <v>54</v>
      </c>
      <c r="G30" s="91">
        <v>95000</v>
      </c>
      <c r="H30" s="91">
        <f t="shared" si="10"/>
        <v>86360.6</v>
      </c>
      <c r="I30" s="91">
        <f t="shared" si="11"/>
        <v>2726.5</v>
      </c>
      <c r="J30" s="91">
        <f t="shared" si="0"/>
        <v>6744.9999999999991</v>
      </c>
      <c r="K30" s="91">
        <f t="shared" si="1"/>
        <v>715.55</v>
      </c>
      <c r="L30" s="91">
        <f t="shared" si="2"/>
        <v>2888</v>
      </c>
      <c r="M30" s="91">
        <f t="shared" si="3"/>
        <v>6735.5</v>
      </c>
      <c r="N30" s="91">
        <v>3024.9</v>
      </c>
      <c r="O30" s="91">
        <f t="shared" si="4"/>
        <v>22835.45</v>
      </c>
      <c r="P30" s="91">
        <v>25</v>
      </c>
      <c r="Q30" s="92"/>
      <c r="R30" s="92"/>
      <c r="S30" s="91"/>
      <c r="T30" s="91">
        <v>100</v>
      </c>
      <c r="U30" s="91">
        <f t="shared" si="5"/>
        <v>10173.087291666669</v>
      </c>
      <c r="V30" s="91"/>
      <c r="W30" s="91">
        <f t="shared" si="14"/>
        <v>10298.087291666669</v>
      </c>
      <c r="X30" s="91">
        <f t="shared" si="7"/>
        <v>8639.4</v>
      </c>
      <c r="Y30" s="91">
        <f t="shared" si="13"/>
        <v>13480.5</v>
      </c>
      <c r="Z30" s="91">
        <f t="shared" si="9"/>
        <v>76062.512708333335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</row>
    <row r="31" spans="1:80" s="8" customFormat="1" ht="32.25" customHeight="1" x14ac:dyDescent="0.2">
      <c r="A31" s="89">
        <v>23</v>
      </c>
      <c r="B31" s="90" t="s">
        <v>98</v>
      </c>
      <c r="C31" s="90" t="s">
        <v>73</v>
      </c>
      <c r="D31" s="90" t="s">
        <v>8</v>
      </c>
      <c r="E31" s="90" t="s">
        <v>29</v>
      </c>
      <c r="F31" s="90" t="s">
        <v>54</v>
      </c>
      <c r="G31" s="91">
        <v>80000</v>
      </c>
      <c r="H31" s="91">
        <f t="shared" si="10"/>
        <v>75272</v>
      </c>
      <c r="I31" s="91">
        <f t="shared" si="11"/>
        <v>2296</v>
      </c>
      <c r="J31" s="91">
        <f t="shared" si="0"/>
        <v>5679.9999999999991</v>
      </c>
      <c r="K31" s="91">
        <f t="shared" si="1"/>
        <v>715.55</v>
      </c>
      <c r="L31" s="91">
        <f t="shared" si="2"/>
        <v>2432</v>
      </c>
      <c r="M31" s="91">
        <f t="shared" si="3"/>
        <v>5672</v>
      </c>
      <c r="N31" s="91"/>
      <c r="O31" s="91">
        <f t="shared" si="4"/>
        <v>16795.55</v>
      </c>
      <c r="P31" s="91">
        <v>25</v>
      </c>
      <c r="Q31" s="92"/>
      <c r="R31" s="92"/>
      <c r="S31" s="91">
        <v>458.63</v>
      </c>
      <c r="T31" s="91">
        <v>100</v>
      </c>
      <c r="U31" s="91">
        <f t="shared" si="5"/>
        <v>7400.9372916666662</v>
      </c>
      <c r="V31" s="91"/>
      <c r="W31" s="91">
        <f t="shared" si="14"/>
        <v>7984.5672916666663</v>
      </c>
      <c r="X31" s="91">
        <f t="shared" si="7"/>
        <v>4728</v>
      </c>
      <c r="Y31" s="91">
        <f t="shared" si="13"/>
        <v>11352</v>
      </c>
      <c r="Z31" s="91">
        <f t="shared" si="9"/>
        <v>67287.432708333334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0" s="8" customFormat="1" ht="33.75" customHeight="1" x14ac:dyDescent="0.2">
      <c r="A32" s="89">
        <v>24</v>
      </c>
      <c r="B32" s="90" t="s">
        <v>99</v>
      </c>
      <c r="C32" s="90" t="s">
        <v>73</v>
      </c>
      <c r="D32" s="90" t="s">
        <v>8</v>
      </c>
      <c r="E32" s="90" t="s">
        <v>29</v>
      </c>
      <c r="F32" s="90" t="s">
        <v>54</v>
      </c>
      <c r="G32" s="91">
        <v>80000</v>
      </c>
      <c r="H32" s="91">
        <f t="shared" si="10"/>
        <v>75272</v>
      </c>
      <c r="I32" s="91">
        <f t="shared" si="11"/>
        <v>2296</v>
      </c>
      <c r="J32" s="91">
        <f t="shared" si="0"/>
        <v>5679.9999999999991</v>
      </c>
      <c r="K32" s="91">
        <f t="shared" si="1"/>
        <v>715.55</v>
      </c>
      <c r="L32" s="91">
        <f t="shared" si="2"/>
        <v>2432</v>
      </c>
      <c r="M32" s="91">
        <f t="shared" si="3"/>
        <v>5672</v>
      </c>
      <c r="N32" s="91"/>
      <c r="O32" s="91">
        <f t="shared" si="4"/>
        <v>16795.55</v>
      </c>
      <c r="P32" s="91">
        <v>25</v>
      </c>
      <c r="Q32" s="92"/>
      <c r="R32" s="92"/>
      <c r="S32" s="91">
        <v>734.64</v>
      </c>
      <c r="T32" s="91">
        <v>100</v>
      </c>
      <c r="U32" s="91">
        <f t="shared" si="5"/>
        <v>7400.9372916666662</v>
      </c>
      <c r="V32" s="91"/>
      <c r="W32" s="91">
        <f t="shared" si="14"/>
        <v>8260.5772916666665</v>
      </c>
      <c r="X32" s="91">
        <f t="shared" si="7"/>
        <v>4728</v>
      </c>
      <c r="Y32" s="91">
        <f t="shared" si="13"/>
        <v>11352</v>
      </c>
      <c r="Z32" s="91">
        <f t="shared" si="9"/>
        <v>67011.422708333339</v>
      </c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80" s="8" customFormat="1" ht="43.5" customHeight="1" x14ac:dyDescent="0.2">
      <c r="A33" s="89">
        <v>25</v>
      </c>
      <c r="B33" s="90" t="s">
        <v>100</v>
      </c>
      <c r="C33" s="90" t="s">
        <v>74</v>
      </c>
      <c r="D33" s="90" t="s">
        <v>8</v>
      </c>
      <c r="E33" s="90" t="s">
        <v>29</v>
      </c>
      <c r="F33" s="90" t="s">
        <v>54</v>
      </c>
      <c r="G33" s="91">
        <v>80000</v>
      </c>
      <c r="H33" s="91">
        <f t="shared" si="10"/>
        <v>75272</v>
      </c>
      <c r="I33" s="91">
        <f t="shared" si="11"/>
        <v>2296</v>
      </c>
      <c r="J33" s="91">
        <f t="shared" si="0"/>
        <v>5679.9999999999991</v>
      </c>
      <c r="K33" s="91">
        <f t="shared" si="1"/>
        <v>715.55</v>
      </c>
      <c r="L33" s="91">
        <f t="shared" si="2"/>
        <v>2432</v>
      </c>
      <c r="M33" s="91">
        <f t="shared" si="3"/>
        <v>5672</v>
      </c>
      <c r="N33" s="91"/>
      <c r="O33" s="91">
        <f t="shared" si="4"/>
        <v>16795.55</v>
      </c>
      <c r="P33" s="91">
        <v>25</v>
      </c>
      <c r="Q33" s="92"/>
      <c r="R33" s="92"/>
      <c r="S33" s="91">
        <v>1057.29</v>
      </c>
      <c r="T33" s="91">
        <v>100</v>
      </c>
      <c r="U33" s="91">
        <f t="shared" si="5"/>
        <v>7400.9372916666662</v>
      </c>
      <c r="V33" s="91"/>
      <c r="W33" s="91">
        <f t="shared" si="14"/>
        <v>8583.2272916666661</v>
      </c>
      <c r="X33" s="91">
        <f t="shared" si="7"/>
        <v>4728</v>
      </c>
      <c r="Y33" s="91">
        <f t="shared" si="13"/>
        <v>11352</v>
      </c>
      <c r="Z33" s="91">
        <f t="shared" si="9"/>
        <v>66688.77270833333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80" s="8" customFormat="1" ht="29.25" customHeight="1" x14ac:dyDescent="0.2">
      <c r="A34" s="89">
        <v>26</v>
      </c>
      <c r="B34" s="90" t="s">
        <v>101</v>
      </c>
      <c r="C34" s="90" t="s">
        <v>73</v>
      </c>
      <c r="D34" s="90" t="s">
        <v>8</v>
      </c>
      <c r="E34" s="90" t="s">
        <v>28</v>
      </c>
      <c r="F34" s="90" t="s">
        <v>54</v>
      </c>
      <c r="G34" s="91">
        <v>95000</v>
      </c>
      <c r="H34" s="91">
        <f t="shared" si="10"/>
        <v>87873.05</v>
      </c>
      <c r="I34" s="91">
        <f t="shared" si="11"/>
        <v>2726.5</v>
      </c>
      <c r="J34" s="91">
        <f t="shared" si="0"/>
        <v>6744.9999999999991</v>
      </c>
      <c r="K34" s="91">
        <f t="shared" si="1"/>
        <v>715.55</v>
      </c>
      <c r="L34" s="91">
        <f t="shared" si="2"/>
        <v>2888</v>
      </c>
      <c r="M34" s="91">
        <f t="shared" si="3"/>
        <v>6735.5</v>
      </c>
      <c r="N34" s="91">
        <v>1512.45</v>
      </c>
      <c r="O34" s="91">
        <f t="shared" si="4"/>
        <v>21323</v>
      </c>
      <c r="P34" s="91">
        <v>25</v>
      </c>
      <c r="Q34" s="92">
        <v>5000</v>
      </c>
      <c r="R34" s="92"/>
      <c r="S34" s="91">
        <v>119.98</v>
      </c>
      <c r="T34" s="91">
        <v>100</v>
      </c>
      <c r="U34" s="91">
        <f t="shared" si="5"/>
        <v>10551.199791666668</v>
      </c>
      <c r="V34" s="91"/>
      <c r="W34" s="91">
        <f t="shared" si="14"/>
        <v>15796.179791666667</v>
      </c>
      <c r="X34" s="91">
        <f t="shared" si="7"/>
        <v>7126.95</v>
      </c>
      <c r="Y34" s="91">
        <f t="shared" si="13"/>
        <v>13480.5</v>
      </c>
      <c r="Z34" s="91">
        <f t="shared" si="9"/>
        <v>72076.870208333334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1:80" s="8" customFormat="1" ht="30.75" customHeight="1" x14ac:dyDescent="0.2">
      <c r="A35" s="89">
        <v>27</v>
      </c>
      <c r="B35" s="90" t="s">
        <v>103</v>
      </c>
      <c r="C35" s="90" t="s">
        <v>73</v>
      </c>
      <c r="D35" s="90" t="s">
        <v>153</v>
      </c>
      <c r="E35" s="90" t="s">
        <v>43</v>
      </c>
      <c r="F35" s="90" t="s">
        <v>54</v>
      </c>
      <c r="G35" s="91">
        <v>80000</v>
      </c>
      <c r="H35" s="91">
        <f t="shared" ref="H35:H76" si="15">+G35-(I35+L35+N35)</f>
        <v>75272</v>
      </c>
      <c r="I35" s="91">
        <f t="shared" si="11"/>
        <v>2296</v>
      </c>
      <c r="J35" s="91">
        <f t="shared" si="0"/>
        <v>5679.9999999999991</v>
      </c>
      <c r="K35" s="91">
        <f t="shared" si="1"/>
        <v>715.55</v>
      </c>
      <c r="L35" s="91">
        <f t="shared" si="2"/>
        <v>2432</v>
      </c>
      <c r="M35" s="91">
        <f t="shared" si="3"/>
        <v>5672</v>
      </c>
      <c r="N35" s="91"/>
      <c r="O35" s="91">
        <f t="shared" ref="O35:O76" si="16">+I35+J35+K35+L35+M35+N35</f>
        <v>16795.55</v>
      </c>
      <c r="P35" s="91">
        <v>25</v>
      </c>
      <c r="Q35" s="92">
        <v>4000</v>
      </c>
      <c r="R35" s="92"/>
      <c r="S35" s="91">
        <v>869.84</v>
      </c>
      <c r="T35" s="91">
        <v>100</v>
      </c>
      <c r="U35" s="91">
        <f t="shared" si="5"/>
        <v>7400.9372916666662</v>
      </c>
      <c r="V35" s="91"/>
      <c r="W35" s="91">
        <f t="shared" ref="W35:W76" si="17">P35+Q35+R35+S35+T35+U35</f>
        <v>12395.777291666665</v>
      </c>
      <c r="X35" s="91">
        <f t="shared" ref="X35:X55" si="18">+I35+L35+N35</f>
        <v>4728</v>
      </c>
      <c r="Y35" s="91">
        <f t="shared" si="13"/>
        <v>11352</v>
      </c>
      <c r="Z35" s="91">
        <f t="shared" ref="Z35:Z76" si="19">+G35-(W35+X35)</f>
        <v>62876.222708333335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80" s="8" customFormat="1" ht="32.25" customHeight="1" x14ac:dyDescent="0.2">
      <c r="A36" s="89">
        <v>28</v>
      </c>
      <c r="B36" s="90" t="s">
        <v>104</v>
      </c>
      <c r="C36" s="90" t="s">
        <v>74</v>
      </c>
      <c r="D36" s="90" t="s">
        <v>14</v>
      </c>
      <c r="E36" s="90" t="s">
        <v>45</v>
      </c>
      <c r="F36" s="90" t="s">
        <v>54</v>
      </c>
      <c r="G36" s="91">
        <v>95000</v>
      </c>
      <c r="H36" s="91">
        <f t="shared" si="15"/>
        <v>89385.5</v>
      </c>
      <c r="I36" s="91">
        <f t="shared" si="11"/>
        <v>2726.5</v>
      </c>
      <c r="J36" s="91">
        <f t="shared" si="0"/>
        <v>6744.9999999999991</v>
      </c>
      <c r="K36" s="91">
        <f t="shared" si="1"/>
        <v>715.55</v>
      </c>
      <c r="L36" s="91">
        <f t="shared" si="2"/>
        <v>2888</v>
      </c>
      <c r="M36" s="91">
        <f t="shared" si="3"/>
        <v>6735.5</v>
      </c>
      <c r="N36" s="91"/>
      <c r="O36" s="91">
        <f t="shared" si="16"/>
        <v>19810.55</v>
      </c>
      <c r="P36" s="91">
        <v>25</v>
      </c>
      <c r="Q36" s="92">
        <v>500</v>
      </c>
      <c r="R36" s="92"/>
      <c r="S36" s="91">
        <v>978.49</v>
      </c>
      <c r="T36" s="91">
        <v>100</v>
      </c>
      <c r="U36" s="91">
        <f t="shared" si="5"/>
        <v>10929.312291666667</v>
      </c>
      <c r="V36" s="91"/>
      <c r="W36" s="91">
        <f t="shared" si="17"/>
        <v>12532.802291666667</v>
      </c>
      <c r="X36" s="91">
        <f t="shared" si="18"/>
        <v>5614.5</v>
      </c>
      <c r="Y36" s="91">
        <f t="shared" si="13"/>
        <v>13480.5</v>
      </c>
      <c r="Z36" s="91">
        <f t="shared" si="19"/>
        <v>76852.697708333333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</row>
    <row r="37" spans="1:80" s="8" customFormat="1" ht="30" customHeight="1" x14ac:dyDescent="0.2">
      <c r="A37" s="89">
        <v>29</v>
      </c>
      <c r="B37" s="90" t="s">
        <v>105</v>
      </c>
      <c r="C37" s="90" t="s">
        <v>73</v>
      </c>
      <c r="D37" s="90" t="s">
        <v>12</v>
      </c>
      <c r="E37" s="90" t="s">
        <v>50</v>
      </c>
      <c r="F37" s="90" t="s">
        <v>54</v>
      </c>
      <c r="G37" s="91">
        <v>95000</v>
      </c>
      <c r="H37" s="91">
        <f t="shared" si="15"/>
        <v>87873.05</v>
      </c>
      <c r="I37" s="91">
        <f t="shared" si="11"/>
        <v>2726.5</v>
      </c>
      <c r="J37" s="91">
        <f t="shared" si="0"/>
        <v>6744.9999999999991</v>
      </c>
      <c r="K37" s="91">
        <f t="shared" si="1"/>
        <v>715.55</v>
      </c>
      <c r="L37" s="91">
        <f t="shared" si="2"/>
        <v>2888</v>
      </c>
      <c r="M37" s="91">
        <f t="shared" si="3"/>
        <v>6735.5</v>
      </c>
      <c r="N37" s="91">
        <v>1512.45</v>
      </c>
      <c r="O37" s="91">
        <f t="shared" si="16"/>
        <v>21323</v>
      </c>
      <c r="P37" s="91">
        <v>25</v>
      </c>
      <c r="Q37" s="92">
        <v>3052.23</v>
      </c>
      <c r="R37" s="92"/>
      <c r="S37" s="91">
        <v>275.98</v>
      </c>
      <c r="T37" s="91">
        <v>100</v>
      </c>
      <c r="U37" s="91">
        <f t="shared" si="5"/>
        <v>10551.199791666668</v>
      </c>
      <c r="V37" s="91"/>
      <c r="W37" s="91">
        <f t="shared" si="17"/>
        <v>14004.409791666669</v>
      </c>
      <c r="X37" s="91">
        <f t="shared" si="18"/>
        <v>7126.95</v>
      </c>
      <c r="Y37" s="91">
        <f t="shared" si="13"/>
        <v>13480.5</v>
      </c>
      <c r="Z37" s="91">
        <f t="shared" si="19"/>
        <v>73868.640208333323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</row>
    <row r="38" spans="1:80" s="8" customFormat="1" ht="30" customHeight="1" x14ac:dyDescent="0.2">
      <c r="A38" s="89">
        <v>30</v>
      </c>
      <c r="B38" s="90" t="s">
        <v>106</v>
      </c>
      <c r="C38" s="90" t="s">
        <v>74</v>
      </c>
      <c r="D38" s="90" t="s">
        <v>159</v>
      </c>
      <c r="E38" s="90" t="s">
        <v>53</v>
      </c>
      <c r="F38" s="90" t="s">
        <v>54</v>
      </c>
      <c r="G38" s="91">
        <v>48000</v>
      </c>
      <c r="H38" s="91">
        <f t="shared" si="15"/>
        <v>45163.199999999997</v>
      </c>
      <c r="I38" s="91">
        <f t="shared" si="11"/>
        <v>1377.6</v>
      </c>
      <c r="J38" s="91">
        <f t="shared" si="0"/>
        <v>3407.9999999999995</v>
      </c>
      <c r="K38" s="91">
        <f t="shared" si="1"/>
        <v>528</v>
      </c>
      <c r="L38" s="91">
        <f t="shared" si="2"/>
        <v>1459.2</v>
      </c>
      <c r="M38" s="91">
        <f t="shared" si="3"/>
        <v>3403.2000000000003</v>
      </c>
      <c r="N38" s="91"/>
      <c r="O38" s="91">
        <f t="shared" si="16"/>
        <v>10176</v>
      </c>
      <c r="P38" s="91">
        <v>25</v>
      </c>
      <c r="Q38" s="92"/>
      <c r="R38" s="92"/>
      <c r="S38" s="91">
        <v>219.98</v>
      </c>
      <c r="T38" s="91">
        <v>100</v>
      </c>
      <c r="U38" s="91">
        <f t="shared" si="5"/>
        <v>1571.7298749999989</v>
      </c>
      <c r="V38" s="91"/>
      <c r="W38" s="91">
        <f t="shared" si="17"/>
        <v>1916.7098749999989</v>
      </c>
      <c r="X38" s="91">
        <f t="shared" si="18"/>
        <v>2836.8</v>
      </c>
      <c r="Y38" s="91">
        <f t="shared" si="13"/>
        <v>6811.2</v>
      </c>
      <c r="Z38" s="91">
        <f t="shared" si="19"/>
        <v>43246.490125000004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80" s="8" customFormat="1" ht="31.5" customHeight="1" x14ac:dyDescent="0.2">
      <c r="A39" s="89">
        <v>31</v>
      </c>
      <c r="B39" s="90" t="s">
        <v>107</v>
      </c>
      <c r="C39" s="90" t="s">
        <v>74</v>
      </c>
      <c r="D39" s="90" t="s">
        <v>153</v>
      </c>
      <c r="E39" s="90" t="s">
        <v>47</v>
      </c>
      <c r="F39" s="90" t="s">
        <v>54</v>
      </c>
      <c r="G39" s="91">
        <v>48000</v>
      </c>
      <c r="H39" s="91">
        <f t="shared" si="15"/>
        <v>45163.199999999997</v>
      </c>
      <c r="I39" s="91">
        <f t="shared" si="11"/>
        <v>1377.6</v>
      </c>
      <c r="J39" s="91">
        <f t="shared" si="0"/>
        <v>3407.9999999999995</v>
      </c>
      <c r="K39" s="91">
        <f t="shared" si="1"/>
        <v>528</v>
      </c>
      <c r="L39" s="91">
        <f t="shared" si="2"/>
        <v>1459.2</v>
      </c>
      <c r="M39" s="91">
        <f t="shared" si="3"/>
        <v>3403.2000000000003</v>
      </c>
      <c r="N39" s="91"/>
      <c r="O39" s="91">
        <f t="shared" si="16"/>
        <v>10176</v>
      </c>
      <c r="P39" s="91">
        <v>25</v>
      </c>
      <c r="Q39" s="92">
        <v>6590.74</v>
      </c>
      <c r="R39" s="92"/>
      <c r="S39" s="91">
        <v>489.92</v>
      </c>
      <c r="T39" s="91">
        <v>100</v>
      </c>
      <c r="U39" s="91">
        <f t="shared" si="5"/>
        <v>1571.7298749999989</v>
      </c>
      <c r="V39" s="91"/>
      <c r="W39" s="91">
        <f t="shared" si="17"/>
        <v>8777.3898749999989</v>
      </c>
      <c r="X39" s="91">
        <f t="shared" si="18"/>
        <v>2836.8</v>
      </c>
      <c r="Y39" s="91">
        <f t="shared" si="13"/>
        <v>6811.2</v>
      </c>
      <c r="Z39" s="91">
        <f t="shared" si="19"/>
        <v>36385.810125000004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80" s="8" customFormat="1" ht="28.5" customHeight="1" x14ac:dyDescent="0.2">
      <c r="A40" s="89">
        <v>32</v>
      </c>
      <c r="B40" s="90" t="s">
        <v>84</v>
      </c>
      <c r="C40" s="90" t="s">
        <v>74</v>
      </c>
      <c r="D40" s="90" t="s">
        <v>8</v>
      </c>
      <c r="E40" s="90" t="s">
        <v>190</v>
      </c>
      <c r="F40" s="90" t="s">
        <v>54</v>
      </c>
      <c r="G40" s="91">
        <v>48000</v>
      </c>
      <c r="H40" s="91">
        <f>+G40-(I40+L40+N40)</f>
        <v>45163.199999999997</v>
      </c>
      <c r="I40" s="91">
        <f>IF(G40&lt;=325250,G40*2.87%,9334.68)</f>
        <v>1377.6</v>
      </c>
      <c r="J40" s="91">
        <f>IF(G40&lt;=325250,G40*7.1%,23092.75)</f>
        <v>3407.9999999999995</v>
      </c>
      <c r="K40" s="91">
        <f>IF(G40&lt;=65050,G40*1.1%,715.55)</f>
        <v>528</v>
      </c>
      <c r="L40" s="91">
        <f>IF(G40&lt;=162625,G40*3.04%,4943.8)</f>
        <v>1459.2</v>
      </c>
      <c r="M40" s="91">
        <f>IF(G40&lt;=162625,G40*7.09%,11530.11)</f>
        <v>3403.2000000000003</v>
      </c>
      <c r="N40" s="91"/>
      <c r="O40" s="91">
        <f>+I40+J40+K40+L40+M40+N40</f>
        <v>10176</v>
      </c>
      <c r="P40" s="91">
        <v>25</v>
      </c>
      <c r="Q40" s="92"/>
      <c r="R40" s="92"/>
      <c r="S40" s="91">
        <v>689.83</v>
      </c>
      <c r="T40" s="91">
        <v>100</v>
      </c>
      <c r="U40" s="91">
        <f>IF((H40*12)&gt;867123.01,(79776+(((H40*12)-867123.01)*0.25))/12,IF((H40*12)&gt;624329.01,(31216+(((H40*12)-624329.01)*0.2))/12,IF((H40*12)&gt;416220.01,(((H40*12)-416220.01)*0.15)/12,0)))</f>
        <v>1571.7298749999989</v>
      </c>
      <c r="V40" s="91"/>
      <c r="W40" s="91">
        <f>P40+Q40+R40+S40+T40+U40-(V40)</f>
        <v>2386.559874999999</v>
      </c>
      <c r="X40" s="91">
        <f>+I40+L40+N40</f>
        <v>2836.8</v>
      </c>
      <c r="Y40" s="91">
        <f>+J40+M40</f>
        <v>6811.2</v>
      </c>
      <c r="Z40" s="91">
        <f>+G40-(W40+X40)</f>
        <v>42776.640124999998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80" s="8" customFormat="1" ht="32.25" customHeight="1" x14ac:dyDescent="0.2">
      <c r="A41" s="89">
        <v>33</v>
      </c>
      <c r="B41" s="90" t="s">
        <v>200</v>
      </c>
      <c r="C41" s="90" t="s">
        <v>73</v>
      </c>
      <c r="D41" s="90" t="s">
        <v>13</v>
      </c>
      <c r="E41" s="90" t="s">
        <v>48</v>
      </c>
      <c r="F41" s="90" t="s">
        <v>54</v>
      </c>
      <c r="G41" s="91">
        <v>60000</v>
      </c>
      <c r="H41" s="91">
        <f t="shared" si="15"/>
        <v>54941.55</v>
      </c>
      <c r="I41" s="91">
        <f t="shared" si="11"/>
        <v>1722</v>
      </c>
      <c r="J41" s="91">
        <f t="shared" si="0"/>
        <v>4260</v>
      </c>
      <c r="K41" s="91">
        <f t="shared" si="1"/>
        <v>660.00000000000011</v>
      </c>
      <c r="L41" s="91">
        <f t="shared" si="2"/>
        <v>1824</v>
      </c>
      <c r="M41" s="91">
        <f t="shared" si="3"/>
        <v>4254</v>
      </c>
      <c r="N41" s="91">
        <v>1512.45</v>
      </c>
      <c r="O41" s="91">
        <f t="shared" si="16"/>
        <v>14232.45</v>
      </c>
      <c r="P41" s="91">
        <v>25</v>
      </c>
      <c r="Q41" s="92">
        <v>2500</v>
      </c>
      <c r="R41" s="92"/>
      <c r="S41" s="91">
        <v>539.9</v>
      </c>
      <c r="T41" s="91">
        <v>100</v>
      </c>
      <c r="U41" s="91">
        <f t="shared" si="5"/>
        <v>3184.159833333335</v>
      </c>
      <c r="V41" s="91"/>
      <c r="W41" s="91">
        <f t="shared" si="17"/>
        <v>6349.0598333333346</v>
      </c>
      <c r="X41" s="91">
        <f t="shared" si="18"/>
        <v>5058.45</v>
      </c>
      <c r="Y41" s="91">
        <f t="shared" si="13"/>
        <v>8514</v>
      </c>
      <c r="Z41" s="91">
        <f t="shared" si="19"/>
        <v>48592.49016666667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</row>
    <row r="42" spans="1:80" s="8" customFormat="1" ht="31.5" customHeight="1" x14ac:dyDescent="0.2">
      <c r="A42" s="89">
        <v>34</v>
      </c>
      <c r="B42" s="90" t="s">
        <v>108</v>
      </c>
      <c r="C42" s="90" t="s">
        <v>73</v>
      </c>
      <c r="D42" s="90" t="s">
        <v>8</v>
      </c>
      <c r="E42" s="90" t="s">
        <v>31</v>
      </c>
      <c r="F42" s="90" t="s">
        <v>54</v>
      </c>
      <c r="G42" s="91">
        <v>53000</v>
      </c>
      <c r="H42" s="91">
        <f t="shared" si="15"/>
        <v>49867.7</v>
      </c>
      <c r="I42" s="91">
        <f t="shared" si="11"/>
        <v>1521.1</v>
      </c>
      <c r="J42" s="91">
        <f t="shared" si="0"/>
        <v>3762.9999999999995</v>
      </c>
      <c r="K42" s="91">
        <f t="shared" si="1"/>
        <v>583.00000000000011</v>
      </c>
      <c r="L42" s="91">
        <f t="shared" si="2"/>
        <v>1611.2</v>
      </c>
      <c r="M42" s="91">
        <f t="shared" si="3"/>
        <v>3757.7000000000003</v>
      </c>
      <c r="N42" s="91"/>
      <c r="O42" s="91">
        <f t="shared" si="16"/>
        <v>11236</v>
      </c>
      <c r="P42" s="91">
        <v>25</v>
      </c>
      <c r="Q42" s="92">
        <v>3495.45</v>
      </c>
      <c r="R42" s="92"/>
      <c r="S42" s="91">
        <v>654.65</v>
      </c>
      <c r="T42" s="91">
        <v>100</v>
      </c>
      <c r="U42" s="91">
        <f t="shared" si="5"/>
        <v>2277.4048749999988</v>
      </c>
      <c r="V42" s="91"/>
      <c r="W42" s="91">
        <f t="shared" si="17"/>
        <v>6552.5048749999987</v>
      </c>
      <c r="X42" s="91">
        <f t="shared" si="18"/>
        <v>3132.3</v>
      </c>
      <c r="Y42" s="91">
        <f t="shared" si="13"/>
        <v>7520.7</v>
      </c>
      <c r="Z42" s="91">
        <f t="shared" si="19"/>
        <v>43315.195124999998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</row>
    <row r="43" spans="1:80" s="8" customFormat="1" ht="29.25" customHeight="1" x14ac:dyDescent="0.2">
      <c r="A43" s="89">
        <v>35</v>
      </c>
      <c r="B43" s="90" t="s">
        <v>109</v>
      </c>
      <c r="C43" s="90" t="s">
        <v>73</v>
      </c>
      <c r="D43" s="90" t="s">
        <v>192</v>
      </c>
      <c r="E43" s="90" t="s">
        <v>31</v>
      </c>
      <c r="F43" s="90" t="s">
        <v>54</v>
      </c>
      <c r="G43" s="91">
        <v>32000</v>
      </c>
      <c r="H43" s="91">
        <f t="shared" si="15"/>
        <v>30108.799999999999</v>
      </c>
      <c r="I43" s="91">
        <f t="shared" si="11"/>
        <v>918.4</v>
      </c>
      <c r="J43" s="91">
        <f t="shared" si="0"/>
        <v>2272</v>
      </c>
      <c r="K43" s="91">
        <f t="shared" si="1"/>
        <v>352.00000000000006</v>
      </c>
      <c r="L43" s="91">
        <f t="shared" si="2"/>
        <v>972.8</v>
      </c>
      <c r="M43" s="91">
        <f t="shared" si="3"/>
        <v>2268.8000000000002</v>
      </c>
      <c r="N43" s="91"/>
      <c r="O43" s="91">
        <f t="shared" si="16"/>
        <v>6784</v>
      </c>
      <c r="P43" s="91">
        <v>25</v>
      </c>
      <c r="Q43" s="92"/>
      <c r="R43" s="92"/>
      <c r="S43" s="91">
        <v>679.87</v>
      </c>
      <c r="T43" s="91">
        <v>100</v>
      </c>
      <c r="U43" s="91">
        <f t="shared" si="5"/>
        <v>0</v>
      </c>
      <c r="V43" s="91"/>
      <c r="W43" s="91">
        <f t="shared" si="17"/>
        <v>804.87</v>
      </c>
      <c r="X43" s="91">
        <f t="shared" si="18"/>
        <v>1891.1999999999998</v>
      </c>
      <c r="Y43" s="91">
        <f t="shared" si="13"/>
        <v>4540.8</v>
      </c>
      <c r="Z43" s="91">
        <f t="shared" si="19"/>
        <v>29303.93</v>
      </c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</row>
    <row r="44" spans="1:80" s="8" customFormat="1" ht="30.75" customHeight="1" x14ac:dyDescent="0.2">
      <c r="A44" s="89">
        <v>36</v>
      </c>
      <c r="B44" s="90" t="s">
        <v>110</v>
      </c>
      <c r="C44" s="90" t="s">
        <v>74</v>
      </c>
      <c r="D44" s="90" t="s">
        <v>14</v>
      </c>
      <c r="E44" s="90" t="s">
        <v>44</v>
      </c>
      <c r="F44" s="90" t="s">
        <v>54</v>
      </c>
      <c r="G44" s="91">
        <v>60000</v>
      </c>
      <c r="H44" s="91">
        <f t="shared" si="15"/>
        <v>54941.55</v>
      </c>
      <c r="I44" s="91">
        <f t="shared" si="11"/>
        <v>1722</v>
      </c>
      <c r="J44" s="91">
        <f t="shared" si="0"/>
        <v>4260</v>
      </c>
      <c r="K44" s="91">
        <f t="shared" si="1"/>
        <v>660.00000000000011</v>
      </c>
      <c r="L44" s="91">
        <f t="shared" si="2"/>
        <v>1824</v>
      </c>
      <c r="M44" s="91">
        <f t="shared" si="3"/>
        <v>4254</v>
      </c>
      <c r="N44" s="91">
        <v>1512.45</v>
      </c>
      <c r="O44" s="91">
        <f t="shared" si="16"/>
        <v>14232.45</v>
      </c>
      <c r="P44" s="91">
        <v>25</v>
      </c>
      <c r="Q44" s="92">
        <v>3495.45</v>
      </c>
      <c r="R44" s="92"/>
      <c r="S44" s="91">
        <v>170.02</v>
      </c>
      <c r="T44" s="91">
        <v>100</v>
      </c>
      <c r="U44" s="91">
        <f t="shared" si="5"/>
        <v>3184.159833333335</v>
      </c>
      <c r="V44" s="91"/>
      <c r="W44" s="91">
        <f t="shared" si="17"/>
        <v>6974.6298333333343</v>
      </c>
      <c r="X44" s="91">
        <f t="shared" si="18"/>
        <v>5058.45</v>
      </c>
      <c r="Y44" s="91">
        <f t="shared" si="13"/>
        <v>8514</v>
      </c>
      <c r="Z44" s="91">
        <f t="shared" si="19"/>
        <v>47966.920166666663</v>
      </c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</row>
    <row r="45" spans="1:80" s="8" customFormat="1" ht="32.25" customHeight="1" x14ac:dyDescent="0.2">
      <c r="A45" s="89">
        <v>37</v>
      </c>
      <c r="B45" s="90" t="s">
        <v>102</v>
      </c>
      <c r="C45" s="90" t="s">
        <v>73</v>
      </c>
      <c r="D45" s="90" t="s">
        <v>11</v>
      </c>
      <c r="E45" s="90" t="s">
        <v>64</v>
      </c>
      <c r="F45" s="90" t="s">
        <v>54</v>
      </c>
      <c r="G45" s="91">
        <v>60000</v>
      </c>
      <c r="H45" s="91">
        <f>+G45-(I45+L45+N45)</f>
        <v>56454</v>
      </c>
      <c r="I45" s="91">
        <f t="shared" si="11"/>
        <v>1722</v>
      </c>
      <c r="J45" s="91">
        <f t="shared" si="0"/>
        <v>4260</v>
      </c>
      <c r="K45" s="91">
        <f t="shared" si="1"/>
        <v>660.00000000000011</v>
      </c>
      <c r="L45" s="91">
        <f t="shared" si="2"/>
        <v>1824</v>
      </c>
      <c r="M45" s="91">
        <f t="shared" si="3"/>
        <v>4254</v>
      </c>
      <c r="N45" s="91"/>
      <c r="O45" s="91">
        <f>+I45+J45+K45+L45+M45+N45</f>
        <v>12720</v>
      </c>
      <c r="P45" s="91">
        <v>25</v>
      </c>
      <c r="Q45" s="92"/>
      <c r="R45" s="92"/>
      <c r="S45" s="91">
        <v>1138.5</v>
      </c>
      <c r="T45" s="91">
        <v>100</v>
      </c>
      <c r="U45" s="91">
        <f t="shared" si="5"/>
        <v>3486.6498333333329</v>
      </c>
      <c r="V45" s="91"/>
      <c r="W45" s="91">
        <f>P45+Q45+R45+S45+T45+U45</f>
        <v>4750.1498333333329</v>
      </c>
      <c r="X45" s="91">
        <f>+I45+L45+N45</f>
        <v>3546</v>
      </c>
      <c r="Y45" s="91">
        <f>+J45+M45</f>
        <v>8514</v>
      </c>
      <c r="Z45" s="91">
        <f>+G45-(W45+X45)</f>
        <v>51703.850166666671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</row>
    <row r="46" spans="1:80" s="8" customFormat="1" ht="35.25" customHeight="1" x14ac:dyDescent="0.2">
      <c r="A46" s="89">
        <v>38</v>
      </c>
      <c r="B46" s="90" t="s">
        <v>111</v>
      </c>
      <c r="C46" s="90" t="s">
        <v>73</v>
      </c>
      <c r="D46" s="90" t="s">
        <v>6</v>
      </c>
      <c r="E46" s="90" t="s">
        <v>62</v>
      </c>
      <c r="F46" s="90" t="s">
        <v>54</v>
      </c>
      <c r="G46" s="91">
        <v>60000</v>
      </c>
      <c r="H46" s="91">
        <f t="shared" si="15"/>
        <v>56454</v>
      </c>
      <c r="I46" s="91">
        <f t="shared" si="11"/>
        <v>1722</v>
      </c>
      <c r="J46" s="91">
        <f t="shared" si="0"/>
        <v>4260</v>
      </c>
      <c r="K46" s="91">
        <f t="shared" si="1"/>
        <v>660.00000000000011</v>
      </c>
      <c r="L46" s="91">
        <f t="shared" si="2"/>
        <v>1824</v>
      </c>
      <c r="M46" s="91">
        <f t="shared" si="3"/>
        <v>4254</v>
      </c>
      <c r="N46" s="91"/>
      <c r="O46" s="91">
        <f t="shared" si="16"/>
        <v>12720</v>
      </c>
      <c r="P46" s="91">
        <v>25</v>
      </c>
      <c r="Q46" s="92">
        <v>1458.4</v>
      </c>
      <c r="R46" s="92"/>
      <c r="S46" s="91">
        <v>2023.6</v>
      </c>
      <c r="T46" s="91">
        <v>100</v>
      </c>
      <c r="U46" s="91">
        <f t="shared" si="5"/>
        <v>3486.6498333333329</v>
      </c>
      <c r="V46" s="91"/>
      <c r="W46" s="91">
        <f t="shared" si="17"/>
        <v>7093.6498333333329</v>
      </c>
      <c r="X46" s="91">
        <f t="shared" si="18"/>
        <v>3546</v>
      </c>
      <c r="Y46" s="91">
        <f t="shared" si="13"/>
        <v>8514</v>
      </c>
      <c r="Z46" s="91">
        <f t="shared" si="19"/>
        <v>49360.350166666671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</row>
    <row r="47" spans="1:80" s="8" customFormat="1" ht="30" x14ac:dyDescent="0.2">
      <c r="A47" s="89">
        <v>39</v>
      </c>
      <c r="B47" s="90" t="s">
        <v>169</v>
      </c>
      <c r="C47" s="90" t="s">
        <v>73</v>
      </c>
      <c r="D47" s="90" t="s">
        <v>9</v>
      </c>
      <c r="E47" s="90" t="s">
        <v>49</v>
      </c>
      <c r="F47" s="90" t="s">
        <v>68</v>
      </c>
      <c r="G47" s="91">
        <v>65000</v>
      </c>
      <c r="H47" s="91">
        <f t="shared" si="15"/>
        <v>61158.5</v>
      </c>
      <c r="I47" s="91">
        <f t="shared" si="11"/>
        <v>1865.5</v>
      </c>
      <c r="J47" s="91">
        <f t="shared" si="0"/>
        <v>4615</v>
      </c>
      <c r="K47" s="91">
        <f t="shared" si="1"/>
        <v>715.00000000000011</v>
      </c>
      <c r="L47" s="91">
        <f t="shared" si="2"/>
        <v>1976</v>
      </c>
      <c r="M47" s="91">
        <f t="shared" si="3"/>
        <v>4608.5</v>
      </c>
      <c r="N47" s="91"/>
      <c r="O47" s="91">
        <f t="shared" si="16"/>
        <v>13780</v>
      </c>
      <c r="P47" s="91">
        <v>25</v>
      </c>
      <c r="Q47" s="92">
        <v>7689.07</v>
      </c>
      <c r="R47" s="92"/>
      <c r="S47" s="91">
        <v>176.63</v>
      </c>
      <c r="T47" s="91">
        <v>100</v>
      </c>
      <c r="U47" s="91">
        <f t="shared" si="5"/>
        <v>4427.5498333333335</v>
      </c>
      <c r="V47" s="91"/>
      <c r="W47" s="91">
        <f t="shared" si="17"/>
        <v>12418.249833333333</v>
      </c>
      <c r="X47" s="91">
        <f t="shared" si="18"/>
        <v>3841.5</v>
      </c>
      <c r="Y47" s="91">
        <f t="shared" si="13"/>
        <v>9223.5</v>
      </c>
      <c r="Z47" s="91">
        <f t="shared" si="19"/>
        <v>48740.250166666665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</row>
    <row r="48" spans="1:80" s="8" customFormat="1" ht="18" customHeight="1" x14ac:dyDescent="0.2">
      <c r="A48" s="89">
        <v>40</v>
      </c>
      <c r="B48" s="90" t="s">
        <v>112</v>
      </c>
      <c r="C48" s="90" t="s">
        <v>73</v>
      </c>
      <c r="D48" s="90" t="s">
        <v>10</v>
      </c>
      <c r="E48" s="90" t="s">
        <v>61</v>
      </c>
      <c r="F48" s="90" t="s">
        <v>68</v>
      </c>
      <c r="G48" s="91">
        <v>70000</v>
      </c>
      <c r="H48" s="91">
        <f t="shared" si="15"/>
        <v>61325.65</v>
      </c>
      <c r="I48" s="91">
        <f t="shared" si="11"/>
        <v>2009</v>
      </c>
      <c r="J48" s="91">
        <f t="shared" si="0"/>
        <v>4970</v>
      </c>
      <c r="K48" s="91">
        <f t="shared" si="1"/>
        <v>715.55</v>
      </c>
      <c r="L48" s="91">
        <f t="shared" si="2"/>
        <v>2128</v>
      </c>
      <c r="M48" s="91">
        <f t="shared" si="3"/>
        <v>4963</v>
      </c>
      <c r="N48" s="91">
        <v>4537.3500000000004</v>
      </c>
      <c r="O48" s="91">
        <f t="shared" si="16"/>
        <v>19322.900000000001</v>
      </c>
      <c r="P48" s="91">
        <v>25</v>
      </c>
      <c r="Q48" s="92"/>
      <c r="R48" s="92"/>
      <c r="S48" s="91">
        <v>79.989999999999995</v>
      </c>
      <c r="T48" s="91">
        <v>100</v>
      </c>
      <c r="U48" s="91">
        <f t="shared" si="5"/>
        <v>4460.9798333333338</v>
      </c>
      <c r="V48" s="91"/>
      <c r="W48" s="91">
        <f t="shared" si="17"/>
        <v>4665.9698333333336</v>
      </c>
      <c r="X48" s="91">
        <f t="shared" si="18"/>
        <v>8674.35</v>
      </c>
      <c r="Y48" s="91">
        <f t="shared" si="13"/>
        <v>9933</v>
      </c>
      <c r="Z48" s="91">
        <f t="shared" si="19"/>
        <v>56659.680166666665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</row>
    <row r="49" spans="1:80" s="9" customFormat="1" ht="19.5" customHeight="1" x14ac:dyDescent="0.2">
      <c r="A49" s="89">
        <v>41</v>
      </c>
      <c r="B49" s="93" t="s">
        <v>161</v>
      </c>
      <c r="C49" s="90" t="s">
        <v>73</v>
      </c>
      <c r="D49" s="90" t="s">
        <v>167</v>
      </c>
      <c r="E49" s="90" t="s">
        <v>41</v>
      </c>
      <c r="F49" s="90" t="s">
        <v>68</v>
      </c>
      <c r="G49" s="91">
        <v>125000</v>
      </c>
      <c r="H49" s="91">
        <f>+G49-(I49+L49+N49)</f>
        <v>116100.05</v>
      </c>
      <c r="I49" s="91">
        <f t="shared" si="11"/>
        <v>3587.5</v>
      </c>
      <c r="J49" s="91">
        <f t="shared" si="0"/>
        <v>8875</v>
      </c>
      <c r="K49" s="91">
        <f t="shared" si="1"/>
        <v>715.55</v>
      </c>
      <c r="L49" s="91">
        <f t="shared" si="2"/>
        <v>3800</v>
      </c>
      <c r="M49" s="91">
        <f t="shared" si="3"/>
        <v>8862.5</v>
      </c>
      <c r="N49" s="91">
        <v>1512.45</v>
      </c>
      <c r="O49" s="91">
        <f>+I49+J49+K49+L49+M49+N49</f>
        <v>27353</v>
      </c>
      <c r="P49" s="91">
        <v>25</v>
      </c>
      <c r="Q49" s="92">
        <v>2000</v>
      </c>
      <c r="R49" s="92"/>
      <c r="S49" s="91"/>
      <c r="T49" s="91">
        <v>100</v>
      </c>
      <c r="U49" s="91">
        <f t="shared" si="5"/>
        <v>17607.94979166667</v>
      </c>
      <c r="V49" s="91"/>
      <c r="W49" s="91">
        <f>P49+Q49+R49+S49+T49+U49</f>
        <v>19732.94979166667</v>
      </c>
      <c r="X49" s="91">
        <f>+I49+L49+N49</f>
        <v>8899.9500000000007</v>
      </c>
      <c r="Y49" s="91">
        <f>+J49+M49</f>
        <v>17737.5</v>
      </c>
      <c r="Z49" s="91">
        <f>+G49-(W49+X49)</f>
        <v>96367.10020833333</v>
      </c>
    </row>
    <row r="50" spans="1:80" s="9" customFormat="1" ht="20.25" customHeight="1" x14ac:dyDescent="0.2">
      <c r="A50" s="89">
        <v>42</v>
      </c>
      <c r="B50" s="94" t="s">
        <v>164</v>
      </c>
      <c r="C50" s="90" t="s">
        <v>73</v>
      </c>
      <c r="D50" s="90" t="s">
        <v>167</v>
      </c>
      <c r="E50" s="90" t="s">
        <v>41</v>
      </c>
      <c r="F50" s="90" t="s">
        <v>68</v>
      </c>
      <c r="G50" s="91">
        <v>80000</v>
      </c>
      <c r="H50" s="91">
        <f>+G50-(I50+L50+N50)</f>
        <v>75272</v>
      </c>
      <c r="I50" s="91">
        <f t="shared" si="11"/>
        <v>2296</v>
      </c>
      <c r="J50" s="91">
        <f t="shared" si="0"/>
        <v>5679.9999999999991</v>
      </c>
      <c r="K50" s="91">
        <f t="shared" si="1"/>
        <v>715.55</v>
      </c>
      <c r="L50" s="91">
        <f t="shared" si="2"/>
        <v>2432</v>
      </c>
      <c r="M50" s="91">
        <f t="shared" si="3"/>
        <v>5672</v>
      </c>
      <c r="N50" s="91"/>
      <c r="O50" s="91">
        <f>+I50+J50+K50+L50+M50+N50</f>
        <v>16795.55</v>
      </c>
      <c r="P50" s="91">
        <v>25</v>
      </c>
      <c r="Q50" s="92">
        <v>1000</v>
      </c>
      <c r="R50" s="92"/>
      <c r="S50" s="91">
        <v>398.64</v>
      </c>
      <c r="T50" s="91">
        <v>100</v>
      </c>
      <c r="U50" s="91">
        <f t="shared" si="5"/>
        <v>7400.9372916666662</v>
      </c>
      <c r="V50" s="91"/>
      <c r="W50" s="91">
        <f>P50+Q50+R50+S50+T50+U50</f>
        <v>8924.5772916666665</v>
      </c>
      <c r="X50" s="91">
        <f>+I50+L50+N50</f>
        <v>4728</v>
      </c>
      <c r="Y50" s="91">
        <f>+J50+M50</f>
        <v>11352</v>
      </c>
      <c r="Z50" s="91">
        <f>+G50-(W50+X50)</f>
        <v>66347.422708333339</v>
      </c>
    </row>
    <row r="51" spans="1:80" s="8" customFormat="1" x14ac:dyDescent="0.2">
      <c r="A51" s="89">
        <v>43</v>
      </c>
      <c r="B51" s="93" t="s">
        <v>189</v>
      </c>
      <c r="C51" s="90" t="s">
        <v>74</v>
      </c>
      <c r="D51" s="90" t="s">
        <v>167</v>
      </c>
      <c r="E51" s="90" t="s">
        <v>61</v>
      </c>
      <c r="F51" s="90" t="s">
        <v>68</v>
      </c>
      <c r="G51" s="91">
        <v>80000</v>
      </c>
      <c r="H51" s="91">
        <f t="shared" si="15"/>
        <v>75272</v>
      </c>
      <c r="I51" s="91">
        <f t="shared" si="11"/>
        <v>2296</v>
      </c>
      <c r="J51" s="91">
        <f t="shared" si="0"/>
        <v>5679.9999999999991</v>
      </c>
      <c r="K51" s="91">
        <f t="shared" si="1"/>
        <v>715.55</v>
      </c>
      <c r="L51" s="91">
        <f t="shared" si="2"/>
        <v>2432</v>
      </c>
      <c r="M51" s="91">
        <f t="shared" si="3"/>
        <v>5672</v>
      </c>
      <c r="N51" s="91"/>
      <c r="O51" s="91">
        <f t="shared" si="16"/>
        <v>16795.55</v>
      </c>
      <c r="P51" s="91">
        <v>25</v>
      </c>
      <c r="Q51" s="92"/>
      <c r="R51" s="92"/>
      <c r="S51" s="91"/>
      <c r="T51" s="91">
        <v>100</v>
      </c>
      <c r="U51" s="91">
        <f t="shared" si="5"/>
        <v>7400.9372916666662</v>
      </c>
      <c r="V51" s="91"/>
      <c r="W51" s="91">
        <f t="shared" si="17"/>
        <v>7525.9372916666662</v>
      </c>
      <c r="X51" s="91">
        <f t="shared" si="18"/>
        <v>4728</v>
      </c>
      <c r="Y51" s="91">
        <f t="shared" si="13"/>
        <v>11352</v>
      </c>
      <c r="Z51" s="91">
        <f t="shared" si="19"/>
        <v>67746.062708333338</v>
      </c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</row>
    <row r="52" spans="1:80" s="8" customFormat="1" ht="30" x14ac:dyDescent="0.2">
      <c r="A52" s="89">
        <v>44</v>
      </c>
      <c r="B52" s="90" t="s">
        <v>113</v>
      </c>
      <c r="C52" s="90" t="s">
        <v>73</v>
      </c>
      <c r="D52" s="90" t="s">
        <v>7</v>
      </c>
      <c r="E52" s="90" t="s">
        <v>23</v>
      </c>
      <c r="F52" s="90" t="s">
        <v>69</v>
      </c>
      <c r="G52" s="91">
        <v>36000</v>
      </c>
      <c r="H52" s="91">
        <f t="shared" si="15"/>
        <v>33872.400000000001</v>
      </c>
      <c r="I52" s="91">
        <f t="shared" si="11"/>
        <v>1033.2</v>
      </c>
      <c r="J52" s="91">
        <f t="shared" si="0"/>
        <v>2555.9999999999995</v>
      </c>
      <c r="K52" s="91">
        <f t="shared" si="1"/>
        <v>396.00000000000006</v>
      </c>
      <c r="L52" s="91">
        <f t="shared" si="2"/>
        <v>1094.4000000000001</v>
      </c>
      <c r="M52" s="91">
        <f t="shared" si="3"/>
        <v>2552.4</v>
      </c>
      <c r="N52" s="91"/>
      <c r="O52" s="91">
        <f t="shared" si="16"/>
        <v>7632</v>
      </c>
      <c r="P52" s="91">
        <v>25</v>
      </c>
      <c r="Q52" s="92">
        <v>2000</v>
      </c>
      <c r="R52" s="92"/>
      <c r="S52" s="91">
        <v>30.01</v>
      </c>
      <c r="T52" s="91">
        <v>100</v>
      </c>
      <c r="U52" s="91">
        <f t="shared" si="5"/>
        <v>0</v>
      </c>
      <c r="V52" s="91"/>
      <c r="W52" s="91">
        <f t="shared" si="17"/>
        <v>2155.0100000000002</v>
      </c>
      <c r="X52" s="91">
        <f t="shared" si="18"/>
        <v>2127.6000000000004</v>
      </c>
      <c r="Y52" s="91">
        <f t="shared" si="13"/>
        <v>5108.3999999999996</v>
      </c>
      <c r="Z52" s="91">
        <f t="shared" si="19"/>
        <v>31717.39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</row>
    <row r="53" spans="1:80" s="8" customFormat="1" ht="30" x14ac:dyDescent="0.2">
      <c r="A53" s="89">
        <v>45</v>
      </c>
      <c r="B53" s="90" t="s">
        <v>114</v>
      </c>
      <c r="C53" s="90" t="s">
        <v>73</v>
      </c>
      <c r="D53" s="90" t="s">
        <v>7</v>
      </c>
      <c r="E53" s="90" t="s">
        <v>23</v>
      </c>
      <c r="F53" s="90" t="s">
        <v>69</v>
      </c>
      <c r="G53" s="91">
        <v>36000</v>
      </c>
      <c r="H53" s="91">
        <f t="shared" si="15"/>
        <v>33872.400000000001</v>
      </c>
      <c r="I53" s="91">
        <f t="shared" si="11"/>
        <v>1033.2</v>
      </c>
      <c r="J53" s="91">
        <f t="shared" si="0"/>
        <v>2555.9999999999995</v>
      </c>
      <c r="K53" s="91">
        <f t="shared" si="1"/>
        <v>396.00000000000006</v>
      </c>
      <c r="L53" s="91">
        <f t="shared" si="2"/>
        <v>1094.4000000000001</v>
      </c>
      <c r="M53" s="91">
        <f t="shared" si="3"/>
        <v>2552.4</v>
      </c>
      <c r="N53" s="91"/>
      <c r="O53" s="91">
        <f t="shared" si="16"/>
        <v>7632</v>
      </c>
      <c r="P53" s="91">
        <v>25</v>
      </c>
      <c r="Q53" s="92"/>
      <c r="R53" s="92"/>
      <c r="S53" s="91"/>
      <c r="T53" s="91">
        <v>100</v>
      </c>
      <c r="U53" s="91">
        <f t="shared" si="5"/>
        <v>0</v>
      </c>
      <c r="V53" s="91"/>
      <c r="W53" s="91">
        <f t="shared" si="17"/>
        <v>125</v>
      </c>
      <c r="X53" s="91">
        <f t="shared" si="18"/>
        <v>2127.6000000000004</v>
      </c>
      <c r="Y53" s="91">
        <f t="shared" si="13"/>
        <v>5108.3999999999996</v>
      </c>
      <c r="Z53" s="91">
        <f t="shared" si="19"/>
        <v>33747.4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</row>
    <row r="54" spans="1:80" s="8" customFormat="1" ht="45" x14ac:dyDescent="0.2">
      <c r="A54" s="89">
        <v>46</v>
      </c>
      <c r="B54" s="90" t="s">
        <v>115</v>
      </c>
      <c r="C54" s="90" t="s">
        <v>73</v>
      </c>
      <c r="D54" s="90" t="s">
        <v>12</v>
      </c>
      <c r="E54" s="90" t="s">
        <v>23</v>
      </c>
      <c r="F54" s="90" t="s">
        <v>69</v>
      </c>
      <c r="G54" s="91">
        <v>36000</v>
      </c>
      <c r="H54" s="91">
        <f t="shared" si="15"/>
        <v>30847.5</v>
      </c>
      <c r="I54" s="91">
        <f t="shared" si="11"/>
        <v>1033.2</v>
      </c>
      <c r="J54" s="91">
        <f t="shared" si="0"/>
        <v>2555.9999999999995</v>
      </c>
      <c r="K54" s="91">
        <f t="shared" si="1"/>
        <v>396.00000000000006</v>
      </c>
      <c r="L54" s="91">
        <f t="shared" si="2"/>
        <v>1094.4000000000001</v>
      </c>
      <c r="M54" s="91">
        <f t="shared" si="3"/>
        <v>2552.4</v>
      </c>
      <c r="N54" s="91">
        <v>3024.9</v>
      </c>
      <c r="O54" s="91">
        <f t="shared" si="16"/>
        <v>10656.9</v>
      </c>
      <c r="P54" s="91">
        <v>25</v>
      </c>
      <c r="Q54" s="92">
        <v>2296.96</v>
      </c>
      <c r="R54" s="92"/>
      <c r="S54" s="91">
        <v>1040.8900000000001</v>
      </c>
      <c r="T54" s="91">
        <v>100</v>
      </c>
      <c r="U54" s="91">
        <f t="shared" si="5"/>
        <v>0</v>
      </c>
      <c r="V54" s="91"/>
      <c r="W54" s="91">
        <f t="shared" si="17"/>
        <v>3462.8500000000004</v>
      </c>
      <c r="X54" s="91">
        <f t="shared" si="18"/>
        <v>5152.5</v>
      </c>
      <c r="Y54" s="91">
        <f t="shared" si="13"/>
        <v>5108.3999999999996</v>
      </c>
      <c r="Z54" s="91">
        <f t="shared" si="19"/>
        <v>27384.65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5" spans="1:80" s="8" customFormat="1" ht="30" x14ac:dyDescent="0.2">
      <c r="A55" s="89">
        <v>47</v>
      </c>
      <c r="B55" s="90" t="s">
        <v>116</v>
      </c>
      <c r="C55" s="90" t="s">
        <v>73</v>
      </c>
      <c r="D55" s="90" t="s">
        <v>153</v>
      </c>
      <c r="E55" s="90" t="s">
        <v>23</v>
      </c>
      <c r="F55" s="90" t="s">
        <v>69</v>
      </c>
      <c r="G55" s="91">
        <v>36000</v>
      </c>
      <c r="H55" s="91">
        <f t="shared" si="15"/>
        <v>33872.400000000001</v>
      </c>
      <c r="I55" s="91">
        <f t="shared" si="11"/>
        <v>1033.2</v>
      </c>
      <c r="J55" s="91">
        <f t="shared" si="0"/>
        <v>2555.9999999999995</v>
      </c>
      <c r="K55" s="91">
        <f t="shared" si="1"/>
        <v>396.00000000000006</v>
      </c>
      <c r="L55" s="91">
        <f t="shared" si="2"/>
        <v>1094.4000000000001</v>
      </c>
      <c r="M55" s="91">
        <f t="shared" si="3"/>
        <v>2552.4</v>
      </c>
      <c r="N55" s="91"/>
      <c r="O55" s="91">
        <f t="shared" si="16"/>
        <v>7632</v>
      </c>
      <c r="P55" s="91">
        <v>25</v>
      </c>
      <c r="Q55" s="92">
        <v>12995.45</v>
      </c>
      <c r="R55" s="92"/>
      <c r="S55" s="91">
        <v>759.86</v>
      </c>
      <c r="T55" s="91">
        <v>100</v>
      </c>
      <c r="U55" s="91">
        <f t="shared" si="5"/>
        <v>0</v>
      </c>
      <c r="V55" s="91"/>
      <c r="W55" s="91">
        <f t="shared" si="17"/>
        <v>13880.310000000001</v>
      </c>
      <c r="X55" s="91">
        <f t="shared" si="18"/>
        <v>2127.6000000000004</v>
      </c>
      <c r="Y55" s="91">
        <f t="shared" si="13"/>
        <v>5108.3999999999996</v>
      </c>
      <c r="Z55" s="91">
        <f t="shared" si="19"/>
        <v>19992.089999999997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</row>
    <row r="56" spans="1:80" s="8" customFormat="1" ht="30" x14ac:dyDescent="0.2">
      <c r="A56" s="89">
        <v>48</v>
      </c>
      <c r="B56" s="90" t="s">
        <v>117</v>
      </c>
      <c r="C56" s="90" t="s">
        <v>73</v>
      </c>
      <c r="D56" s="90" t="s">
        <v>7</v>
      </c>
      <c r="E56" s="90" t="s">
        <v>17</v>
      </c>
      <c r="F56" s="90" t="s">
        <v>69</v>
      </c>
      <c r="G56" s="91">
        <v>46000</v>
      </c>
      <c r="H56" s="91">
        <f t="shared" si="15"/>
        <v>43281.4</v>
      </c>
      <c r="I56" s="91">
        <f t="shared" si="11"/>
        <v>1320.2</v>
      </c>
      <c r="J56" s="91">
        <f t="shared" si="0"/>
        <v>3265.9999999999995</v>
      </c>
      <c r="K56" s="91">
        <f t="shared" si="1"/>
        <v>506.00000000000006</v>
      </c>
      <c r="L56" s="91">
        <f t="shared" si="2"/>
        <v>1398.4</v>
      </c>
      <c r="M56" s="91">
        <f t="shared" si="3"/>
        <v>3261.4</v>
      </c>
      <c r="N56" s="91"/>
      <c r="O56" s="91">
        <f t="shared" si="16"/>
        <v>9752</v>
      </c>
      <c r="P56" s="91">
        <v>25</v>
      </c>
      <c r="Q56" s="92"/>
      <c r="R56" s="92"/>
      <c r="S56" s="91">
        <v>398.64</v>
      </c>
      <c r="T56" s="91">
        <v>100</v>
      </c>
      <c r="U56" s="91">
        <f t="shared" si="5"/>
        <v>1289.4598750000005</v>
      </c>
      <c r="V56" s="91"/>
      <c r="W56" s="91">
        <f t="shared" si="17"/>
        <v>1813.0998750000003</v>
      </c>
      <c r="X56" s="91">
        <f t="shared" ref="X56:X63" si="20">+I56+L56+N56</f>
        <v>2718.6000000000004</v>
      </c>
      <c r="Y56" s="91">
        <f t="shared" ref="Y56:Y81" si="21">+J56+M56</f>
        <v>6527.4</v>
      </c>
      <c r="Z56" s="91">
        <f t="shared" si="19"/>
        <v>41468.300125000002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</row>
    <row r="57" spans="1:80" s="26" customFormat="1" ht="30.75" x14ac:dyDescent="0.25">
      <c r="A57" s="89">
        <v>49</v>
      </c>
      <c r="B57" s="90" t="s">
        <v>156</v>
      </c>
      <c r="C57" s="90" t="s">
        <v>73</v>
      </c>
      <c r="D57" s="90" t="s">
        <v>9</v>
      </c>
      <c r="E57" s="90" t="s">
        <v>17</v>
      </c>
      <c r="F57" s="90" t="s">
        <v>69</v>
      </c>
      <c r="G57" s="91">
        <v>46000</v>
      </c>
      <c r="H57" s="91">
        <f>+G57-(I57+L57+N57)</f>
        <v>43281.4</v>
      </c>
      <c r="I57" s="91">
        <f t="shared" si="11"/>
        <v>1320.2</v>
      </c>
      <c r="J57" s="91">
        <f t="shared" si="0"/>
        <v>3265.9999999999995</v>
      </c>
      <c r="K57" s="91">
        <f t="shared" si="1"/>
        <v>506.00000000000006</v>
      </c>
      <c r="L57" s="91">
        <f t="shared" si="2"/>
        <v>1398.4</v>
      </c>
      <c r="M57" s="91">
        <f t="shared" si="3"/>
        <v>3261.4</v>
      </c>
      <c r="N57" s="91"/>
      <c r="O57" s="91">
        <f>+I57+J57+K57+L57+M57+N57</f>
        <v>9752</v>
      </c>
      <c r="P57" s="91">
        <v>25</v>
      </c>
      <c r="Q57" s="92"/>
      <c r="R57" s="92"/>
      <c r="S57" s="91">
        <v>734.64</v>
      </c>
      <c r="T57" s="91">
        <v>100</v>
      </c>
      <c r="U57" s="91">
        <f t="shared" si="5"/>
        <v>1289.4598750000005</v>
      </c>
      <c r="V57" s="91"/>
      <c r="W57" s="91">
        <f>P57+Q57+R57+S57+T57+U57</f>
        <v>2149.0998750000003</v>
      </c>
      <c r="X57" s="91">
        <f t="shared" si="20"/>
        <v>2718.6000000000004</v>
      </c>
      <c r="Y57" s="91">
        <f>+J57+M57</f>
        <v>6527.4</v>
      </c>
      <c r="Z57" s="91">
        <f>+G57-(W57+X57)</f>
        <v>41132.300125000002</v>
      </c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</row>
    <row r="58" spans="1:80" s="30" customFormat="1" ht="30.75" x14ac:dyDescent="0.25">
      <c r="A58" s="89">
        <v>50</v>
      </c>
      <c r="B58" s="95" t="s">
        <v>157</v>
      </c>
      <c r="C58" s="95" t="s">
        <v>73</v>
      </c>
      <c r="D58" s="95" t="s">
        <v>7</v>
      </c>
      <c r="E58" s="90" t="s">
        <v>17</v>
      </c>
      <c r="F58" s="95" t="s">
        <v>69</v>
      </c>
      <c r="G58" s="96">
        <v>36000</v>
      </c>
      <c r="H58" s="96">
        <f>+G58-(I58+L58+N58)</f>
        <v>33872.400000000001</v>
      </c>
      <c r="I58" s="96">
        <f t="shared" si="11"/>
        <v>1033.2</v>
      </c>
      <c r="J58" s="96">
        <f t="shared" si="0"/>
        <v>2555.9999999999995</v>
      </c>
      <c r="K58" s="96">
        <f t="shared" si="1"/>
        <v>396.00000000000006</v>
      </c>
      <c r="L58" s="96">
        <f t="shared" si="2"/>
        <v>1094.4000000000001</v>
      </c>
      <c r="M58" s="96">
        <f t="shared" si="3"/>
        <v>2552.4</v>
      </c>
      <c r="N58" s="96"/>
      <c r="O58" s="96">
        <f>+I58+J58+K58+L58+M58+N58</f>
        <v>7632</v>
      </c>
      <c r="P58" s="96">
        <v>25</v>
      </c>
      <c r="Q58" s="92"/>
      <c r="R58" s="97"/>
      <c r="S58" s="96"/>
      <c r="T58" s="96">
        <v>100</v>
      </c>
      <c r="U58" s="96">
        <f t="shared" si="5"/>
        <v>0</v>
      </c>
      <c r="V58" s="96"/>
      <c r="W58" s="96">
        <f>P58+Q58+R58+S58+T58+U58</f>
        <v>125</v>
      </c>
      <c r="X58" s="96">
        <f t="shared" si="20"/>
        <v>2127.6000000000004</v>
      </c>
      <c r="Y58" s="96">
        <f>+J58+M58</f>
        <v>5108.3999999999996</v>
      </c>
      <c r="Z58" s="96">
        <f>+G58-(W58+X58)</f>
        <v>33747.4</v>
      </c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</row>
    <row r="59" spans="1:80" s="28" customFormat="1" ht="30" x14ac:dyDescent="0.2">
      <c r="A59" s="89">
        <v>51</v>
      </c>
      <c r="B59" s="95" t="s">
        <v>118</v>
      </c>
      <c r="C59" s="95" t="s">
        <v>73</v>
      </c>
      <c r="D59" s="95" t="s">
        <v>7</v>
      </c>
      <c r="E59" s="90" t="s">
        <v>17</v>
      </c>
      <c r="F59" s="95" t="s">
        <v>69</v>
      </c>
      <c r="G59" s="96">
        <v>36000</v>
      </c>
      <c r="H59" s="96">
        <f t="shared" si="15"/>
        <v>32359.95</v>
      </c>
      <c r="I59" s="96">
        <f t="shared" si="11"/>
        <v>1033.2</v>
      </c>
      <c r="J59" s="96">
        <f t="shared" si="0"/>
        <v>2555.9999999999995</v>
      </c>
      <c r="K59" s="96">
        <f t="shared" si="1"/>
        <v>396.00000000000006</v>
      </c>
      <c r="L59" s="96">
        <f t="shared" si="2"/>
        <v>1094.4000000000001</v>
      </c>
      <c r="M59" s="96">
        <f t="shared" si="3"/>
        <v>2552.4</v>
      </c>
      <c r="N59" s="96">
        <v>1512.45</v>
      </c>
      <c r="O59" s="96">
        <f t="shared" si="16"/>
        <v>9144.4500000000007</v>
      </c>
      <c r="P59" s="96">
        <v>25</v>
      </c>
      <c r="Q59" s="92"/>
      <c r="R59" s="97"/>
      <c r="S59" s="96"/>
      <c r="T59" s="96">
        <v>100</v>
      </c>
      <c r="U59" s="96">
        <f t="shared" si="5"/>
        <v>0</v>
      </c>
      <c r="V59" s="96"/>
      <c r="W59" s="96">
        <f t="shared" si="17"/>
        <v>125</v>
      </c>
      <c r="X59" s="96">
        <f t="shared" si="20"/>
        <v>3640.05</v>
      </c>
      <c r="Y59" s="96">
        <f t="shared" si="21"/>
        <v>5108.3999999999996</v>
      </c>
      <c r="Z59" s="96">
        <f t="shared" si="19"/>
        <v>32234.95</v>
      </c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s="28" customFormat="1" ht="30" x14ac:dyDescent="0.2">
      <c r="A60" s="89">
        <v>52</v>
      </c>
      <c r="B60" s="95" t="s">
        <v>119</v>
      </c>
      <c r="C60" s="95" t="s">
        <v>73</v>
      </c>
      <c r="D60" s="95" t="s">
        <v>7</v>
      </c>
      <c r="E60" s="90" t="s">
        <v>17</v>
      </c>
      <c r="F60" s="95" t="s">
        <v>69</v>
      </c>
      <c r="G60" s="96">
        <v>46000</v>
      </c>
      <c r="H60" s="96">
        <f t="shared" si="15"/>
        <v>43281.4</v>
      </c>
      <c r="I60" s="96">
        <f t="shared" si="11"/>
        <v>1320.2</v>
      </c>
      <c r="J60" s="96">
        <f t="shared" si="0"/>
        <v>3265.9999999999995</v>
      </c>
      <c r="K60" s="96">
        <f t="shared" si="1"/>
        <v>506.00000000000006</v>
      </c>
      <c r="L60" s="96">
        <f t="shared" si="2"/>
        <v>1398.4</v>
      </c>
      <c r="M60" s="96">
        <f t="shared" si="3"/>
        <v>3261.4</v>
      </c>
      <c r="N60" s="96"/>
      <c r="O60" s="96">
        <f t="shared" si="16"/>
        <v>9752</v>
      </c>
      <c r="P60" s="96">
        <v>25</v>
      </c>
      <c r="Q60" s="92"/>
      <c r="R60" s="97"/>
      <c r="S60" s="96">
        <v>1240.3</v>
      </c>
      <c r="T60" s="96">
        <v>100</v>
      </c>
      <c r="U60" s="96">
        <f t="shared" si="5"/>
        <v>1289.4598750000005</v>
      </c>
      <c r="V60" s="96"/>
      <c r="W60" s="96">
        <f t="shared" si="17"/>
        <v>2654.7598750000006</v>
      </c>
      <c r="X60" s="96">
        <f t="shared" si="20"/>
        <v>2718.6000000000004</v>
      </c>
      <c r="Y60" s="96">
        <f t="shared" si="21"/>
        <v>6527.4</v>
      </c>
      <c r="Z60" s="96">
        <f t="shared" si="19"/>
        <v>40626.640124999998</v>
      </c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</row>
    <row r="61" spans="1:80" s="28" customFormat="1" ht="30" x14ac:dyDescent="0.2">
      <c r="A61" s="89">
        <v>53</v>
      </c>
      <c r="B61" s="95" t="s">
        <v>120</v>
      </c>
      <c r="C61" s="95" t="s">
        <v>73</v>
      </c>
      <c r="D61" s="95" t="s">
        <v>7</v>
      </c>
      <c r="E61" s="90" t="s">
        <v>17</v>
      </c>
      <c r="F61" s="95" t="s">
        <v>69</v>
      </c>
      <c r="G61" s="96">
        <v>36000</v>
      </c>
      <c r="H61" s="96">
        <f t="shared" si="15"/>
        <v>33872.400000000001</v>
      </c>
      <c r="I61" s="96">
        <f t="shared" si="11"/>
        <v>1033.2</v>
      </c>
      <c r="J61" s="96">
        <f t="shared" si="0"/>
        <v>2555.9999999999995</v>
      </c>
      <c r="K61" s="96">
        <f t="shared" si="1"/>
        <v>396.00000000000006</v>
      </c>
      <c r="L61" s="96">
        <f t="shared" si="2"/>
        <v>1094.4000000000001</v>
      </c>
      <c r="M61" s="96">
        <f t="shared" si="3"/>
        <v>2552.4</v>
      </c>
      <c r="N61" s="96"/>
      <c r="O61" s="96">
        <f t="shared" si="16"/>
        <v>7632</v>
      </c>
      <c r="P61" s="96">
        <v>25</v>
      </c>
      <c r="Q61" s="92"/>
      <c r="R61" s="97"/>
      <c r="S61" s="96">
        <v>398.64</v>
      </c>
      <c r="T61" s="96">
        <v>100</v>
      </c>
      <c r="U61" s="96">
        <f t="shared" si="5"/>
        <v>0</v>
      </c>
      <c r="V61" s="96"/>
      <c r="W61" s="96">
        <f t="shared" si="17"/>
        <v>523.64</v>
      </c>
      <c r="X61" s="96">
        <f t="shared" si="20"/>
        <v>2127.6000000000004</v>
      </c>
      <c r="Y61" s="96">
        <f t="shared" si="21"/>
        <v>5108.3999999999996</v>
      </c>
      <c r="Z61" s="96">
        <f t="shared" si="19"/>
        <v>33348.76</v>
      </c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</row>
    <row r="62" spans="1:80" s="28" customFormat="1" ht="30" x14ac:dyDescent="0.2">
      <c r="A62" s="89">
        <v>54</v>
      </c>
      <c r="B62" s="95" t="s">
        <v>121</v>
      </c>
      <c r="C62" s="95" t="s">
        <v>73</v>
      </c>
      <c r="D62" s="95" t="s">
        <v>15</v>
      </c>
      <c r="E62" s="90" t="s">
        <v>17</v>
      </c>
      <c r="F62" s="95" t="s">
        <v>69</v>
      </c>
      <c r="G62" s="96">
        <v>46000</v>
      </c>
      <c r="H62" s="96">
        <f t="shared" si="15"/>
        <v>43281.4</v>
      </c>
      <c r="I62" s="96">
        <f t="shared" si="11"/>
        <v>1320.2</v>
      </c>
      <c r="J62" s="96">
        <f t="shared" si="0"/>
        <v>3265.9999999999995</v>
      </c>
      <c r="K62" s="96">
        <f t="shared" si="1"/>
        <v>506.00000000000006</v>
      </c>
      <c r="L62" s="96">
        <f t="shared" si="2"/>
        <v>1398.4</v>
      </c>
      <c r="M62" s="96">
        <f t="shared" si="3"/>
        <v>3261.4</v>
      </c>
      <c r="N62" s="96"/>
      <c r="O62" s="96">
        <f t="shared" si="16"/>
        <v>9752</v>
      </c>
      <c r="P62" s="96">
        <v>25</v>
      </c>
      <c r="Q62" s="92"/>
      <c r="R62" s="97"/>
      <c r="S62" s="96">
        <v>438.65</v>
      </c>
      <c r="T62" s="96">
        <v>100</v>
      </c>
      <c r="U62" s="96">
        <f t="shared" si="5"/>
        <v>1289.4598750000005</v>
      </c>
      <c r="V62" s="96"/>
      <c r="W62" s="96">
        <f t="shared" si="17"/>
        <v>1853.1098750000006</v>
      </c>
      <c r="X62" s="96">
        <f t="shared" si="20"/>
        <v>2718.6000000000004</v>
      </c>
      <c r="Y62" s="96">
        <f t="shared" si="21"/>
        <v>6527.4</v>
      </c>
      <c r="Z62" s="96">
        <f t="shared" si="19"/>
        <v>41428.290125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</row>
    <row r="63" spans="1:80" s="28" customFormat="1" ht="30" x14ac:dyDescent="0.2">
      <c r="A63" s="89">
        <v>55</v>
      </c>
      <c r="B63" s="95" t="s">
        <v>122</v>
      </c>
      <c r="C63" s="95" t="s">
        <v>74</v>
      </c>
      <c r="D63" s="95" t="s">
        <v>7</v>
      </c>
      <c r="E63" s="90" t="s">
        <v>20</v>
      </c>
      <c r="F63" s="95" t="s">
        <v>69</v>
      </c>
      <c r="G63" s="96">
        <v>26000</v>
      </c>
      <c r="H63" s="96">
        <f>+G63-(I63+L63+N63)</f>
        <v>24463.4</v>
      </c>
      <c r="I63" s="96">
        <f t="shared" si="11"/>
        <v>746.2</v>
      </c>
      <c r="J63" s="96">
        <f t="shared" si="0"/>
        <v>1845.9999999999998</v>
      </c>
      <c r="K63" s="96">
        <f t="shared" si="1"/>
        <v>286.00000000000006</v>
      </c>
      <c r="L63" s="96">
        <f t="shared" si="2"/>
        <v>790.4</v>
      </c>
      <c r="M63" s="96">
        <f t="shared" si="3"/>
        <v>1843.4</v>
      </c>
      <c r="N63" s="96"/>
      <c r="O63" s="96">
        <f>+I63+J63+K63+L63+M63+N63</f>
        <v>5512</v>
      </c>
      <c r="P63" s="96">
        <v>25</v>
      </c>
      <c r="Q63" s="92"/>
      <c r="R63" s="97"/>
      <c r="S63" s="96"/>
      <c r="T63" s="96">
        <v>100</v>
      </c>
      <c r="U63" s="96">
        <f t="shared" si="5"/>
        <v>0</v>
      </c>
      <c r="V63" s="96"/>
      <c r="W63" s="96">
        <f t="shared" si="17"/>
        <v>125</v>
      </c>
      <c r="X63" s="96">
        <f t="shared" si="20"/>
        <v>1536.6</v>
      </c>
      <c r="Y63" s="96">
        <f t="shared" si="21"/>
        <v>3689.3999999999996</v>
      </c>
      <c r="Z63" s="96">
        <f t="shared" si="19"/>
        <v>24338.400000000001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</row>
    <row r="64" spans="1:80" s="28" customFormat="1" ht="30" x14ac:dyDescent="0.2">
      <c r="A64" s="89">
        <v>56</v>
      </c>
      <c r="B64" s="98" t="s">
        <v>180</v>
      </c>
      <c r="C64" s="95" t="s">
        <v>73</v>
      </c>
      <c r="D64" s="95" t="s">
        <v>153</v>
      </c>
      <c r="E64" s="90" t="s">
        <v>21</v>
      </c>
      <c r="F64" s="95" t="s">
        <v>69</v>
      </c>
      <c r="G64" s="96">
        <v>30000</v>
      </c>
      <c r="H64" s="96">
        <f t="shared" si="15"/>
        <v>28227</v>
      </c>
      <c r="I64" s="96">
        <f t="shared" si="11"/>
        <v>861</v>
      </c>
      <c r="J64" s="96">
        <f t="shared" si="0"/>
        <v>2130</v>
      </c>
      <c r="K64" s="96">
        <f t="shared" si="1"/>
        <v>330.00000000000006</v>
      </c>
      <c r="L64" s="96">
        <f t="shared" si="2"/>
        <v>912</v>
      </c>
      <c r="M64" s="96">
        <f t="shared" si="3"/>
        <v>2127</v>
      </c>
      <c r="N64" s="96"/>
      <c r="O64" s="96">
        <f t="shared" ref="O64:O71" si="22">+I64+J64+K64+L64+M64+N64</f>
        <v>6360</v>
      </c>
      <c r="P64" s="96">
        <v>25</v>
      </c>
      <c r="Q64" s="92"/>
      <c r="R64" s="97"/>
      <c r="S64" s="96"/>
      <c r="T64" s="96">
        <v>100</v>
      </c>
      <c r="U64" s="96">
        <f t="shared" si="5"/>
        <v>0</v>
      </c>
      <c r="V64" s="96"/>
      <c r="W64" s="96">
        <f t="shared" ref="W64:W71" si="23">P64+Q64+R64+S64+T64+U64</f>
        <v>125</v>
      </c>
      <c r="X64" s="96">
        <f t="shared" ref="X64:X71" si="24">+I64+L64+N64</f>
        <v>1773</v>
      </c>
      <c r="Y64" s="96">
        <f t="shared" ref="Y64:Y71" si="25">+J64+M64</f>
        <v>4257</v>
      </c>
      <c r="Z64" s="96">
        <f t="shared" ref="Z64:Z71" si="26">+G64-(W64+X64)</f>
        <v>28102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</row>
    <row r="65" spans="1:80" s="28" customFormat="1" ht="30" x14ac:dyDescent="0.2">
      <c r="A65" s="89">
        <v>57</v>
      </c>
      <c r="B65" s="98" t="s">
        <v>181</v>
      </c>
      <c r="C65" s="95" t="s">
        <v>73</v>
      </c>
      <c r="D65" s="95" t="s">
        <v>153</v>
      </c>
      <c r="E65" s="90" t="s">
        <v>20</v>
      </c>
      <c r="F65" s="95" t="s">
        <v>69</v>
      </c>
      <c r="G65" s="96">
        <v>30000</v>
      </c>
      <c r="H65" s="96">
        <f t="shared" si="15"/>
        <v>28227</v>
      </c>
      <c r="I65" s="96">
        <f t="shared" si="11"/>
        <v>861</v>
      </c>
      <c r="J65" s="96">
        <f t="shared" si="0"/>
        <v>2130</v>
      </c>
      <c r="K65" s="96">
        <f t="shared" si="1"/>
        <v>330.00000000000006</v>
      </c>
      <c r="L65" s="96">
        <f t="shared" si="2"/>
        <v>912</v>
      </c>
      <c r="M65" s="96">
        <f t="shared" si="3"/>
        <v>2127</v>
      </c>
      <c r="N65" s="96"/>
      <c r="O65" s="96">
        <f t="shared" si="22"/>
        <v>6360</v>
      </c>
      <c r="P65" s="96">
        <v>25</v>
      </c>
      <c r="Q65" s="92"/>
      <c r="R65" s="97"/>
      <c r="S65" s="96"/>
      <c r="T65" s="96">
        <v>100</v>
      </c>
      <c r="U65" s="96">
        <f t="shared" si="5"/>
        <v>0</v>
      </c>
      <c r="V65" s="96"/>
      <c r="W65" s="96">
        <f t="shared" si="23"/>
        <v>125</v>
      </c>
      <c r="X65" s="96">
        <f t="shared" si="24"/>
        <v>1773</v>
      </c>
      <c r="Y65" s="96">
        <f t="shared" si="25"/>
        <v>4257</v>
      </c>
      <c r="Z65" s="96">
        <f t="shared" si="26"/>
        <v>28102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</row>
    <row r="66" spans="1:80" s="28" customFormat="1" ht="33" customHeight="1" x14ac:dyDescent="0.2">
      <c r="A66" s="89">
        <v>58</v>
      </c>
      <c r="B66" s="98" t="s">
        <v>182</v>
      </c>
      <c r="C66" s="95" t="s">
        <v>74</v>
      </c>
      <c r="D66" s="95" t="s">
        <v>7</v>
      </c>
      <c r="E66" s="90" t="s">
        <v>20</v>
      </c>
      <c r="F66" s="95" t="s">
        <v>69</v>
      </c>
      <c r="G66" s="96">
        <v>30000</v>
      </c>
      <c r="H66" s="96">
        <f>+G66-(I66+L66+N66)</f>
        <v>28227</v>
      </c>
      <c r="I66" s="96">
        <f t="shared" si="11"/>
        <v>861</v>
      </c>
      <c r="J66" s="96">
        <f t="shared" si="0"/>
        <v>2130</v>
      </c>
      <c r="K66" s="96">
        <f t="shared" si="1"/>
        <v>330.00000000000006</v>
      </c>
      <c r="L66" s="96">
        <f t="shared" si="2"/>
        <v>912</v>
      </c>
      <c r="M66" s="96">
        <f t="shared" si="3"/>
        <v>2127</v>
      </c>
      <c r="N66" s="96"/>
      <c r="O66" s="96">
        <f t="shared" si="22"/>
        <v>6360</v>
      </c>
      <c r="P66" s="96">
        <v>25</v>
      </c>
      <c r="Q66" s="92"/>
      <c r="R66" s="97"/>
      <c r="S66" s="96"/>
      <c r="T66" s="96">
        <v>100</v>
      </c>
      <c r="U66" s="96">
        <f t="shared" si="5"/>
        <v>0</v>
      </c>
      <c r="V66" s="96"/>
      <c r="W66" s="96">
        <f t="shared" si="23"/>
        <v>125</v>
      </c>
      <c r="X66" s="96">
        <f t="shared" si="24"/>
        <v>1773</v>
      </c>
      <c r="Y66" s="96">
        <f t="shared" si="25"/>
        <v>4257</v>
      </c>
      <c r="Z66" s="96">
        <f t="shared" si="26"/>
        <v>28102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</row>
    <row r="67" spans="1:80" s="28" customFormat="1" ht="29.25" customHeight="1" x14ac:dyDescent="0.2">
      <c r="A67" s="89">
        <v>59</v>
      </c>
      <c r="B67" s="98" t="s">
        <v>183</v>
      </c>
      <c r="C67" s="95" t="s">
        <v>73</v>
      </c>
      <c r="D67" s="99" t="s">
        <v>188</v>
      </c>
      <c r="E67" s="90" t="s">
        <v>20</v>
      </c>
      <c r="F67" s="95" t="s">
        <v>69</v>
      </c>
      <c r="G67" s="96">
        <v>30000</v>
      </c>
      <c r="H67" s="96">
        <f t="shared" si="15"/>
        <v>28227</v>
      </c>
      <c r="I67" s="96">
        <f t="shared" si="11"/>
        <v>861</v>
      </c>
      <c r="J67" s="96">
        <f t="shared" si="0"/>
        <v>2130</v>
      </c>
      <c r="K67" s="96">
        <f t="shared" si="1"/>
        <v>330.00000000000006</v>
      </c>
      <c r="L67" s="96">
        <f t="shared" si="2"/>
        <v>912</v>
      </c>
      <c r="M67" s="96">
        <f t="shared" si="3"/>
        <v>2127</v>
      </c>
      <c r="N67" s="96"/>
      <c r="O67" s="96">
        <f t="shared" si="22"/>
        <v>6360</v>
      </c>
      <c r="P67" s="96">
        <v>25</v>
      </c>
      <c r="Q67" s="92"/>
      <c r="R67" s="97"/>
      <c r="S67" s="96"/>
      <c r="T67" s="96">
        <v>100</v>
      </c>
      <c r="U67" s="96">
        <f t="shared" si="5"/>
        <v>0</v>
      </c>
      <c r="V67" s="96"/>
      <c r="W67" s="96">
        <f t="shared" si="23"/>
        <v>125</v>
      </c>
      <c r="X67" s="96">
        <f t="shared" si="24"/>
        <v>1773</v>
      </c>
      <c r="Y67" s="96">
        <f t="shared" si="25"/>
        <v>4257</v>
      </c>
      <c r="Z67" s="96">
        <f t="shared" si="26"/>
        <v>28102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</row>
    <row r="68" spans="1:80" s="28" customFormat="1" ht="34.5" customHeight="1" x14ac:dyDescent="0.2">
      <c r="A68" s="89">
        <v>60</v>
      </c>
      <c r="B68" s="98" t="s">
        <v>184</v>
      </c>
      <c r="C68" s="95" t="s">
        <v>74</v>
      </c>
      <c r="D68" s="95" t="s">
        <v>9</v>
      </c>
      <c r="E68" s="90" t="s">
        <v>20</v>
      </c>
      <c r="F68" s="95" t="s">
        <v>69</v>
      </c>
      <c r="G68" s="96">
        <v>46000</v>
      </c>
      <c r="H68" s="96">
        <f t="shared" si="15"/>
        <v>43281.4</v>
      </c>
      <c r="I68" s="96">
        <f t="shared" si="11"/>
        <v>1320.2</v>
      </c>
      <c r="J68" s="96">
        <f t="shared" si="0"/>
        <v>3265.9999999999995</v>
      </c>
      <c r="K68" s="96">
        <f t="shared" si="1"/>
        <v>506.00000000000006</v>
      </c>
      <c r="L68" s="96">
        <f t="shared" si="2"/>
        <v>1398.4</v>
      </c>
      <c r="M68" s="96">
        <f t="shared" si="3"/>
        <v>3261.4</v>
      </c>
      <c r="N68" s="96"/>
      <c r="O68" s="96">
        <f t="shared" si="22"/>
        <v>9752</v>
      </c>
      <c r="P68" s="96">
        <v>25</v>
      </c>
      <c r="Q68" s="92"/>
      <c r="R68" s="97"/>
      <c r="S68" s="96">
        <v>654.62</v>
      </c>
      <c r="T68" s="96">
        <v>100</v>
      </c>
      <c r="U68" s="96">
        <f t="shared" si="5"/>
        <v>1289.4598750000005</v>
      </c>
      <c r="V68" s="96"/>
      <c r="W68" s="96">
        <f t="shared" si="23"/>
        <v>2069.0798750000004</v>
      </c>
      <c r="X68" s="96">
        <f t="shared" si="24"/>
        <v>2718.6000000000004</v>
      </c>
      <c r="Y68" s="96">
        <f t="shared" si="25"/>
        <v>6527.4</v>
      </c>
      <c r="Z68" s="96">
        <f t="shared" si="26"/>
        <v>41212.320124999998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</row>
    <row r="69" spans="1:80" s="28" customFormat="1" ht="30.75" customHeight="1" x14ac:dyDescent="0.2">
      <c r="A69" s="89">
        <v>61</v>
      </c>
      <c r="B69" s="98" t="s">
        <v>185</v>
      </c>
      <c r="C69" s="95" t="s">
        <v>73</v>
      </c>
      <c r="D69" s="95" t="s">
        <v>63</v>
      </c>
      <c r="E69" s="90" t="s">
        <v>20</v>
      </c>
      <c r="F69" s="95" t="s">
        <v>69</v>
      </c>
      <c r="G69" s="96">
        <v>36000</v>
      </c>
      <c r="H69" s="96">
        <f t="shared" si="15"/>
        <v>33872.400000000001</v>
      </c>
      <c r="I69" s="96">
        <f t="shared" ref="I69:I94" si="27">IF(G69&lt;=325250,G69*2.87%,9334.68)</f>
        <v>1033.2</v>
      </c>
      <c r="J69" s="96">
        <f t="shared" ref="J69:J94" si="28">IF(G69&lt;=325250,G69*7.1%,23092.75)</f>
        <v>2555.9999999999995</v>
      </c>
      <c r="K69" s="96">
        <f t="shared" ref="K69:K94" si="29">IF(G69&lt;=65050,G69*1.1%,715.55)</f>
        <v>396.00000000000006</v>
      </c>
      <c r="L69" s="96">
        <f t="shared" ref="L69:L94" si="30">IF(G69&lt;=162625,G69*3.04%,4943.8)</f>
        <v>1094.4000000000001</v>
      </c>
      <c r="M69" s="96">
        <f t="shared" ref="M69:M94" si="31">IF(G69&lt;=162625,G69*7.09%,11530.11)</f>
        <v>2552.4</v>
      </c>
      <c r="N69" s="96"/>
      <c r="O69" s="96">
        <f t="shared" si="22"/>
        <v>7632</v>
      </c>
      <c r="P69" s="96">
        <v>25</v>
      </c>
      <c r="Q69" s="92"/>
      <c r="R69" s="97"/>
      <c r="S69" s="96"/>
      <c r="T69" s="96">
        <v>100</v>
      </c>
      <c r="U69" s="96">
        <f t="shared" ref="U69:U94" si="32">IF((H69*12)&gt;867123.01,(79776+(((H69*12)-867123.01)*0.25))/12,IF((H69*12)&gt;624329.01,(31216+(((H69*12)-624329.01)*0.2))/12,IF((H69*12)&gt;416220.01,(((H69*12)-416220.01)*0.15)/12,0)))</f>
        <v>0</v>
      </c>
      <c r="V69" s="96"/>
      <c r="W69" s="96">
        <f t="shared" si="23"/>
        <v>125</v>
      </c>
      <c r="X69" s="96">
        <f t="shared" si="24"/>
        <v>2127.6000000000004</v>
      </c>
      <c r="Y69" s="96">
        <f t="shared" si="25"/>
        <v>5108.3999999999996</v>
      </c>
      <c r="Z69" s="96">
        <f t="shared" si="26"/>
        <v>33747.4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</row>
    <row r="70" spans="1:80" s="28" customFormat="1" ht="33.75" customHeight="1" x14ac:dyDescent="0.2">
      <c r="A70" s="89">
        <v>62</v>
      </c>
      <c r="B70" s="98" t="s">
        <v>186</v>
      </c>
      <c r="C70" s="95" t="s">
        <v>74</v>
      </c>
      <c r="D70" s="95" t="s">
        <v>15</v>
      </c>
      <c r="E70" s="90" t="s">
        <v>20</v>
      </c>
      <c r="F70" s="95" t="s">
        <v>69</v>
      </c>
      <c r="G70" s="96">
        <v>36000</v>
      </c>
      <c r="H70" s="96">
        <f t="shared" si="15"/>
        <v>33872.400000000001</v>
      </c>
      <c r="I70" s="96">
        <f t="shared" si="27"/>
        <v>1033.2</v>
      </c>
      <c r="J70" s="96">
        <f t="shared" si="28"/>
        <v>2555.9999999999995</v>
      </c>
      <c r="K70" s="96">
        <f t="shared" si="29"/>
        <v>396.00000000000006</v>
      </c>
      <c r="L70" s="96">
        <f t="shared" si="30"/>
        <v>1094.4000000000001</v>
      </c>
      <c r="M70" s="96">
        <f t="shared" si="31"/>
        <v>2552.4</v>
      </c>
      <c r="N70" s="96"/>
      <c r="O70" s="96">
        <f t="shared" si="22"/>
        <v>7632</v>
      </c>
      <c r="P70" s="96">
        <v>25</v>
      </c>
      <c r="Q70" s="92"/>
      <c r="R70" s="97"/>
      <c r="S70" s="96">
        <v>659.21</v>
      </c>
      <c r="T70" s="96">
        <v>100</v>
      </c>
      <c r="U70" s="96">
        <f t="shared" si="32"/>
        <v>0</v>
      </c>
      <c r="V70" s="96"/>
      <c r="W70" s="96">
        <f t="shared" si="23"/>
        <v>784.21</v>
      </c>
      <c r="X70" s="96">
        <f t="shared" si="24"/>
        <v>2127.6000000000004</v>
      </c>
      <c r="Y70" s="96">
        <f t="shared" si="25"/>
        <v>5108.3999999999996</v>
      </c>
      <c r="Z70" s="96">
        <f t="shared" si="26"/>
        <v>33088.19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</row>
    <row r="71" spans="1:80" s="28" customFormat="1" ht="30" x14ac:dyDescent="0.2">
      <c r="A71" s="89">
        <v>63</v>
      </c>
      <c r="B71" s="98" t="s">
        <v>187</v>
      </c>
      <c r="C71" s="95" t="s">
        <v>74</v>
      </c>
      <c r="D71" s="95" t="s">
        <v>153</v>
      </c>
      <c r="E71" s="90" t="s">
        <v>20</v>
      </c>
      <c r="F71" s="95" t="s">
        <v>69</v>
      </c>
      <c r="G71" s="96">
        <v>46000</v>
      </c>
      <c r="H71" s="96">
        <f t="shared" si="15"/>
        <v>43281.4</v>
      </c>
      <c r="I71" s="96">
        <f t="shared" si="27"/>
        <v>1320.2</v>
      </c>
      <c r="J71" s="96">
        <f t="shared" si="28"/>
        <v>3265.9999999999995</v>
      </c>
      <c r="K71" s="96">
        <f t="shared" si="29"/>
        <v>506.00000000000006</v>
      </c>
      <c r="L71" s="96">
        <f t="shared" si="30"/>
        <v>1398.4</v>
      </c>
      <c r="M71" s="96">
        <f t="shared" si="31"/>
        <v>3261.4</v>
      </c>
      <c r="N71" s="96"/>
      <c r="O71" s="96">
        <f t="shared" si="22"/>
        <v>9752</v>
      </c>
      <c r="P71" s="96">
        <v>25</v>
      </c>
      <c r="Q71" s="92"/>
      <c r="R71" s="97"/>
      <c r="S71" s="96"/>
      <c r="T71" s="96">
        <v>100</v>
      </c>
      <c r="U71" s="96">
        <f t="shared" si="32"/>
        <v>1289.4598750000005</v>
      </c>
      <c r="V71" s="96"/>
      <c r="W71" s="96">
        <f t="shared" si="23"/>
        <v>1414.4598750000005</v>
      </c>
      <c r="X71" s="96">
        <f t="shared" si="24"/>
        <v>2718.6000000000004</v>
      </c>
      <c r="Y71" s="96">
        <f t="shared" si="25"/>
        <v>6527.4</v>
      </c>
      <c r="Z71" s="96">
        <f t="shared" si="26"/>
        <v>41866.940125000001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</row>
    <row r="72" spans="1:80" s="28" customFormat="1" ht="30" x14ac:dyDescent="0.2">
      <c r="A72" s="89">
        <v>64</v>
      </c>
      <c r="B72" s="95" t="s">
        <v>123</v>
      </c>
      <c r="C72" s="95" t="s">
        <v>74</v>
      </c>
      <c r="D72" s="95" t="s">
        <v>159</v>
      </c>
      <c r="E72" s="90" t="s">
        <v>20</v>
      </c>
      <c r="F72" s="95" t="s">
        <v>69</v>
      </c>
      <c r="G72" s="96">
        <v>30000</v>
      </c>
      <c r="H72" s="96">
        <f t="shared" si="15"/>
        <v>28227</v>
      </c>
      <c r="I72" s="96">
        <f t="shared" si="27"/>
        <v>861</v>
      </c>
      <c r="J72" s="96">
        <f t="shared" si="28"/>
        <v>2130</v>
      </c>
      <c r="K72" s="96">
        <f t="shared" si="29"/>
        <v>330.00000000000006</v>
      </c>
      <c r="L72" s="96">
        <f t="shared" si="30"/>
        <v>912</v>
      </c>
      <c r="M72" s="96">
        <f t="shared" si="31"/>
        <v>2127</v>
      </c>
      <c r="N72" s="96"/>
      <c r="O72" s="96">
        <f t="shared" si="16"/>
        <v>6360</v>
      </c>
      <c r="P72" s="96">
        <v>25</v>
      </c>
      <c r="Q72" s="92">
        <v>1000</v>
      </c>
      <c r="R72" s="97"/>
      <c r="S72" s="96">
        <v>130.09</v>
      </c>
      <c r="T72" s="96">
        <v>100</v>
      </c>
      <c r="U72" s="96">
        <f t="shared" si="32"/>
        <v>0</v>
      </c>
      <c r="V72" s="96"/>
      <c r="W72" s="96">
        <f t="shared" si="17"/>
        <v>1255.0899999999999</v>
      </c>
      <c r="X72" s="96">
        <f>+I72+L72+N72</f>
        <v>1773</v>
      </c>
      <c r="Y72" s="96">
        <f t="shared" si="21"/>
        <v>4257</v>
      </c>
      <c r="Z72" s="96">
        <f t="shared" si="19"/>
        <v>26971.91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</row>
    <row r="73" spans="1:80" s="28" customFormat="1" ht="30" x14ac:dyDescent="0.2">
      <c r="A73" s="89">
        <v>65</v>
      </c>
      <c r="B73" s="95" t="s">
        <v>124</v>
      </c>
      <c r="C73" s="95" t="s">
        <v>74</v>
      </c>
      <c r="D73" s="95" t="s">
        <v>15</v>
      </c>
      <c r="E73" s="90" t="s">
        <v>20</v>
      </c>
      <c r="F73" s="95" t="s">
        <v>69</v>
      </c>
      <c r="G73" s="96">
        <v>36000</v>
      </c>
      <c r="H73" s="96">
        <f t="shared" si="15"/>
        <v>32359.95</v>
      </c>
      <c r="I73" s="96">
        <f t="shared" si="27"/>
        <v>1033.2</v>
      </c>
      <c r="J73" s="96">
        <f t="shared" si="28"/>
        <v>2555.9999999999995</v>
      </c>
      <c r="K73" s="96">
        <f t="shared" si="29"/>
        <v>396.00000000000006</v>
      </c>
      <c r="L73" s="96">
        <f t="shared" si="30"/>
        <v>1094.4000000000001</v>
      </c>
      <c r="M73" s="96">
        <f t="shared" si="31"/>
        <v>2552.4</v>
      </c>
      <c r="N73" s="96">
        <v>1512.45</v>
      </c>
      <c r="O73" s="96">
        <f t="shared" si="16"/>
        <v>9144.4500000000007</v>
      </c>
      <c r="P73" s="96">
        <v>25</v>
      </c>
      <c r="Q73" s="92"/>
      <c r="R73" s="97"/>
      <c r="S73" s="96">
        <v>1865.84</v>
      </c>
      <c r="T73" s="96">
        <v>100</v>
      </c>
      <c r="U73" s="96">
        <f t="shared" si="32"/>
        <v>0</v>
      </c>
      <c r="V73" s="96"/>
      <c r="W73" s="96">
        <f t="shared" si="17"/>
        <v>1990.84</v>
      </c>
      <c r="X73" s="96">
        <f>+I73+L73+N73</f>
        <v>3640.05</v>
      </c>
      <c r="Y73" s="96">
        <f t="shared" si="21"/>
        <v>5108.3999999999996</v>
      </c>
      <c r="Z73" s="96">
        <f t="shared" si="19"/>
        <v>30369.11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</row>
    <row r="74" spans="1:80" s="28" customFormat="1" ht="30" x14ac:dyDescent="0.2">
      <c r="A74" s="89">
        <v>66</v>
      </c>
      <c r="B74" s="95" t="s">
        <v>125</v>
      </c>
      <c r="C74" s="95" t="s">
        <v>74</v>
      </c>
      <c r="D74" s="95" t="s">
        <v>7</v>
      </c>
      <c r="E74" s="90" t="s">
        <v>34</v>
      </c>
      <c r="F74" s="95" t="s">
        <v>69</v>
      </c>
      <c r="G74" s="96">
        <v>36000</v>
      </c>
      <c r="H74" s="96">
        <f t="shared" si="15"/>
        <v>33872.400000000001</v>
      </c>
      <c r="I74" s="96">
        <f t="shared" si="27"/>
        <v>1033.2</v>
      </c>
      <c r="J74" s="96">
        <f t="shared" si="28"/>
        <v>2555.9999999999995</v>
      </c>
      <c r="K74" s="96">
        <f t="shared" si="29"/>
        <v>396.00000000000006</v>
      </c>
      <c r="L74" s="96">
        <f t="shared" si="30"/>
        <v>1094.4000000000001</v>
      </c>
      <c r="M74" s="96">
        <f t="shared" si="31"/>
        <v>2552.4</v>
      </c>
      <c r="N74" s="96"/>
      <c r="O74" s="96">
        <f t="shared" si="16"/>
        <v>7632</v>
      </c>
      <c r="P74" s="96">
        <v>25</v>
      </c>
      <c r="Q74" s="92"/>
      <c r="R74" s="97"/>
      <c r="S74" s="96">
        <v>763.46</v>
      </c>
      <c r="T74" s="96">
        <v>100</v>
      </c>
      <c r="U74" s="96">
        <f t="shared" si="32"/>
        <v>0</v>
      </c>
      <c r="V74" s="96"/>
      <c r="W74" s="96">
        <f t="shared" si="17"/>
        <v>888.46</v>
      </c>
      <c r="X74" s="96">
        <f>+I74+L74+N74</f>
        <v>2127.6000000000004</v>
      </c>
      <c r="Y74" s="96">
        <f t="shared" si="21"/>
        <v>5108.3999999999996</v>
      </c>
      <c r="Z74" s="96">
        <f t="shared" si="19"/>
        <v>32983.94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</row>
    <row r="75" spans="1:80" s="28" customFormat="1" ht="30" x14ac:dyDescent="0.2">
      <c r="A75" s="89">
        <v>67</v>
      </c>
      <c r="B75" s="95" t="s">
        <v>126</v>
      </c>
      <c r="C75" s="95" t="s">
        <v>74</v>
      </c>
      <c r="D75" s="95" t="s">
        <v>15</v>
      </c>
      <c r="E75" s="90" t="s">
        <v>34</v>
      </c>
      <c r="F75" s="95" t="s">
        <v>69</v>
      </c>
      <c r="G75" s="96">
        <v>36000</v>
      </c>
      <c r="H75" s="96">
        <f t="shared" si="15"/>
        <v>33872.400000000001</v>
      </c>
      <c r="I75" s="96">
        <f t="shared" si="27"/>
        <v>1033.2</v>
      </c>
      <c r="J75" s="96">
        <f t="shared" si="28"/>
        <v>2555.9999999999995</v>
      </c>
      <c r="K75" s="96">
        <f t="shared" si="29"/>
        <v>396.00000000000006</v>
      </c>
      <c r="L75" s="96">
        <f t="shared" si="30"/>
        <v>1094.4000000000001</v>
      </c>
      <c r="M75" s="96">
        <f t="shared" si="31"/>
        <v>2552.4</v>
      </c>
      <c r="N75" s="96"/>
      <c r="O75" s="96">
        <f t="shared" si="16"/>
        <v>7632</v>
      </c>
      <c r="P75" s="96">
        <v>25</v>
      </c>
      <c r="Q75" s="92">
        <v>1500</v>
      </c>
      <c r="R75" s="97"/>
      <c r="S75" s="96">
        <v>451.99</v>
      </c>
      <c r="T75" s="96">
        <v>100</v>
      </c>
      <c r="U75" s="96">
        <f t="shared" si="32"/>
        <v>0</v>
      </c>
      <c r="V75" s="96"/>
      <c r="W75" s="96">
        <f t="shared" si="17"/>
        <v>2076.9899999999998</v>
      </c>
      <c r="X75" s="96">
        <f t="shared" ref="X75:X81" si="33">+I75+L75+N75</f>
        <v>2127.6000000000004</v>
      </c>
      <c r="Y75" s="96">
        <f t="shared" si="21"/>
        <v>5108.3999999999996</v>
      </c>
      <c r="Z75" s="96">
        <f t="shared" si="19"/>
        <v>31795.41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</row>
    <row r="76" spans="1:80" s="28" customFormat="1" ht="30" x14ac:dyDescent="0.2">
      <c r="A76" s="89">
        <v>68</v>
      </c>
      <c r="B76" s="95" t="s">
        <v>127</v>
      </c>
      <c r="C76" s="95" t="s">
        <v>74</v>
      </c>
      <c r="D76" s="95" t="s">
        <v>15</v>
      </c>
      <c r="E76" s="90" t="s">
        <v>148</v>
      </c>
      <c r="F76" s="95" t="s">
        <v>69</v>
      </c>
      <c r="G76" s="96">
        <v>46000</v>
      </c>
      <c r="H76" s="96">
        <f t="shared" si="15"/>
        <v>43281.4</v>
      </c>
      <c r="I76" s="96">
        <f t="shared" si="27"/>
        <v>1320.2</v>
      </c>
      <c r="J76" s="96">
        <f t="shared" si="28"/>
        <v>3265.9999999999995</v>
      </c>
      <c r="K76" s="96">
        <f t="shared" si="29"/>
        <v>506.00000000000006</v>
      </c>
      <c r="L76" s="96">
        <f t="shared" si="30"/>
        <v>1398.4</v>
      </c>
      <c r="M76" s="96">
        <f t="shared" si="31"/>
        <v>3261.4</v>
      </c>
      <c r="N76" s="96"/>
      <c r="O76" s="96">
        <f t="shared" si="16"/>
        <v>9752</v>
      </c>
      <c r="P76" s="96">
        <v>25</v>
      </c>
      <c r="Q76" s="92">
        <v>200</v>
      </c>
      <c r="R76" s="97"/>
      <c r="S76" s="96">
        <v>1297.1300000000001</v>
      </c>
      <c r="T76" s="96">
        <v>100</v>
      </c>
      <c r="U76" s="96">
        <f t="shared" si="32"/>
        <v>1289.4598750000005</v>
      </c>
      <c r="V76" s="96"/>
      <c r="W76" s="96">
        <f t="shared" si="17"/>
        <v>2911.5898750000006</v>
      </c>
      <c r="X76" s="96">
        <f t="shared" si="33"/>
        <v>2718.6000000000004</v>
      </c>
      <c r="Y76" s="96">
        <f t="shared" si="21"/>
        <v>6527.4</v>
      </c>
      <c r="Z76" s="96">
        <f t="shared" si="19"/>
        <v>40369.810124999996</v>
      </c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</row>
    <row r="77" spans="1:80" s="28" customFormat="1" ht="45" x14ac:dyDescent="0.2">
      <c r="A77" s="89">
        <v>69</v>
      </c>
      <c r="B77" s="95" t="s">
        <v>128</v>
      </c>
      <c r="C77" s="95" t="s">
        <v>73</v>
      </c>
      <c r="D77" s="95" t="s">
        <v>12</v>
      </c>
      <c r="E77" s="90" t="s">
        <v>27</v>
      </c>
      <c r="F77" s="95" t="s">
        <v>69</v>
      </c>
      <c r="G77" s="96">
        <v>36000</v>
      </c>
      <c r="H77" s="96">
        <f t="shared" ref="H77:H88" si="34">+G77-(I77+L77+N77)</f>
        <v>33872.400000000001</v>
      </c>
      <c r="I77" s="96">
        <f t="shared" si="27"/>
        <v>1033.2</v>
      </c>
      <c r="J77" s="96">
        <f t="shared" si="28"/>
        <v>2555.9999999999995</v>
      </c>
      <c r="K77" s="96">
        <f t="shared" si="29"/>
        <v>396.00000000000006</v>
      </c>
      <c r="L77" s="96">
        <f t="shared" si="30"/>
        <v>1094.4000000000001</v>
      </c>
      <c r="M77" s="96">
        <f t="shared" si="31"/>
        <v>2552.4</v>
      </c>
      <c r="N77" s="96"/>
      <c r="O77" s="96">
        <f t="shared" ref="O77:O88" si="35">+I77+J77+K77+L77+M77+N77</f>
        <v>7632</v>
      </c>
      <c r="P77" s="96">
        <v>25</v>
      </c>
      <c r="Q77" s="92"/>
      <c r="R77" s="97"/>
      <c r="S77" s="96">
        <v>571.70000000000005</v>
      </c>
      <c r="T77" s="96">
        <v>100</v>
      </c>
      <c r="U77" s="96">
        <f t="shared" si="32"/>
        <v>0</v>
      </c>
      <c r="V77" s="96"/>
      <c r="W77" s="96">
        <f t="shared" ref="W77:W88" si="36">P77+Q77+R77+S77+T77+U77</f>
        <v>696.7</v>
      </c>
      <c r="X77" s="96">
        <f t="shared" si="33"/>
        <v>2127.6000000000004</v>
      </c>
      <c r="Y77" s="96">
        <f t="shared" si="21"/>
        <v>5108.3999999999996</v>
      </c>
      <c r="Z77" s="96">
        <f t="shared" ref="Z77:Z93" si="37">+G77-(W77+X77)</f>
        <v>33175.699999999997</v>
      </c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</row>
    <row r="78" spans="1:80" s="28" customFormat="1" ht="30" x14ac:dyDescent="0.2">
      <c r="A78" s="89">
        <v>70</v>
      </c>
      <c r="B78" s="95" t="s">
        <v>129</v>
      </c>
      <c r="C78" s="95" t="s">
        <v>73</v>
      </c>
      <c r="D78" s="95" t="s">
        <v>8</v>
      </c>
      <c r="E78" s="90" t="s">
        <v>21</v>
      </c>
      <c r="F78" s="95" t="s">
        <v>69</v>
      </c>
      <c r="G78" s="96">
        <v>36000</v>
      </c>
      <c r="H78" s="96">
        <f t="shared" si="34"/>
        <v>30847.5</v>
      </c>
      <c r="I78" s="96">
        <f t="shared" si="27"/>
        <v>1033.2</v>
      </c>
      <c r="J78" s="96">
        <f t="shared" si="28"/>
        <v>2555.9999999999995</v>
      </c>
      <c r="K78" s="96">
        <f t="shared" si="29"/>
        <v>396.00000000000006</v>
      </c>
      <c r="L78" s="96">
        <f t="shared" si="30"/>
        <v>1094.4000000000001</v>
      </c>
      <c r="M78" s="96">
        <f t="shared" si="31"/>
        <v>2552.4</v>
      </c>
      <c r="N78" s="96">
        <v>3024.9</v>
      </c>
      <c r="O78" s="96">
        <f t="shared" si="35"/>
        <v>10656.9</v>
      </c>
      <c r="P78" s="96">
        <v>25</v>
      </c>
      <c r="Q78" s="92"/>
      <c r="R78" s="97"/>
      <c r="S78" s="96">
        <v>1814.56</v>
      </c>
      <c r="T78" s="96">
        <v>100</v>
      </c>
      <c r="U78" s="96">
        <f t="shared" si="32"/>
        <v>0</v>
      </c>
      <c r="V78" s="96"/>
      <c r="W78" s="96">
        <f t="shared" si="36"/>
        <v>1939.56</v>
      </c>
      <c r="X78" s="96">
        <f t="shared" si="33"/>
        <v>5152.5</v>
      </c>
      <c r="Y78" s="96">
        <f t="shared" si="21"/>
        <v>5108.3999999999996</v>
      </c>
      <c r="Z78" s="96">
        <f t="shared" si="37"/>
        <v>28907.940000000002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</row>
    <row r="79" spans="1:80" s="8" customFormat="1" ht="30" x14ac:dyDescent="0.2">
      <c r="A79" s="89">
        <v>71</v>
      </c>
      <c r="B79" s="90" t="s">
        <v>130</v>
      </c>
      <c r="C79" s="90" t="s">
        <v>73</v>
      </c>
      <c r="D79" s="90" t="s">
        <v>160</v>
      </c>
      <c r="E79" s="90" t="s">
        <v>25</v>
      </c>
      <c r="F79" s="90" t="s">
        <v>69</v>
      </c>
      <c r="G79" s="91">
        <v>36000</v>
      </c>
      <c r="H79" s="91">
        <f t="shared" si="34"/>
        <v>33872.400000000001</v>
      </c>
      <c r="I79" s="91">
        <f t="shared" si="27"/>
        <v>1033.2</v>
      </c>
      <c r="J79" s="91">
        <f t="shared" si="28"/>
        <v>2555.9999999999995</v>
      </c>
      <c r="K79" s="91">
        <f t="shared" si="29"/>
        <v>396.00000000000006</v>
      </c>
      <c r="L79" s="91">
        <f t="shared" si="30"/>
        <v>1094.4000000000001</v>
      </c>
      <c r="M79" s="91">
        <f t="shared" si="31"/>
        <v>2552.4</v>
      </c>
      <c r="N79" s="91"/>
      <c r="O79" s="91">
        <f t="shared" si="35"/>
        <v>7632</v>
      </c>
      <c r="P79" s="91">
        <v>25</v>
      </c>
      <c r="Q79" s="92">
        <v>6490.89</v>
      </c>
      <c r="R79" s="92"/>
      <c r="S79" s="91">
        <v>671.07</v>
      </c>
      <c r="T79" s="91">
        <v>100</v>
      </c>
      <c r="U79" s="91">
        <f t="shared" si="32"/>
        <v>0</v>
      </c>
      <c r="V79" s="91"/>
      <c r="W79" s="91">
        <f t="shared" si="36"/>
        <v>7286.96</v>
      </c>
      <c r="X79" s="91">
        <f t="shared" si="33"/>
        <v>2127.6000000000004</v>
      </c>
      <c r="Y79" s="91">
        <f t="shared" si="21"/>
        <v>5108.3999999999996</v>
      </c>
      <c r="Z79" s="91">
        <f t="shared" si="37"/>
        <v>26585.439999999999</v>
      </c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</row>
    <row r="80" spans="1:80" s="26" customFormat="1" ht="30.75" x14ac:dyDescent="0.25">
      <c r="A80" s="89">
        <v>72</v>
      </c>
      <c r="B80" s="90" t="s">
        <v>155</v>
      </c>
      <c r="C80" s="90" t="s">
        <v>74</v>
      </c>
      <c r="D80" s="90" t="s">
        <v>15</v>
      </c>
      <c r="E80" s="90" t="s">
        <v>36</v>
      </c>
      <c r="F80" s="90" t="s">
        <v>69</v>
      </c>
      <c r="G80" s="91">
        <v>30000</v>
      </c>
      <c r="H80" s="91">
        <f>+G80-(I80+L80+N80)</f>
        <v>28227</v>
      </c>
      <c r="I80" s="91">
        <f t="shared" si="27"/>
        <v>861</v>
      </c>
      <c r="J80" s="91">
        <f t="shared" si="28"/>
        <v>2130</v>
      </c>
      <c r="K80" s="91">
        <f t="shared" si="29"/>
        <v>330.00000000000006</v>
      </c>
      <c r="L80" s="91">
        <f t="shared" si="30"/>
        <v>912</v>
      </c>
      <c r="M80" s="91">
        <f t="shared" si="31"/>
        <v>2127</v>
      </c>
      <c r="N80" s="91"/>
      <c r="O80" s="91">
        <f>+I80+J80+K80+L80+M80+N80</f>
        <v>6360</v>
      </c>
      <c r="P80" s="91">
        <v>25</v>
      </c>
      <c r="Q80" s="92"/>
      <c r="R80" s="92"/>
      <c r="S80" s="91"/>
      <c r="T80" s="91">
        <v>100</v>
      </c>
      <c r="U80" s="91">
        <f t="shared" si="32"/>
        <v>0</v>
      </c>
      <c r="V80" s="91"/>
      <c r="W80" s="91">
        <f>P80+Q80+R80+S80+T80+U80</f>
        <v>125</v>
      </c>
      <c r="X80" s="91">
        <f>+I80+L80+N80</f>
        <v>1773</v>
      </c>
      <c r="Y80" s="91">
        <f>+J80+M80</f>
        <v>4257</v>
      </c>
      <c r="Z80" s="91">
        <f>+G80-(W80+X80)</f>
        <v>28102</v>
      </c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</row>
    <row r="81" spans="1:80" s="8" customFormat="1" ht="30" x14ac:dyDescent="0.2">
      <c r="A81" s="89">
        <v>73</v>
      </c>
      <c r="B81" s="90" t="s">
        <v>131</v>
      </c>
      <c r="C81" s="90" t="s">
        <v>74</v>
      </c>
      <c r="D81" s="90" t="s">
        <v>15</v>
      </c>
      <c r="E81" s="90" t="s">
        <v>36</v>
      </c>
      <c r="F81" s="90" t="s">
        <v>69</v>
      </c>
      <c r="G81" s="91">
        <v>30000</v>
      </c>
      <c r="H81" s="91">
        <f t="shared" si="34"/>
        <v>26714.55</v>
      </c>
      <c r="I81" s="91">
        <f t="shared" si="27"/>
        <v>861</v>
      </c>
      <c r="J81" s="91">
        <f t="shared" si="28"/>
        <v>2130</v>
      </c>
      <c r="K81" s="91">
        <f t="shared" si="29"/>
        <v>330.00000000000006</v>
      </c>
      <c r="L81" s="91">
        <f t="shared" si="30"/>
        <v>912</v>
      </c>
      <c r="M81" s="91">
        <f t="shared" si="31"/>
        <v>2127</v>
      </c>
      <c r="N81" s="91">
        <v>1512.45</v>
      </c>
      <c r="O81" s="91">
        <f t="shared" si="35"/>
        <v>7872.45</v>
      </c>
      <c r="P81" s="91">
        <v>25</v>
      </c>
      <c r="Q81" s="91">
        <v>500</v>
      </c>
      <c r="R81" s="92"/>
      <c r="S81" s="91"/>
      <c r="T81" s="91">
        <v>100</v>
      </c>
      <c r="U81" s="91">
        <f t="shared" si="32"/>
        <v>0</v>
      </c>
      <c r="V81" s="91"/>
      <c r="W81" s="91">
        <f t="shared" si="36"/>
        <v>625</v>
      </c>
      <c r="X81" s="91">
        <f t="shared" si="33"/>
        <v>3285.45</v>
      </c>
      <c r="Y81" s="91">
        <f t="shared" si="21"/>
        <v>4257</v>
      </c>
      <c r="Z81" s="91">
        <f t="shared" si="37"/>
        <v>26089.55</v>
      </c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</row>
    <row r="82" spans="1:80" s="8" customFormat="1" ht="30" x14ac:dyDescent="0.2">
      <c r="A82" s="89">
        <v>74</v>
      </c>
      <c r="B82" s="90" t="s">
        <v>132</v>
      </c>
      <c r="C82" s="90" t="s">
        <v>74</v>
      </c>
      <c r="D82" s="90" t="s">
        <v>63</v>
      </c>
      <c r="E82" s="90" t="s">
        <v>36</v>
      </c>
      <c r="F82" s="90" t="s">
        <v>69</v>
      </c>
      <c r="G82" s="91">
        <v>25000</v>
      </c>
      <c r="H82" s="91">
        <f t="shared" si="34"/>
        <v>23522.5</v>
      </c>
      <c r="I82" s="91">
        <f t="shared" si="27"/>
        <v>717.5</v>
      </c>
      <c r="J82" s="91">
        <f t="shared" si="28"/>
        <v>1774.9999999999998</v>
      </c>
      <c r="K82" s="91">
        <f t="shared" si="29"/>
        <v>275</v>
      </c>
      <c r="L82" s="91">
        <f t="shared" si="30"/>
        <v>760</v>
      </c>
      <c r="M82" s="91">
        <f t="shared" si="31"/>
        <v>1772.5000000000002</v>
      </c>
      <c r="N82" s="91"/>
      <c r="O82" s="91">
        <f t="shared" si="35"/>
        <v>5300</v>
      </c>
      <c r="P82" s="91">
        <v>25</v>
      </c>
      <c r="Q82" s="92"/>
      <c r="R82" s="92"/>
      <c r="S82" s="91"/>
      <c r="T82" s="91">
        <v>100</v>
      </c>
      <c r="U82" s="91">
        <f t="shared" si="32"/>
        <v>0</v>
      </c>
      <c r="V82" s="91"/>
      <c r="W82" s="91">
        <f t="shared" si="36"/>
        <v>125</v>
      </c>
      <c r="X82" s="91">
        <v>1182</v>
      </c>
      <c r="Y82" s="91">
        <f t="shared" ref="Y82:Y93" si="38">+J82+M82</f>
        <v>3547.5</v>
      </c>
      <c r="Z82" s="91">
        <f t="shared" si="37"/>
        <v>23693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</row>
    <row r="83" spans="1:80" s="8" customFormat="1" ht="30" x14ac:dyDescent="0.2">
      <c r="A83" s="89">
        <v>75</v>
      </c>
      <c r="B83" s="90" t="s">
        <v>133</v>
      </c>
      <c r="C83" s="90" t="s">
        <v>74</v>
      </c>
      <c r="D83" s="90" t="s">
        <v>15</v>
      </c>
      <c r="E83" s="90" t="s">
        <v>36</v>
      </c>
      <c r="F83" s="90" t="s">
        <v>69</v>
      </c>
      <c r="G83" s="91">
        <v>30000</v>
      </c>
      <c r="H83" s="91">
        <f t="shared" si="34"/>
        <v>28227</v>
      </c>
      <c r="I83" s="91">
        <f t="shared" si="27"/>
        <v>861</v>
      </c>
      <c r="J83" s="91">
        <f t="shared" si="28"/>
        <v>2130</v>
      </c>
      <c r="K83" s="91">
        <f t="shared" si="29"/>
        <v>330.00000000000006</v>
      </c>
      <c r="L83" s="91">
        <f t="shared" si="30"/>
        <v>912</v>
      </c>
      <c r="M83" s="91">
        <f t="shared" si="31"/>
        <v>2127</v>
      </c>
      <c r="N83" s="91"/>
      <c r="O83" s="91">
        <f t="shared" si="35"/>
        <v>6360</v>
      </c>
      <c r="P83" s="91">
        <v>25</v>
      </c>
      <c r="Q83" s="92">
        <v>2733.44</v>
      </c>
      <c r="R83" s="92"/>
      <c r="S83" s="91"/>
      <c r="T83" s="91">
        <v>100</v>
      </c>
      <c r="U83" s="91">
        <f t="shared" si="32"/>
        <v>0</v>
      </c>
      <c r="V83" s="91"/>
      <c r="W83" s="91">
        <f t="shared" si="36"/>
        <v>2858.44</v>
      </c>
      <c r="X83" s="91">
        <f t="shared" ref="X83:X93" si="39">+I83+L83+N83</f>
        <v>1773</v>
      </c>
      <c r="Y83" s="91">
        <f t="shared" si="38"/>
        <v>4257</v>
      </c>
      <c r="Z83" s="91">
        <f t="shared" si="37"/>
        <v>25368.559999999998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8" customFormat="1" ht="30" x14ac:dyDescent="0.2">
      <c r="A84" s="89">
        <v>76</v>
      </c>
      <c r="B84" s="90" t="s">
        <v>134</v>
      </c>
      <c r="C84" s="90" t="s">
        <v>74</v>
      </c>
      <c r="D84" s="90" t="s">
        <v>8</v>
      </c>
      <c r="E84" s="90" t="s">
        <v>36</v>
      </c>
      <c r="F84" s="90" t="s">
        <v>69</v>
      </c>
      <c r="G84" s="91">
        <v>30000</v>
      </c>
      <c r="H84" s="91">
        <f t="shared" si="34"/>
        <v>28227</v>
      </c>
      <c r="I84" s="91">
        <f t="shared" si="27"/>
        <v>861</v>
      </c>
      <c r="J84" s="91">
        <f t="shared" si="28"/>
        <v>2130</v>
      </c>
      <c r="K84" s="91">
        <f t="shared" si="29"/>
        <v>330.00000000000006</v>
      </c>
      <c r="L84" s="91">
        <f t="shared" si="30"/>
        <v>912</v>
      </c>
      <c r="M84" s="91">
        <f t="shared" si="31"/>
        <v>2127</v>
      </c>
      <c r="N84" s="91"/>
      <c r="O84" s="91">
        <f t="shared" si="35"/>
        <v>6360</v>
      </c>
      <c r="P84" s="91">
        <v>25</v>
      </c>
      <c r="Q84" s="92"/>
      <c r="R84" s="92"/>
      <c r="S84" s="91"/>
      <c r="T84" s="91">
        <v>100</v>
      </c>
      <c r="U84" s="91">
        <f t="shared" si="32"/>
        <v>0</v>
      </c>
      <c r="V84" s="91"/>
      <c r="W84" s="91">
        <f t="shared" si="36"/>
        <v>125</v>
      </c>
      <c r="X84" s="91">
        <f t="shared" si="39"/>
        <v>1773</v>
      </c>
      <c r="Y84" s="91">
        <f t="shared" si="38"/>
        <v>4257</v>
      </c>
      <c r="Z84" s="91">
        <f t="shared" si="37"/>
        <v>28102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</row>
    <row r="85" spans="1:80" s="8" customFormat="1" ht="37.5" customHeight="1" x14ac:dyDescent="0.2">
      <c r="A85" s="89">
        <v>77</v>
      </c>
      <c r="B85" s="90" t="s">
        <v>135</v>
      </c>
      <c r="C85" s="90" t="s">
        <v>74</v>
      </c>
      <c r="D85" s="90" t="s">
        <v>13</v>
      </c>
      <c r="E85" s="90" t="s">
        <v>39</v>
      </c>
      <c r="F85" s="90" t="s">
        <v>69</v>
      </c>
      <c r="G85" s="91">
        <v>35000</v>
      </c>
      <c r="H85" s="91">
        <f t="shared" si="34"/>
        <v>32931.5</v>
      </c>
      <c r="I85" s="91">
        <f t="shared" si="27"/>
        <v>1004.5</v>
      </c>
      <c r="J85" s="91">
        <f t="shared" si="28"/>
        <v>2485</v>
      </c>
      <c r="K85" s="91">
        <f t="shared" si="29"/>
        <v>385.00000000000006</v>
      </c>
      <c r="L85" s="91">
        <f t="shared" si="30"/>
        <v>1064</v>
      </c>
      <c r="M85" s="91">
        <f t="shared" si="31"/>
        <v>2481.5</v>
      </c>
      <c r="N85" s="91"/>
      <c r="O85" s="91">
        <f t="shared" si="35"/>
        <v>7420</v>
      </c>
      <c r="P85" s="91">
        <v>25</v>
      </c>
      <c r="Q85" s="92">
        <v>6690.59</v>
      </c>
      <c r="R85" s="92"/>
      <c r="S85" s="91">
        <v>2523.15</v>
      </c>
      <c r="T85" s="91">
        <v>100</v>
      </c>
      <c r="U85" s="91">
        <f t="shared" si="32"/>
        <v>0</v>
      </c>
      <c r="V85" s="91"/>
      <c r="W85" s="91">
        <f t="shared" si="36"/>
        <v>9338.74</v>
      </c>
      <c r="X85" s="91">
        <f t="shared" si="39"/>
        <v>2068.5</v>
      </c>
      <c r="Y85" s="91">
        <f t="shared" si="38"/>
        <v>4966.5</v>
      </c>
      <c r="Z85" s="91">
        <f t="shared" si="37"/>
        <v>23592.760000000002</v>
      </c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</row>
    <row r="86" spans="1:80" s="8" customFormat="1" ht="30" x14ac:dyDescent="0.2">
      <c r="A86" s="89">
        <v>78</v>
      </c>
      <c r="B86" s="90" t="s">
        <v>136</v>
      </c>
      <c r="C86" s="90" t="s">
        <v>73</v>
      </c>
      <c r="D86" s="90" t="s">
        <v>15</v>
      </c>
      <c r="E86" s="90" t="s">
        <v>24</v>
      </c>
      <c r="F86" s="90" t="s">
        <v>69</v>
      </c>
      <c r="G86" s="91">
        <v>25000</v>
      </c>
      <c r="H86" s="91">
        <f t="shared" si="34"/>
        <v>23522.5</v>
      </c>
      <c r="I86" s="91">
        <f t="shared" si="27"/>
        <v>717.5</v>
      </c>
      <c r="J86" s="91">
        <f t="shared" si="28"/>
        <v>1774.9999999999998</v>
      </c>
      <c r="K86" s="91">
        <f t="shared" si="29"/>
        <v>275</v>
      </c>
      <c r="L86" s="91">
        <f t="shared" si="30"/>
        <v>760</v>
      </c>
      <c r="M86" s="91">
        <f t="shared" si="31"/>
        <v>1772.5000000000002</v>
      </c>
      <c r="N86" s="91"/>
      <c r="O86" s="91">
        <f t="shared" si="35"/>
        <v>5300</v>
      </c>
      <c r="P86" s="91">
        <v>25</v>
      </c>
      <c r="Q86" s="92">
        <v>2125.4899999999998</v>
      </c>
      <c r="R86" s="92"/>
      <c r="S86" s="91"/>
      <c r="T86" s="91">
        <v>100</v>
      </c>
      <c r="U86" s="91">
        <f t="shared" si="32"/>
        <v>0</v>
      </c>
      <c r="V86" s="91"/>
      <c r="W86" s="91">
        <f t="shared" si="36"/>
        <v>2250.4899999999998</v>
      </c>
      <c r="X86" s="91">
        <f t="shared" si="39"/>
        <v>1477.5</v>
      </c>
      <c r="Y86" s="91">
        <f t="shared" si="38"/>
        <v>3547.5</v>
      </c>
      <c r="Z86" s="91">
        <f t="shared" si="37"/>
        <v>21272.010000000002</v>
      </c>
      <c r="AA86" s="20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</row>
    <row r="87" spans="1:80" s="8" customFormat="1" x14ac:dyDescent="0.2">
      <c r="A87" s="89">
        <v>79</v>
      </c>
      <c r="B87" s="90" t="s">
        <v>137</v>
      </c>
      <c r="C87" s="90" t="s">
        <v>73</v>
      </c>
      <c r="D87" s="90" t="s">
        <v>15</v>
      </c>
      <c r="E87" s="90" t="s">
        <v>24</v>
      </c>
      <c r="F87" s="90" t="s">
        <v>69</v>
      </c>
      <c r="G87" s="91">
        <v>25000</v>
      </c>
      <c r="H87" s="91">
        <f t="shared" si="34"/>
        <v>23522.5</v>
      </c>
      <c r="I87" s="91">
        <f t="shared" si="27"/>
        <v>717.5</v>
      </c>
      <c r="J87" s="91">
        <f t="shared" si="28"/>
        <v>1774.9999999999998</v>
      </c>
      <c r="K87" s="91">
        <f t="shared" si="29"/>
        <v>275</v>
      </c>
      <c r="L87" s="91">
        <f t="shared" si="30"/>
        <v>760</v>
      </c>
      <c r="M87" s="91">
        <f t="shared" si="31"/>
        <v>1772.5000000000002</v>
      </c>
      <c r="N87" s="91"/>
      <c r="O87" s="91">
        <f t="shared" si="35"/>
        <v>5300</v>
      </c>
      <c r="P87" s="91">
        <v>25</v>
      </c>
      <c r="Q87" s="92">
        <v>1138.06</v>
      </c>
      <c r="R87" s="92"/>
      <c r="S87" s="91"/>
      <c r="T87" s="91">
        <v>100</v>
      </c>
      <c r="U87" s="91">
        <f t="shared" si="32"/>
        <v>0</v>
      </c>
      <c r="V87" s="91"/>
      <c r="W87" s="91">
        <f t="shared" si="36"/>
        <v>1263.06</v>
      </c>
      <c r="X87" s="91">
        <f t="shared" si="39"/>
        <v>1477.5</v>
      </c>
      <c r="Y87" s="91">
        <f t="shared" si="38"/>
        <v>3547.5</v>
      </c>
      <c r="Z87" s="91">
        <f t="shared" si="37"/>
        <v>22259.439999999999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</row>
    <row r="88" spans="1:80" s="8" customFormat="1" ht="30" x14ac:dyDescent="0.2">
      <c r="A88" s="89">
        <v>80</v>
      </c>
      <c r="B88" s="90" t="s">
        <v>138</v>
      </c>
      <c r="C88" s="90" t="s">
        <v>73</v>
      </c>
      <c r="D88" s="90" t="s">
        <v>7</v>
      </c>
      <c r="E88" s="90" t="s">
        <v>24</v>
      </c>
      <c r="F88" s="90" t="s">
        <v>69</v>
      </c>
      <c r="G88" s="91">
        <v>15000</v>
      </c>
      <c r="H88" s="91">
        <f t="shared" si="34"/>
        <v>14113.5</v>
      </c>
      <c r="I88" s="91">
        <f t="shared" si="27"/>
        <v>430.5</v>
      </c>
      <c r="J88" s="91">
        <f t="shared" si="28"/>
        <v>1065</v>
      </c>
      <c r="K88" s="91">
        <f t="shared" si="29"/>
        <v>165.00000000000003</v>
      </c>
      <c r="L88" s="91">
        <f t="shared" si="30"/>
        <v>456</v>
      </c>
      <c r="M88" s="91">
        <f t="shared" si="31"/>
        <v>1063.5</v>
      </c>
      <c r="N88" s="91"/>
      <c r="O88" s="91">
        <f t="shared" si="35"/>
        <v>3180</v>
      </c>
      <c r="P88" s="91">
        <v>25</v>
      </c>
      <c r="Q88" s="92"/>
      <c r="R88" s="92"/>
      <c r="S88" s="91"/>
      <c r="T88" s="91">
        <v>100</v>
      </c>
      <c r="U88" s="91">
        <f t="shared" si="32"/>
        <v>0</v>
      </c>
      <c r="V88" s="91"/>
      <c r="W88" s="91">
        <f t="shared" si="36"/>
        <v>125</v>
      </c>
      <c r="X88" s="91">
        <f t="shared" si="39"/>
        <v>886.5</v>
      </c>
      <c r="Y88" s="91">
        <f t="shared" si="38"/>
        <v>2128.5</v>
      </c>
      <c r="Z88" s="91">
        <f t="shared" si="37"/>
        <v>13988.5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</row>
    <row r="89" spans="1:80" s="8" customFormat="1" ht="30" x14ac:dyDescent="0.2">
      <c r="A89" s="89">
        <v>81</v>
      </c>
      <c r="B89" s="90" t="s">
        <v>139</v>
      </c>
      <c r="C89" s="90" t="s">
        <v>73</v>
      </c>
      <c r="D89" s="90" t="s">
        <v>7</v>
      </c>
      <c r="E89" s="90" t="s">
        <v>24</v>
      </c>
      <c r="F89" s="90" t="s">
        <v>69</v>
      </c>
      <c r="G89" s="91">
        <v>15000</v>
      </c>
      <c r="H89" s="91">
        <f t="shared" ref="H89:H94" si="40">+G89-(I89+L89+N89)</f>
        <v>14113.5</v>
      </c>
      <c r="I89" s="91">
        <f t="shared" si="27"/>
        <v>430.5</v>
      </c>
      <c r="J89" s="91">
        <f t="shared" si="28"/>
        <v>1065</v>
      </c>
      <c r="K89" s="91">
        <f t="shared" si="29"/>
        <v>165.00000000000003</v>
      </c>
      <c r="L89" s="91">
        <f t="shared" si="30"/>
        <v>456</v>
      </c>
      <c r="M89" s="91">
        <f t="shared" si="31"/>
        <v>1063.5</v>
      </c>
      <c r="N89" s="91"/>
      <c r="O89" s="91">
        <f t="shared" ref="O89:O94" si="41">+I89+J89+K89+L89+M89+N89</f>
        <v>3180</v>
      </c>
      <c r="P89" s="91">
        <v>25</v>
      </c>
      <c r="Q89" s="92"/>
      <c r="R89" s="92"/>
      <c r="S89" s="91"/>
      <c r="T89" s="91">
        <v>100</v>
      </c>
      <c r="U89" s="91">
        <f t="shared" si="32"/>
        <v>0</v>
      </c>
      <c r="V89" s="91"/>
      <c r="W89" s="91">
        <f t="shared" ref="W89:W107" si="42">P89+Q89+R89+S89+T89+U89</f>
        <v>125</v>
      </c>
      <c r="X89" s="91">
        <f t="shared" si="39"/>
        <v>886.5</v>
      </c>
      <c r="Y89" s="91">
        <f t="shared" si="38"/>
        <v>2128.5</v>
      </c>
      <c r="Z89" s="91">
        <f t="shared" si="37"/>
        <v>13988.5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</row>
    <row r="90" spans="1:80" s="8" customFormat="1" ht="30" x14ac:dyDescent="0.2">
      <c r="A90" s="89">
        <v>82</v>
      </c>
      <c r="B90" s="90" t="s">
        <v>140</v>
      </c>
      <c r="C90" s="90" t="s">
        <v>73</v>
      </c>
      <c r="D90" s="90" t="s">
        <v>7</v>
      </c>
      <c r="E90" s="90" t="s">
        <v>24</v>
      </c>
      <c r="F90" s="90" t="s">
        <v>69</v>
      </c>
      <c r="G90" s="91">
        <v>25000</v>
      </c>
      <c r="H90" s="91">
        <f t="shared" si="40"/>
        <v>23522.5</v>
      </c>
      <c r="I90" s="91">
        <f t="shared" si="27"/>
        <v>717.5</v>
      </c>
      <c r="J90" s="91">
        <f t="shared" si="28"/>
        <v>1774.9999999999998</v>
      </c>
      <c r="K90" s="91">
        <f t="shared" si="29"/>
        <v>275</v>
      </c>
      <c r="L90" s="91">
        <f t="shared" si="30"/>
        <v>760</v>
      </c>
      <c r="M90" s="91">
        <f t="shared" si="31"/>
        <v>1772.5000000000002</v>
      </c>
      <c r="N90" s="91"/>
      <c r="O90" s="91">
        <f t="shared" si="41"/>
        <v>5300</v>
      </c>
      <c r="P90" s="91">
        <v>25</v>
      </c>
      <c r="Q90" s="92"/>
      <c r="R90" s="92"/>
      <c r="S90" s="91"/>
      <c r="T90" s="91">
        <v>100</v>
      </c>
      <c r="U90" s="91">
        <f t="shared" si="32"/>
        <v>0</v>
      </c>
      <c r="V90" s="91"/>
      <c r="W90" s="91">
        <f t="shared" si="42"/>
        <v>125</v>
      </c>
      <c r="X90" s="91">
        <f t="shared" si="39"/>
        <v>1477.5</v>
      </c>
      <c r="Y90" s="91">
        <f t="shared" si="38"/>
        <v>3547.5</v>
      </c>
      <c r="Z90" s="91">
        <f t="shared" si="37"/>
        <v>23397.5</v>
      </c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</row>
    <row r="91" spans="1:80" s="8" customFormat="1" ht="30.75" customHeight="1" x14ac:dyDescent="0.2">
      <c r="A91" s="89">
        <v>83</v>
      </c>
      <c r="B91" s="90" t="s">
        <v>141</v>
      </c>
      <c r="C91" s="90" t="s">
        <v>74</v>
      </c>
      <c r="D91" s="90" t="s">
        <v>15</v>
      </c>
      <c r="E91" s="90" t="s">
        <v>37</v>
      </c>
      <c r="F91" s="90" t="s">
        <v>69</v>
      </c>
      <c r="G91" s="91">
        <v>25000</v>
      </c>
      <c r="H91" s="91">
        <f t="shared" si="40"/>
        <v>23522.5</v>
      </c>
      <c r="I91" s="91">
        <f t="shared" si="27"/>
        <v>717.5</v>
      </c>
      <c r="J91" s="91">
        <f t="shared" si="28"/>
        <v>1774.9999999999998</v>
      </c>
      <c r="K91" s="91">
        <f t="shared" si="29"/>
        <v>275</v>
      </c>
      <c r="L91" s="91">
        <f t="shared" si="30"/>
        <v>760</v>
      </c>
      <c r="M91" s="91">
        <f t="shared" si="31"/>
        <v>1772.5000000000002</v>
      </c>
      <c r="N91" s="91"/>
      <c r="O91" s="91">
        <f t="shared" si="41"/>
        <v>5300</v>
      </c>
      <c r="P91" s="91">
        <v>25</v>
      </c>
      <c r="Q91" s="92">
        <v>5991.65</v>
      </c>
      <c r="R91" s="92"/>
      <c r="S91" s="91"/>
      <c r="T91" s="91">
        <v>100</v>
      </c>
      <c r="U91" s="91">
        <f t="shared" si="32"/>
        <v>0</v>
      </c>
      <c r="V91" s="91"/>
      <c r="W91" s="91">
        <f t="shared" si="42"/>
        <v>6116.65</v>
      </c>
      <c r="X91" s="91">
        <f t="shared" si="39"/>
        <v>1477.5</v>
      </c>
      <c r="Y91" s="91">
        <f t="shared" si="38"/>
        <v>3547.5</v>
      </c>
      <c r="Z91" s="91">
        <f t="shared" si="37"/>
        <v>17405.849999999999</v>
      </c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</row>
    <row r="92" spans="1:80" s="8" customFormat="1" ht="36" customHeight="1" x14ac:dyDescent="0.2">
      <c r="A92" s="89">
        <v>84</v>
      </c>
      <c r="B92" s="90" t="s">
        <v>142</v>
      </c>
      <c r="C92" s="90" t="s">
        <v>74</v>
      </c>
      <c r="D92" s="90" t="s">
        <v>7</v>
      </c>
      <c r="E92" s="90" t="s">
        <v>18</v>
      </c>
      <c r="F92" s="90" t="s">
        <v>69</v>
      </c>
      <c r="G92" s="91">
        <v>25000</v>
      </c>
      <c r="H92" s="91">
        <f t="shared" si="40"/>
        <v>23522.5</v>
      </c>
      <c r="I92" s="91">
        <f t="shared" si="27"/>
        <v>717.5</v>
      </c>
      <c r="J92" s="91">
        <f t="shared" si="28"/>
        <v>1774.9999999999998</v>
      </c>
      <c r="K92" s="91">
        <f t="shared" si="29"/>
        <v>275</v>
      </c>
      <c r="L92" s="91">
        <f t="shared" si="30"/>
        <v>760</v>
      </c>
      <c r="M92" s="91">
        <f t="shared" si="31"/>
        <v>1772.5000000000002</v>
      </c>
      <c r="N92" s="91"/>
      <c r="O92" s="91">
        <f t="shared" si="41"/>
        <v>5300</v>
      </c>
      <c r="P92" s="91">
        <v>25</v>
      </c>
      <c r="Q92" s="92">
        <v>6940.97</v>
      </c>
      <c r="R92" s="92"/>
      <c r="S92" s="91"/>
      <c r="T92" s="91">
        <v>100</v>
      </c>
      <c r="U92" s="91">
        <f t="shared" si="32"/>
        <v>0</v>
      </c>
      <c r="V92" s="91"/>
      <c r="W92" s="91">
        <f t="shared" si="42"/>
        <v>7065.97</v>
      </c>
      <c r="X92" s="91">
        <f t="shared" si="39"/>
        <v>1477.5</v>
      </c>
      <c r="Y92" s="91">
        <f t="shared" si="38"/>
        <v>3547.5</v>
      </c>
      <c r="Z92" s="91">
        <f t="shared" si="37"/>
        <v>16456.53</v>
      </c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</row>
    <row r="93" spans="1:80" s="8" customFormat="1" ht="33" customHeight="1" x14ac:dyDescent="0.2">
      <c r="A93" s="89">
        <v>85</v>
      </c>
      <c r="B93" s="90" t="s">
        <v>150</v>
      </c>
      <c r="C93" s="90" t="s">
        <v>74</v>
      </c>
      <c r="D93" s="90" t="s">
        <v>15</v>
      </c>
      <c r="E93" s="90" t="s">
        <v>191</v>
      </c>
      <c r="F93" s="90" t="s">
        <v>69</v>
      </c>
      <c r="G93" s="91">
        <v>30000</v>
      </c>
      <c r="H93" s="91">
        <f t="shared" si="40"/>
        <v>28227</v>
      </c>
      <c r="I93" s="91">
        <f t="shared" si="27"/>
        <v>861</v>
      </c>
      <c r="J93" s="91">
        <f t="shared" si="28"/>
        <v>2130</v>
      </c>
      <c r="K93" s="91">
        <f t="shared" si="29"/>
        <v>330.00000000000006</v>
      </c>
      <c r="L93" s="91">
        <f t="shared" si="30"/>
        <v>912</v>
      </c>
      <c r="M93" s="91">
        <f t="shared" si="31"/>
        <v>2127</v>
      </c>
      <c r="N93" s="91"/>
      <c r="O93" s="91">
        <f t="shared" si="41"/>
        <v>6360</v>
      </c>
      <c r="P93" s="91">
        <v>25</v>
      </c>
      <c r="Q93" s="92">
        <v>2796.05</v>
      </c>
      <c r="R93" s="92"/>
      <c r="S93" s="91"/>
      <c r="T93" s="91">
        <v>100</v>
      </c>
      <c r="U93" s="91">
        <f t="shared" si="32"/>
        <v>0</v>
      </c>
      <c r="V93" s="91"/>
      <c r="W93" s="91">
        <f t="shared" si="42"/>
        <v>2921.05</v>
      </c>
      <c r="X93" s="91">
        <f t="shared" si="39"/>
        <v>1773</v>
      </c>
      <c r="Y93" s="91">
        <f t="shared" si="38"/>
        <v>4257</v>
      </c>
      <c r="Z93" s="91">
        <f t="shared" si="37"/>
        <v>25305.95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</row>
    <row r="94" spans="1:80" s="9" customFormat="1" ht="33.75" customHeight="1" x14ac:dyDescent="0.2">
      <c r="A94" s="89">
        <v>86</v>
      </c>
      <c r="B94" s="93" t="s">
        <v>162</v>
      </c>
      <c r="C94" s="93" t="s">
        <v>73</v>
      </c>
      <c r="D94" s="93" t="s">
        <v>63</v>
      </c>
      <c r="E94" s="90" t="s">
        <v>24</v>
      </c>
      <c r="F94" s="90" t="s">
        <v>69</v>
      </c>
      <c r="G94" s="91">
        <v>25000</v>
      </c>
      <c r="H94" s="91">
        <f t="shared" si="40"/>
        <v>23522.5</v>
      </c>
      <c r="I94" s="91">
        <f t="shared" si="27"/>
        <v>717.5</v>
      </c>
      <c r="J94" s="91">
        <f t="shared" si="28"/>
        <v>1774.9999999999998</v>
      </c>
      <c r="K94" s="91">
        <f t="shared" si="29"/>
        <v>275</v>
      </c>
      <c r="L94" s="91">
        <f t="shared" si="30"/>
        <v>760</v>
      </c>
      <c r="M94" s="91">
        <f t="shared" si="31"/>
        <v>1772.5000000000002</v>
      </c>
      <c r="N94" s="91"/>
      <c r="O94" s="91">
        <f t="shared" si="41"/>
        <v>5300</v>
      </c>
      <c r="P94" s="91">
        <v>25</v>
      </c>
      <c r="Q94" s="92">
        <v>1000</v>
      </c>
      <c r="R94" s="92"/>
      <c r="S94" s="91"/>
      <c r="T94" s="91">
        <v>100</v>
      </c>
      <c r="U94" s="91">
        <f t="shared" si="32"/>
        <v>0</v>
      </c>
      <c r="V94" s="91"/>
      <c r="W94" s="91">
        <f t="shared" si="42"/>
        <v>1125</v>
      </c>
      <c r="X94" s="91">
        <f>+I94+L94+N94</f>
        <v>1477.5</v>
      </c>
      <c r="Y94" s="91">
        <f>+J94+M94</f>
        <v>3547.5</v>
      </c>
      <c r="Z94" s="91">
        <f t="shared" ref="Z94:Z107" si="43">+G94-(W94+X94)</f>
        <v>22397.5</v>
      </c>
    </row>
    <row r="95" spans="1:80" s="10" customFormat="1" x14ac:dyDescent="0.2">
      <c r="A95" s="89">
        <v>87</v>
      </c>
      <c r="B95" s="93" t="s">
        <v>163</v>
      </c>
      <c r="C95" s="93" t="s">
        <v>74</v>
      </c>
      <c r="D95" s="93" t="s">
        <v>167</v>
      </c>
      <c r="E95" s="90" t="s">
        <v>36</v>
      </c>
      <c r="F95" s="93" t="s">
        <v>68</v>
      </c>
      <c r="G95" s="91">
        <v>45000</v>
      </c>
      <c r="H95" s="91">
        <f t="shared" ref="H95:H101" si="44">+G95-(I95+L95+N95)</f>
        <v>42340.5</v>
      </c>
      <c r="I95" s="91">
        <f t="shared" ref="I95:I101" si="45">IF(G95&lt;=325250,G95*2.87%,9334.68)</f>
        <v>1291.5</v>
      </c>
      <c r="J95" s="91">
        <f t="shared" ref="J95:J101" si="46">IF(G95&lt;=325250,G95*7.1%,23092.75)</f>
        <v>3194.9999999999995</v>
      </c>
      <c r="K95" s="91">
        <f t="shared" ref="K95:K101" si="47">IF(G95&lt;=65050,G95*1.1%,715.55)</f>
        <v>495.00000000000006</v>
      </c>
      <c r="L95" s="91">
        <f t="shared" ref="L95:L101" si="48">IF(G95&lt;=162625,G95*3.04%,4943.8)</f>
        <v>1368</v>
      </c>
      <c r="M95" s="91">
        <f t="shared" ref="M95:M101" si="49">IF(G95&lt;=162625,G95*7.09%,11530.11)</f>
        <v>3190.5</v>
      </c>
      <c r="N95" s="91"/>
      <c r="O95" s="91">
        <f t="shared" ref="O95:O101" si="50">+I95+J95+K95+L95+M95+N95</f>
        <v>9540</v>
      </c>
      <c r="P95" s="91">
        <v>25</v>
      </c>
      <c r="Q95" s="92"/>
      <c r="R95" s="92"/>
      <c r="S95" s="91"/>
      <c r="T95" s="91">
        <v>100</v>
      </c>
      <c r="U95" s="91">
        <f t="shared" ref="U95:U101" si="51">IF((H95*12)&gt;867123.01,(79776+(((H95*12)-867123.01)*0.25))/12,IF((H95*12)&gt;624329.01,(31216+(((H95*12)-624329.01)*0.2))/12,IF((H95*12)&gt;416220.01,(((H95*12)-416220.01)*0.15)/12,0)))</f>
        <v>1148.3248749999998</v>
      </c>
      <c r="V95" s="91"/>
      <c r="W95" s="91">
        <f t="shared" si="42"/>
        <v>1273.3248749999998</v>
      </c>
      <c r="X95" s="91">
        <f t="shared" ref="X95:X101" si="52">+I95+L95+N95</f>
        <v>2659.5</v>
      </c>
      <c r="Y95" s="91">
        <f t="shared" ref="Y95:Y101" si="53">+J95+M95</f>
        <v>6385.5</v>
      </c>
      <c r="Z95" s="91">
        <f t="shared" si="43"/>
        <v>41067.175125000002</v>
      </c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</row>
    <row r="96" spans="1:80" s="11" customFormat="1" ht="30" x14ac:dyDescent="0.2">
      <c r="A96" s="89">
        <v>88</v>
      </c>
      <c r="B96" s="93" t="s">
        <v>165</v>
      </c>
      <c r="C96" s="93" t="s">
        <v>73</v>
      </c>
      <c r="D96" s="93" t="s">
        <v>167</v>
      </c>
      <c r="E96" s="90" t="s">
        <v>168</v>
      </c>
      <c r="F96" s="93" t="s">
        <v>55</v>
      </c>
      <c r="G96" s="91">
        <v>30000</v>
      </c>
      <c r="H96" s="91">
        <f t="shared" si="44"/>
        <v>28227</v>
      </c>
      <c r="I96" s="91">
        <f t="shared" si="45"/>
        <v>861</v>
      </c>
      <c r="J96" s="91">
        <f t="shared" si="46"/>
        <v>2130</v>
      </c>
      <c r="K96" s="91">
        <f t="shared" si="47"/>
        <v>330.00000000000006</v>
      </c>
      <c r="L96" s="91">
        <f t="shared" si="48"/>
        <v>912</v>
      </c>
      <c r="M96" s="91">
        <f t="shared" si="49"/>
        <v>2127</v>
      </c>
      <c r="N96" s="91"/>
      <c r="O96" s="91">
        <f t="shared" si="50"/>
        <v>6360</v>
      </c>
      <c r="P96" s="91">
        <v>25</v>
      </c>
      <c r="Q96" s="92">
        <v>500</v>
      </c>
      <c r="R96" s="92"/>
      <c r="S96" s="91">
        <v>797.28</v>
      </c>
      <c r="T96" s="91">
        <v>100</v>
      </c>
      <c r="U96" s="91">
        <f t="shared" si="51"/>
        <v>0</v>
      </c>
      <c r="V96" s="91"/>
      <c r="W96" s="91">
        <f t="shared" si="42"/>
        <v>1422.28</v>
      </c>
      <c r="X96" s="91">
        <f t="shared" si="52"/>
        <v>1773</v>
      </c>
      <c r="Y96" s="91">
        <f t="shared" si="53"/>
        <v>4257</v>
      </c>
      <c r="Z96" s="91">
        <f t="shared" si="43"/>
        <v>26804.720000000001</v>
      </c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</row>
    <row r="97" spans="1:80" s="11" customFormat="1" ht="30" x14ac:dyDescent="0.2">
      <c r="A97" s="89">
        <v>89</v>
      </c>
      <c r="B97" s="93" t="s">
        <v>201</v>
      </c>
      <c r="C97" s="93" t="s">
        <v>73</v>
      </c>
      <c r="D97" s="93" t="s">
        <v>15</v>
      </c>
      <c r="E97" s="90" t="s">
        <v>21</v>
      </c>
      <c r="F97" s="93" t="s">
        <v>69</v>
      </c>
      <c r="G97" s="91">
        <v>30000</v>
      </c>
      <c r="H97" s="91">
        <f t="shared" si="44"/>
        <v>28227</v>
      </c>
      <c r="I97" s="91">
        <f t="shared" si="45"/>
        <v>861</v>
      </c>
      <c r="J97" s="91">
        <f t="shared" si="46"/>
        <v>2130</v>
      </c>
      <c r="K97" s="91">
        <f t="shared" si="47"/>
        <v>330.00000000000006</v>
      </c>
      <c r="L97" s="91">
        <f t="shared" si="48"/>
        <v>912</v>
      </c>
      <c r="M97" s="91">
        <f t="shared" si="49"/>
        <v>2127</v>
      </c>
      <c r="N97" s="91"/>
      <c r="O97" s="91">
        <f t="shared" si="50"/>
        <v>6360</v>
      </c>
      <c r="P97" s="91">
        <v>25</v>
      </c>
      <c r="Q97" s="92">
        <v>2000</v>
      </c>
      <c r="R97" s="92"/>
      <c r="S97" s="91"/>
      <c r="T97" s="91">
        <v>100</v>
      </c>
      <c r="U97" s="91">
        <f t="shared" si="51"/>
        <v>0</v>
      </c>
      <c r="V97" s="91"/>
      <c r="W97" s="91">
        <f t="shared" si="42"/>
        <v>2125</v>
      </c>
      <c r="X97" s="91">
        <f t="shared" si="52"/>
        <v>1773</v>
      </c>
      <c r="Y97" s="91">
        <f t="shared" si="53"/>
        <v>4257</v>
      </c>
      <c r="Z97" s="91">
        <f t="shared" si="43"/>
        <v>26102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</row>
    <row r="98" spans="1:80" s="10" customFormat="1" ht="30" x14ac:dyDescent="0.2">
      <c r="A98" s="89">
        <v>90</v>
      </c>
      <c r="B98" s="93" t="s">
        <v>202</v>
      </c>
      <c r="C98" s="93" t="s">
        <v>74</v>
      </c>
      <c r="D98" s="93" t="s">
        <v>63</v>
      </c>
      <c r="E98" s="90" t="s">
        <v>203</v>
      </c>
      <c r="F98" s="93" t="s">
        <v>69</v>
      </c>
      <c r="G98" s="91">
        <v>25000</v>
      </c>
      <c r="H98" s="91">
        <f t="shared" si="44"/>
        <v>23522.5</v>
      </c>
      <c r="I98" s="91">
        <f t="shared" si="45"/>
        <v>717.5</v>
      </c>
      <c r="J98" s="91">
        <f t="shared" si="46"/>
        <v>1774.9999999999998</v>
      </c>
      <c r="K98" s="91">
        <f t="shared" si="47"/>
        <v>275</v>
      </c>
      <c r="L98" s="91">
        <f t="shared" si="48"/>
        <v>760</v>
      </c>
      <c r="M98" s="91">
        <f t="shared" si="49"/>
        <v>1772.5000000000002</v>
      </c>
      <c r="N98" s="91"/>
      <c r="O98" s="91">
        <f t="shared" si="50"/>
        <v>5300</v>
      </c>
      <c r="P98" s="91">
        <v>25</v>
      </c>
      <c r="Q98" s="92">
        <v>2000</v>
      </c>
      <c r="R98" s="92"/>
      <c r="S98" s="91"/>
      <c r="T98" s="91">
        <v>100</v>
      </c>
      <c r="U98" s="91">
        <f t="shared" si="51"/>
        <v>0</v>
      </c>
      <c r="V98" s="91"/>
      <c r="W98" s="91">
        <f t="shared" si="42"/>
        <v>2125</v>
      </c>
      <c r="X98" s="91">
        <f t="shared" si="52"/>
        <v>1477.5</v>
      </c>
      <c r="Y98" s="91">
        <f t="shared" si="53"/>
        <v>3547.5</v>
      </c>
      <c r="Z98" s="91">
        <f t="shared" si="43"/>
        <v>21397.5</v>
      </c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</row>
    <row r="99" spans="1:80" ht="30" x14ac:dyDescent="0.25">
      <c r="A99" s="89">
        <v>91</v>
      </c>
      <c r="B99" s="93" t="s">
        <v>204</v>
      </c>
      <c r="C99" s="93" t="s">
        <v>73</v>
      </c>
      <c r="D99" s="93" t="s">
        <v>63</v>
      </c>
      <c r="E99" s="90" t="s">
        <v>34</v>
      </c>
      <c r="F99" s="93" t="s">
        <v>69</v>
      </c>
      <c r="G99" s="91">
        <v>26000</v>
      </c>
      <c r="H99" s="91">
        <f t="shared" si="44"/>
        <v>24463.4</v>
      </c>
      <c r="I99" s="91">
        <f t="shared" si="45"/>
        <v>746.2</v>
      </c>
      <c r="J99" s="91">
        <f t="shared" si="46"/>
        <v>1845.9999999999998</v>
      </c>
      <c r="K99" s="91">
        <f t="shared" si="47"/>
        <v>286.00000000000006</v>
      </c>
      <c r="L99" s="91">
        <f t="shared" si="48"/>
        <v>790.4</v>
      </c>
      <c r="M99" s="91">
        <f t="shared" si="49"/>
        <v>1843.4</v>
      </c>
      <c r="N99" s="100"/>
      <c r="O99" s="91">
        <f t="shared" si="50"/>
        <v>5512</v>
      </c>
      <c r="P99" s="91">
        <v>25</v>
      </c>
      <c r="Q99" s="92">
        <v>2000</v>
      </c>
      <c r="R99" s="100"/>
      <c r="S99" s="100"/>
      <c r="T99" s="91">
        <v>100</v>
      </c>
      <c r="U99" s="91">
        <f t="shared" si="51"/>
        <v>0</v>
      </c>
      <c r="V99" s="101"/>
      <c r="W99" s="91">
        <f t="shared" si="42"/>
        <v>2125</v>
      </c>
      <c r="X99" s="91">
        <f t="shared" si="52"/>
        <v>1536.6</v>
      </c>
      <c r="Y99" s="91">
        <f t="shared" si="53"/>
        <v>3689.3999999999996</v>
      </c>
      <c r="Z99" s="91">
        <f t="shared" si="43"/>
        <v>22338.400000000001</v>
      </c>
    </row>
    <row r="100" spans="1:80" ht="30" x14ac:dyDescent="0.25">
      <c r="A100" s="89">
        <v>92</v>
      </c>
      <c r="B100" s="93" t="s">
        <v>205</v>
      </c>
      <c r="C100" s="93" t="s">
        <v>74</v>
      </c>
      <c r="D100" s="93" t="s">
        <v>63</v>
      </c>
      <c r="E100" s="90" t="s">
        <v>34</v>
      </c>
      <c r="F100" s="93" t="s">
        <v>69</v>
      </c>
      <c r="G100" s="91">
        <v>26000</v>
      </c>
      <c r="H100" s="91">
        <f t="shared" si="44"/>
        <v>24463.4</v>
      </c>
      <c r="I100" s="91">
        <f t="shared" si="45"/>
        <v>746.2</v>
      </c>
      <c r="J100" s="91">
        <f t="shared" si="46"/>
        <v>1845.9999999999998</v>
      </c>
      <c r="K100" s="91">
        <f t="shared" si="47"/>
        <v>286.00000000000006</v>
      </c>
      <c r="L100" s="91">
        <f t="shared" si="48"/>
        <v>790.4</v>
      </c>
      <c r="M100" s="91">
        <f t="shared" si="49"/>
        <v>1843.4</v>
      </c>
      <c r="N100" s="100"/>
      <c r="O100" s="91">
        <f t="shared" si="50"/>
        <v>5512</v>
      </c>
      <c r="P100" s="91">
        <v>25</v>
      </c>
      <c r="Q100" s="92">
        <v>2000</v>
      </c>
      <c r="R100" s="100"/>
      <c r="S100" s="100"/>
      <c r="T100" s="91">
        <v>100</v>
      </c>
      <c r="U100" s="91">
        <f t="shared" si="51"/>
        <v>0</v>
      </c>
      <c r="V100" s="101"/>
      <c r="W100" s="91">
        <f t="shared" si="42"/>
        <v>2125</v>
      </c>
      <c r="X100" s="91">
        <f t="shared" si="52"/>
        <v>1536.6</v>
      </c>
      <c r="Y100" s="91">
        <f t="shared" si="53"/>
        <v>3689.3999999999996</v>
      </c>
      <c r="Z100" s="91">
        <f t="shared" si="43"/>
        <v>22338.400000000001</v>
      </c>
    </row>
    <row r="101" spans="1:80" ht="30" x14ac:dyDescent="0.25">
      <c r="A101" s="89">
        <v>93</v>
      </c>
      <c r="B101" s="93" t="s">
        <v>206</v>
      </c>
      <c r="C101" s="93" t="s">
        <v>73</v>
      </c>
      <c r="D101" s="93" t="s">
        <v>207</v>
      </c>
      <c r="E101" s="90" t="s">
        <v>21</v>
      </c>
      <c r="F101" s="93" t="s">
        <v>69</v>
      </c>
      <c r="G101" s="91">
        <v>26000</v>
      </c>
      <c r="H101" s="91">
        <f t="shared" si="44"/>
        <v>24463.4</v>
      </c>
      <c r="I101" s="91">
        <f t="shared" si="45"/>
        <v>746.2</v>
      </c>
      <c r="J101" s="91">
        <f t="shared" si="46"/>
        <v>1845.9999999999998</v>
      </c>
      <c r="K101" s="91">
        <f t="shared" si="47"/>
        <v>286.00000000000006</v>
      </c>
      <c r="L101" s="91">
        <f t="shared" si="48"/>
        <v>790.4</v>
      </c>
      <c r="M101" s="91">
        <f t="shared" si="49"/>
        <v>1843.4</v>
      </c>
      <c r="N101" s="100"/>
      <c r="O101" s="91">
        <f t="shared" si="50"/>
        <v>5512</v>
      </c>
      <c r="P101" s="91">
        <v>25</v>
      </c>
      <c r="Q101" s="92">
        <v>2000</v>
      </c>
      <c r="R101" s="100"/>
      <c r="S101" s="100">
        <v>10.01</v>
      </c>
      <c r="T101" s="91">
        <v>100</v>
      </c>
      <c r="U101" s="91">
        <f t="shared" si="51"/>
        <v>0</v>
      </c>
      <c r="V101" s="101"/>
      <c r="W101" s="91">
        <f t="shared" si="42"/>
        <v>2135.0100000000002</v>
      </c>
      <c r="X101" s="91">
        <f t="shared" si="52"/>
        <v>1536.6</v>
      </c>
      <c r="Y101" s="91">
        <f t="shared" si="53"/>
        <v>3689.3999999999996</v>
      </c>
      <c r="Z101" s="91">
        <f t="shared" si="43"/>
        <v>22328.39</v>
      </c>
    </row>
    <row r="102" spans="1:80" ht="30" x14ac:dyDescent="0.25">
      <c r="A102" s="89">
        <v>94</v>
      </c>
      <c r="B102" s="93" t="s">
        <v>208</v>
      </c>
      <c r="C102" s="93" t="s">
        <v>73</v>
      </c>
      <c r="D102" s="93" t="s">
        <v>207</v>
      </c>
      <c r="E102" s="90" t="s">
        <v>21</v>
      </c>
      <c r="F102" s="93" t="s">
        <v>69</v>
      </c>
      <c r="G102" s="91">
        <v>26000</v>
      </c>
      <c r="H102" s="91">
        <f t="shared" ref="H102:H107" si="54">+G102-(I102+L102+N102)</f>
        <v>24463.4</v>
      </c>
      <c r="I102" s="91">
        <f t="shared" ref="I102:I107" si="55">IF(G102&lt;=325250,G102*2.87%,9334.68)</f>
        <v>746.2</v>
      </c>
      <c r="J102" s="91">
        <f t="shared" ref="J102:J107" si="56">IF(G102&lt;=325250,G102*7.1%,23092.75)</f>
        <v>1845.9999999999998</v>
      </c>
      <c r="K102" s="91">
        <f t="shared" ref="K102:K107" si="57">IF(G102&lt;=65050,G102*1.1%,715.55)</f>
        <v>286.00000000000006</v>
      </c>
      <c r="L102" s="91">
        <f t="shared" ref="L102:L107" si="58">IF(G102&lt;=162625,G102*3.04%,4943.8)</f>
        <v>790.4</v>
      </c>
      <c r="M102" s="91">
        <f t="shared" ref="M102:M107" si="59">IF(G102&lt;=162625,G102*7.09%,11530.11)</f>
        <v>1843.4</v>
      </c>
      <c r="N102" s="100"/>
      <c r="O102" s="91">
        <f t="shared" ref="O102:O107" si="60">+I102+J102+K102+L102+M102+N102</f>
        <v>5512</v>
      </c>
      <c r="P102" s="91">
        <v>25</v>
      </c>
      <c r="Q102" s="92">
        <v>2000</v>
      </c>
      <c r="R102" s="100"/>
      <c r="S102" s="100"/>
      <c r="T102" s="91">
        <v>100</v>
      </c>
      <c r="U102" s="91">
        <f t="shared" ref="U102:U107" si="61">IF((H102*12)&gt;867123.01,(79776+(((H102*12)-867123.01)*0.25))/12,IF((H102*12)&gt;624329.01,(31216+(((H102*12)-624329.01)*0.2))/12,IF((H102*12)&gt;416220.01,(((H102*12)-416220.01)*0.15)/12,0)))</f>
        <v>0</v>
      </c>
      <c r="V102" s="101"/>
      <c r="W102" s="91">
        <f t="shared" si="42"/>
        <v>2125</v>
      </c>
      <c r="X102" s="91">
        <f t="shared" ref="X102:X107" si="62">+I102+L102+N102</f>
        <v>1536.6</v>
      </c>
      <c r="Y102" s="91">
        <f t="shared" ref="Y102:Y107" si="63">+J102+M102</f>
        <v>3689.3999999999996</v>
      </c>
      <c r="Z102" s="91">
        <f t="shared" si="43"/>
        <v>22338.400000000001</v>
      </c>
    </row>
    <row r="103" spans="1:80" ht="30" x14ac:dyDescent="0.25">
      <c r="A103" s="89">
        <v>95</v>
      </c>
      <c r="B103" s="93" t="s">
        <v>209</v>
      </c>
      <c r="C103" s="93" t="s">
        <v>74</v>
      </c>
      <c r="D103" s="93" t="s">
        <v>63</v>
      </c>
      <c r="E103" s="90" t="s">
        <v>20</v>
      </c>
      <c r="F103" s="93" t="s">
        <v>69</v>
      </c>
      <c r="G103" s="91">
        <v>30000</v>
      </c>
      <c r="H103" s="91">
        <f t="shared" si="54"/>
        <v>28227</v>
      </c>
      <c r="I103" s="91">
        <f t="shared" si="55"/>
        <v>861</v>
      </c>
      <c r="J103" s="91">
        <f t="shared" si="56"/>
        <v>2130</v>
      </c>
      <c r="K103" s="91">
        <f t="shared" si="57"/>
        <v>330.00000000000006</v>
      </c>
      <c r="L103" s="91">
        <f t="shared" si="58"/>
        <v>912</v>
      </c>
      <c r="M103" s="91">
        <f t="shared" si="59"/>
        <v>2127</v>
      </c>
      <c r="N103" s="100"/>
      <c r="O103" s="91">
        <f t="shared" si="60"/>
        <v>6360</v>
      </c>
      <c r="P103" s="91">
        <v>25</v>
      </c>
      <c r="Q103" s="92">
        <v>2000</v>
      </c>
      <c r="R103" s="100"/>
      <c r="S103" s="100"/>
      <c r="T103" s="91">
        <v>100</v>
      </c>
      <c r="U103" s="91">
        <f t="shared" si="61"/>
        <v>0</v>
      </c>
      <c r="V103" s="101"/>
      <c r="W103" s="91">
        <f t="shared" si="42"/>
        <v>2125</v>
      </c>
      <c r="X103" s="91">
        <f t="shared" si="62"/>
        <v>1773</v>
      </c>
      <c r="Y103" s="91">
        <f t="shared" si="63"/>
        <v>4257</v>
      </c>
      <c r="Z103" s="91">
        <f t="shared" si="43"/>
        <v>26102</v>
      </c>
    </row>
    <row r="104" spans="1:80" ht="36.75" customHeight="1" x14ac:dyDescent="0.25">
      <c r="A104" s="89">
        <v>96</v>
      </c>
      <c r="B104" s="93" t="s">
        <v>210</v>
      </c>
      <c r="C104" s="93" t="s">
        <v>73</v>
      </c>
      <c r="D104" s="93" t="s">
        <v>196</v>
      </c>
      <c r="E104" s="90" t="s">
        <v>211</v>
      </c>
      <c r="F104" s="93" t="s">
        <v>69</v>
      </c>
      <c r="G104" s="91">
        <v>36000</v>
      </c>
      <c r="H104" s="91">
        <f t="shared" si="54"/>
        <v>33872.400000000001</v>
      </c>
      <c r="I104" s="91">
        <f t="shared" si="55"/>
        <v>1033.2</v>
      </c>
      <c r="J104" s="91">
        <f t="shared" si="56"/>
        <v>2555.9999999999995</v>
      </c>
      <c r="K104" s="91">
        <f t="shared" si="57"/>
        <v>396.00000000000006</v>
      </c>
      <c r="L104" s="91">
        <f t="shared" si="58"/>
        <v>1094.4000000000001</v>
      </c>
      <c r="M104" s="91">
        <f t="shared" si="59"/>
        <v>2552.4</v>
      </c>
      <c r="N104" s="100"/>
      <c r="O104" s="91">
        <f t="shared" si="60"/>
        <v>7632</v>
      </c>
      <c r="P104" s="91">
        <v>25</v>
      </c>
      <c r="Q104" s="92">
        <v>2000</v>
      </c>
      <c r="R104" s="100"/>
      <c r="S104" s="100">
        <v>84.99</v>
      </c>
      <c r="T104" s="91">
        <v>100</v>
      </c>
      <c r="U104" s="91">
        <f t="shared" si="61"/>
        <v>0</v>
      </c>
      <c r="V104" s="101"/>
      <c r="W104" s="91">
        <f t="shared" si="42"/>
        <v>2209.9899999999998</v>
      </c>
      <c r="X104" s="91">
        <f t="shared" si="62"/>
        <v>2127.6000000000004</v>
      </c>
      <c r="Y104" s="91">
        <f t="shared" si="63"/>
        <v>5108.3999999999996</v>
      </c>
      <c r="Z104" s="91">
        <f t="shared" si="43"/>
        <v>31662.41</v>
      </c>
    </row>
    <row r="105" spans="1:80" ht="36.75" customHeight="1" x14ac:dyDescent="0.25">
      <c r="A105" s="89">
        <v>97</v>
      </c>
      <c r="B105" s="93" t="s">
        <v>212</v>
      </c>
      <c r="C105" s="93" t="s">
        <v>74</v>
      </c>
      <c r="D105" s="93" t="s">
        <v>63</v>
      </c>
      <c r="E105" s="90" t="s">
        <v>34</v>
      </c>
      <c r="F105" s="93" t="s">
        <v>69</v>
      </c>
      <c r="G105" s="91">
        <v>30000</v>
      </c>
      <c r="H105" s="91">
        <f t="shared" si="54"/>
        <v>28227</v>
      </c>
      <c r="I105" s="91">
        <f t="shared" si="55"/>
        <v>861</v>
      </c>
      <c r="J105" s="91">
        <f t="shared" si="56"/>
        <v>2130</v>
      </c>
      <c r="K105" s="91">
        <f t="shared" si="57"/>
        <v>330.00000000000006</v>
      </c>
      <c r="L105" s="91">
        <f t="shared" si="58"/>
        <v>912</v>
      </c>
      <c r="M105" s="91">
        <f t="shared" si="59"/>
        <v>2127</v>
      </c>
      <c r="N105" s="100"/>
      <c r="O105" s="91">
        <f t="shared" si="60"/>
        <v>6360</v>
      </c>
      <c r="P105" s="91">
        <v>25</v>
      </c>
      <c r="Q105" s="92">
        <v>2000</v>
      </c>
      <c r="R105" s="100"/>
      <c r="S105" s="100"/>
      <c r="T105" s="91">
        <v>100</v>
      </c>
      <c r="U105" s="91">
        <f t="shared" si="61"/>
        <v>0</v>
      </c>
      <c r="V105" s="101"/>
      <c r="W105" s="91">
        <f t="shared" si="42"/>
        <v>2125</v>
      </c>
      <c r="X105" s="91">
        <f t="shared" si="62"/>
        <v>1773</v>
      </c>
      <c r="Y105" s="91">
        <f t="shared" si="63"/>
        <v>4257</v>
      </c>
      <c r="Z105" s="91">
        <f t="shared" si="43"/>
        <v>26102</v>
      </c>
    </row>
    <row r="106" spans="1:80" ht="30" x14ac:dyDescent="0.25">
      <c r="A106" s="89">
        <v>98</v>
      </c>
      <c r="B106" s="93" t="s">
        <v>214</v>
      </c>
      <c r="C106" s="93" t="s">
        <v>73</v>
      </c>
      <c r="D106" s="93" t="s">
        <v>63</v>
      </c>
      <c r="E106" s="90" t="s">
        <v>213</v>
      </c>
      <c r="F106" s="93" t="s">
        <v>69</v>
      </c>
      <c r="G106" s="91">
        <v>20000</v>
      </c>
      <c r="H106" s="91">
        <f t="shared" si="54"/>
        <v>18818</v>
      </c>
      <c r="I106" s="91">
        <f t="shared" si="55"/>
        <v>574</v>
      </c>
      <c r="J106" s="91">
        <f t="shared" si="56"/>
        <v>1419.9999999999998</v>
      </c>
      <c r="K106" s="91">
        <f t="shared" si="57"/>
        <v>220.00000000000003</v>
      </c>
      <c r="L106" s="91">
        <f t="shared" si="58"/>
        <v>608</v>
      </c>
      <c r="M106" s="91">
        <f t="shared" si="59"/>
        <v>1418</v>
      </c>
      <c r="N106" s="100"/>
      <c r="O106" s="91">
        <f t="shared" si="60"/>
        <v>4240</v>
      </c>
      <c r="P106" s="91">
        <v>25</v>
      </c>
      <c r="Q106" s="92">
        <v>2000</v>
      </c>
      <c r="R106" s="100"/>
      <c r="S106" s="100"/>
      <c r="T106" s="91">
        <v>100</v>
      </c>
      <c r="U106" s="91">
        <f t="shared" si="61"/>
        <v>0</v>
      </c>
      <c r="V106" s="101"/>
      <c r="W106" s="91">
        <f t="shared" si="42"/>
        <v>2125</v>
      </c>
      <c r="X106" s="91">
        <f t="shared" si="62"/>
        <v>1182</v>
      </c>
      <c r="Y106" s="91">
        <f t="shared" si="63"/>
        <v>2838</v>
      </c>
      <c r="Z106" s="91">
        <f t="shared" si="43"/>
        <v>16693</v>
      </c>
    </row>
    <row r="107" spans="1:80" ht="33" customHeight="1" x14ac:dyDescent="0.25">
      <c r="A107" s="89">
        <v>99</v>
      </c>
      <c r="B107" s="93" t="s">
        <v>215</v>
      </c>
      <c r="C107" s="93" t="s">
        <v>74</v>
      </c>
      <c r="D107" s="93" t="s">
        <v>63</v>
      </c>
      <c r="E107" s="90" t="s">
        <v>34</v>
      </c>
      <c r="F107" s="93" t="s">
        <v>69</v>
      </c>
      <c r="G107" s="91">
        <v>46000</v>
      </c>
      <c r="H107" s="91">
        <f t="shared" si="54"/>
        <v>43281.4</v>
      </c>
      <c r="I107" s="91">
        <f t="shared" si="55"/>
        <v>1320.2</v>
      </c>
      <c r="J107" s="91">
        <f t="shared" si="56"/>
        <v>3265.9999999999995</v>
      </c>
      <c r="K107" s="91">
        <f t="shared" si="57"/>
        <v>506.00000000000006</v>
      </c>
      <c r="L107" s="91">
        <f t="shared" si="58"/>
        <v>1398.4</v>
      </c>
      <c r="M107" s="91">
        <f t="shared" si="59"/>
        <v>3261.4</v>
      </c>
      <c r="N107" s="100"/>
      <c r="O107" s="91">
        <f t="shared" si="60"/>
        <v>9752</v>
      </c>
      <c r="P107" s="91">
        <v>25</v>
      </c>
      <c r="Q107" s="92">
        <v>2000</v>
      </c>
      <c r="R107" s="100"/>
      <c r="S107" s="100"/>
      <c r="T107" s="91">
        <v>100</v>
      </c>
      <c r="U107" s="91">
        <f t="shared" si="61"/>
        <v>1289.4598750000005</v>
      </c>
      <c r="V107" s="101"/>
      <c r="W107" s="91">
        <f t="shared" si="42"/>
        <v>3414.4598750000005</v>
      </c>
      <c r="X107" s="91">
        <f t="shared" si="62"/>
        <v>2718.6000000000004</v>
      </c>
      <c r="Y107" s="91">
        <f t="shared" si="63"/>
        <v>6527.4</v>
      </c>
      <c r="Z107" s="91">
        <f t="shared" si="43"/>
        <v>39866.940125000001</v>
      </c>
    </row>
    <row r="108" spans="1:80" x14ac:dyDescent="0.25">
      <c r="R108" s="56"/>
      <c r="S108" s="5"/>
      <c r="X108" s="56"/>
    </row>
    <row r="109" spans="1:80" x14ac:dyDescent="0.25">
      <c r="R109" s="56"/>
      <c r="S109" s="5"/>
      <c r="X109" s="56"/>
    </row>
    <row r="110" spans="1:80" s="11" customFormat="1" ht="11.25" x14ac:dyDescent="0.2">
      <c r="A110" s="45"/>
      <c r="B110" s="46"/>
      <c r="C110" s="47"/>
      <c r="D110" s="46"/>
      <c r="E110" s="48"/>
      <c r="F110" s="46"/>
      <c r="G110" s="42"/>
      <c r="H110" s="49"/>
      <c r="I110" s="42"/>
      <c r="J110" s="42"/>
      <c r="K110" s="42"/>
      <c r="L110" s="42"/>
      <c r="M110" s="42"/>
      <c r="N110" s="42"/>
      <c r="O110" s="42"/>
      <c r="P110" s="42"/>
      <c r="Q110" s="36"/>
      <c r="R110" s="42"/>
      <c r="S110" s="128"/>
      <c r="T110" s="42"/>
      <c r="U110" s="43"/>
      <c r="V110" s="43"/>
      <c r="W110" s="44"/>
      <c r="X110" s="44"/>
      <c r="Y110" s="44"/>
      <c r="Z110" s="44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</row>
    <row r="111" spans="1:80" s="32" customFormat="1" ht="15.75" x14ac:dyDescent="0.25">
      <c r="A111" s="50"/>
      <c r="B111" s="102" t="s">
        <v>193</v>
      </c>
      <c r="C111" s="103"/>
      <c r="D111" s="104"/>
      <c r="E111" s="105"/>
      <c r="F111" s="104"/>
      <c r="G111" s="106">
        <f>SUM(G9:G110)</f>
        <v>6545000</v>
      </c>
      <c r="H111" s="106">
        <f t="shared" ref="H111:M111" si="64">SUM(H9:H107)</f>
        <v>6119844.5700000096</v>
      </c>
      <c r="I111" s="106">
        <f t="shared" si="64"/>
        <v>186844.18000000034</v>
      </c>
      <c r="J111" s="106">
        <f t="shared" si="64"/>
        <v>462227.75</v>
      </c>
      <c r="K111" s="106">
        <f t="shared" si="64"/>
        <v>49495.599999999991</v>
      </c>
      <c r="L111" s="106">
        <f t="shared" si="64"/>
        <v>182350.59999999983</v>
      </c>
      <c r="M111" s="106">
        <f t="shared" si="64"/>
        <v>425284.77000000072</v>
      </c>
      <c r="N111" s="106">
        <f>SUM(N9:N98)</f>
        <v>55960.649999999987</v>
      </c>
      <c r="O111" s="106">
        <f>SUM(O9:O107)</f>
        <v>1362163.5500000003</v>
      </c>
      <c r="P111" s="106">
        <f>SUM(P9:P110)</f>
        <v>2475</v>
      </c>
      <c r="Q111" s="106">
        <f>SUM(Q9:Q98)</f>
        <v>196889.66999999998</v>
      </c>
      <c r="R111" s="106">
        <f>SUM(R9:R98)</f>
        <v>0</v>
      </c>
      <c r="S111" s="129">
        <f>SUM(S9:S110)</f>
        <v>56739.579999999987</v>
      </c>
      <c r="T111" s="106">
        <f>SUM(T9:T110)</f>
        <v>9600</v>
      </c>
      <c r="U111" s="106">
        <f>SUM(U9:U107)</f>
        <v>652508.8462083328</v>
      </c>
      <c r="V111" s="106">
        <f>SUM(V9:V98)</f>
        <v>0</v>
      </c>
      <c r="W111" s="106">
        <f>SUM(W9:W110)</f>
        <v>936213.09620833304</v>
      </c>
      <c r="X111" s="106">
        <f>SUM(X9:X107)</f>
        <v>424859.92999999941</v>
      </c>
      <c r="Y111" s="106">
        <f>SUM(Y9:Y107)</f>
        <v>888228.07000000065</v>
      </c>
      <c r="Z111" s="106">
        <f>SUM(Z9:Z110)</f>
        <v>5183926.9737916682</v>
      </c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</row>
    <row r="112" spans="1:80" s="11" customFormat="1" x14ac:dyDescent="0.2">
      <c r="A112" s="51"/>
      <c r="B112" s="104"/>
      <c r="C112" s="103"/>
      <c r="D112" s="104"/>
      <c r="E112" s="105"/>
      <c r="F112" s="104"/>
      <c r="G112" s="107"/>
      <c r="H112" s="104"/>
      <c r="I112" s="108"/>
      <c r="J112" s="108"/>
      <c r="K112" s="108"/>
      <c r="L112" s="108"/>
      <c r="M112" s="108"/>
      <c r="N112" s="109"/>
      <c r="O112" s="108"/>
      <c r="P112" s="108"/>
      <c r="Q112" s="110"/>
      <c r="R112" s="108"/>
      <c r="S112" s="130"/>
      <c r="T112" s="108"/>
      <c r="U112" s="108"/>
      <c r="V112" s="108"/>
      <c r="W112" s="108"/>
      <c r="X112" s="108"/>
      <c r="Y112" s="108"/>
      <c r="Z112" s="108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</row>
    <row r="113" spans="1:80" s="34" customFormat="1" ht="17.25" x14ac:dyDescent="0.3">
      <c r="A113" s="54"/>
      <c r="B113" s="111"/>
      <c r="C113" s="103"/>
      <c r="D113" s="111"/>
      <c r="E113" s="105"/>
      <c r="F113" s="111"/>
      <c r="G113" s="107"/>
      <c r="H113" s="112"/>
      <c r="I113" s="108"/>
      <c r="J113" s="108"/>
      <c r="K113" s="108"/>
      <c r="L113" s="108"/>
      <c r="M113" s="108"/>
      <c r="N113" s="108"/>
      <c r="O113" s="108"/>
      <c r="P113" s="108"/>
      <c r="Q113" s="132"/>
      <c r="R113" s="108"/>
      <c r="S113" s="130"/>
      <c r="T113" s="113"/>
      <c r="U113" s="131"/>
      <c r="V113" s="113"/>
      <c r="W113" s="113"/>
      <c r="X113" s="108"/>
      <c r="Y113" s="113"/>
      <c r="Z113" s="113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</row>
    <row r="114" spans="1:80" s="34" customFormat="1" ht="17.25" x14ac:dyDescent="0.3">
      <c r="B114" s="114"/>
      <c r="C114" s="115"/>
      <c r="D114" s="114"/>
      <c r="E114" s="116"/>
      <c r="F114" s="114"/>
      <c r="G114" s="107"/>
      <c r="H114" s="117"/>
      <c r="I114" s="108"/>
      <c r="J114" s="108"/>
      <c r="K114" s="108"/>
      <c r="L114" s="108"/>
      <c r="M114" s="108"/>
      <c r="N114" s="108"/>
      <c r="O114" s="108"/>
      <c r="P114" s="108"/>
      <c r="Q114" s="118"/>
      <c r="R114" s="119"/>
      <c r="S114" s="130"/>
      <c r="T114" s="108"/>
      <c r="U114" s="108"/>
      <c r="V114" s="108"/>
      <c r="W114" s="108"/>
      <c r="X114" s="108"/>
      <c r="Y114" s="108"/>
      <c r="Z114" s="113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</row>
    <row r="115" spans="1:80" s="34" customFormat="1" ht="17.25" x14ac:dyDescent="0.3">
      <c r="B115" s="114"/>
      <c r="C115" s="115"/>
      <c r="D115" s="114"/>
      <c r="E115" s="116"/>
      <c r="F115" s="114"/>
      <c r="G115" s="107"/>
      <c r="H115" s="120"/>
      <c r="I115" s="108"/>
      <c r="J115" s="108"/>
      <c r="K115" s="108"/>
      <c r="L115" s="108"/>
      <c r="M115" s="108"/>
      <c r="N115" s="108"/>
      <c r="O115" s="108"/>
      <c r="P115" s="108"/>
      <c r="Q115" s="121"/>
      <c r="R115" s="119"/>
      <c r="S115" s="130"/>
      <c r="T115" s="108"/>
      <c r="U115" s="108"/>
      <c r="V115" s="108"/>
      <c r="W115" s="108"/>
      <c r="X115" s="108"/>
      <c r="Y115" s="108"/>
      <c r="Z115" s="113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</row>
    <row r="116" spans="1:80" s="34" customFormat="1" ht="13.5" customHeight="1" x14ac:dyDescent="0.3">
      <c r="B116" s="114"/>
      <c r="C116" s="115"/>
      <c r="D116" s="122"/>
      <c r="E116" s="105"/>
      <c r="F116" s="123"/>
      <c r="G116" s="107"/>
      <c r="H116" s="107"/>
      <c r="I116" s="108"/>
      <c r="J116" s="108"/>
      <c r="K116" s="108"/>
      <c r="L116" s="108"/>
      <c r="M116" s="108"/>
      <c r="N116" s="108"/>
      <c r="O116" s="108"/>
      <c r="P116" s="108"/>
      <c r="Q116" s="118"/>
      <c r="R116" s="119"/>
      <c r="S116" s="130"/>
      <c r="T116" s="108"/>
      <c r="U116" s="108"/>
      <c r="V116" s="108"/>
      <c r="W116" s="108"/>
      <c r="X116" s="108"/>
      <c r="Y116" s="108"/>
      <c r="Z116" s="113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</row>
    <row r="117" spans="1:80" s="11" customFormat="1" ht="126.75" customHeight="1" x14ac:dyDescent="0.25">
      <c r="B117" s="12"/>
      <c r="C117" s="13"/>
      <c r="D117" s="12"/>
      <c r="E117" s="53"/>
      <c r="F117" s="52"/>
      <c r="G117" s="55"/>
      <c r="H117" s="56"/>
      <c r="I117" s="56"/>
      <c r="J117" s="6"/>
      <c r="K117" s="6"/>
      <c r="L117" s="6"/>
      <c r="M117" s="6"/>
      <c r="N117" s="6"/>
      <c r="O117" s="6"/>
      <c r="P117" s="6"/>
      <c r="Q117" s="38"/>
      <c r="R117" s="40"/>
      <c r="S117" s="25"/>
      <c r="T117" s="40"/>
      <c r="U117" s="41"/>
      <c r="V117" s="41"/>
      <c r="W117" s="40"/>
      <c r="X117" s="40"/>
      <c r="Y117" s="40"/>
      <c r="Z117" s="21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</row>
    <row r="118" spans="1:80" s="11" customFormat="1" x14ac:dyDescent="0.25">
      <c r="B118" s="12"/>
      <c r="C118" s="13"/>
      <c r="D118" s="12"/>
      <c r="E118" s="22"/>
      <c r="F118" s="12"/>
      <c r="G118" s="55"/>
      <c r="H118" s="5"/>
      <c r="I118" s="4"/>
      <c r="J118" s="6"/>
      <c r="K118" s="6"/>
      <c r="L118" s="6"/>
      <c r="M118" s="6"/>
      <c r="N118" s="6"/>
      <c r="O118" s="6"/>
      <c r="P118" s="6"/>
      <c r="Q118" s="38"/>
      <c r="R118" s="25"/>
      <c r="S118" s="6"/>
      <c r="T118" s="6"/>
      <c r="U118" s="21"/>
      <c r="V118" s="21"/>
      <c r="W118" s="6"/>
      <c r="X118" s="6"/>
      <c r="Y118" s="6"/>
      <c r="Z118" s="21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</row>
    <row r="119" spans="1:80" x14ac:dyDescent="0.25">
      <c r="G119" s="14"/>
      <c r="H119" s="12"/>
      <c r="I119" s="15"/>
      <c r="J119" s="15"/>
      <c r="K119" s="15"/>
      <c r="L119" s="15"/>
      <c r="M119" s="15"/>
      <c r="N119" s="15"/>
      <c r="O119" s="16"/>
      <c r="P119" s="16"/>
      <c r="Q119" s="37"/>
      <c r="R119" s="15"/>
      <c r="S119" s="16"/>
      <c r="T119" s="16"/>
      <c r="U119" s="16"/>
      <c r="V119" s="16"/>
      <c r="W119" s="16"/>
      <c r="X119" s="18"/>
      <c r="Y119" s="16"/>
      <c r="Z119" s="16"/>
    </row>
    <row r="120" spans="1:80" x14ac:dyDescent="0.25">
      <c r="G120" s="14"/>
      <c r="H120" s="12"/>
      <c r="I120" s="15"/>
      <c r="J120" s="15"/>
      <c r="K120" s="15"/>
      <c r="L120" s="15"/>
      <c r="M120" s="15"/>
      <c r="N120" s="15"/>
      <c r="O120" s="16"/>
      <c r="P120" s="16"/>
      <c r="Q120" s="37"/>
      <c r="R120" s="15"/>
      <c r="S120" s="16"/>
      <c r="T120" s="16"/>
      <c r="U120" s="16"/>
      <c r="V120" s="16"/>
      <c r="W120" s="16"/>
      <c r="X120" s="18"/>
      <c r="Y120" s="16"/>
      <c r="Z120" s="16"/>
    </row>
    <row r="121" spans="1:80" x14ac:dyDescent="0.25">
      <c r="G121" s="3"/>
      <c r="H121" s="2"/>
    </row>
    <row r="122" spans="1:80" x14ac:dyDescent="0.25">
      <c r="G122" s="3"/>
      <c r="H122" s="2"/>
    </row>
    <row r="123" spans="1:80" x14ac:dyDescent="0.25">
      <c r="G123" s="3"/>
      <c r="H123" s="2"/>
    </row>
    <row r="124" spans="1:80" x14ac:dyDescent="0.25">
      <c r="F124" s="27"/>
      <c r="G124" s="3"/>
      <c r="H124" s="2"/>
    </row>
    <row r="125" spans="1:80" x14ac:dyDescent="0.25">
      <c r="F125" s="27"/>
      <c r="G125" s="3"/>
      <c r="H125" s="2"/>
    </row>
    <row r="126" spans="1:80" x14ac:dyDescent="0.25">
      <c r="G126" s="3"/>
      <c r="H126" s="2"/>
    </row>
    <row r="127" spans="1:80" x14ac:dyDescent="0.25">
      <c r="G127" s="3"/>
      <c r="H127" s="2"/>
    </row>
    <row r="128" spans="1:80" x14ac:dyDescent="0.25">
      <c r="G128" s="3"/>
      <c r="H128" s="2"/>
    </row>
    <row r="129" spans="7:8" x14ac:dyDescent="0.25">
      <c r="G129" s="3"/>
      <c r="H129" s="2"/>
    </row>
    <row r="130" spans="7:8" x14ac:dyDescent="0.25">
      <c r="G130" s="3"/>
      <c r="H130" s="2"/>
    </row>
    <row r="131" spans="7:8" x14ac:dyDescent="0.25">
      <c r="G131" s="3"/>
      <c r="H131" s="2"/>
    </row>
    <row r="132" spans="7:8" x14ac:dyDescent="0.25">
      <c r="G132" s="3"/>
      <c r="H132" s="2"/>
    </row>
    <row r="133" spans="7:8" x14ac:dyDescent="0.25">
      <c r="G133" s="3"/>
      <c r="H133" s="2"/>
    </row>
    <row r="134" spans="7:8" x14ac:dyDescent="0.25">
      <c r="G134" s="3"/>
      <c r="H134" s="2"/>
    </row>
    <row r="135" spans="7:8" x14ac:dyDescent="0.25">
      <c r="G135" s="3"/>
      <c r="H135" s="2"/>
    </row>
    <row r="136" spans="7:8" x14ac:dyDescent="0.25">
      <c r="G136" s="3"/>
      <c r="H136" s="2"/>
    </row>
    <row r="137" spans="7:8" x14ac:dyDescent="0.25">
      <c r="G137" s="3"/>
      <c r="H137" s="2"/>
    </row>
    <row r="138" spans="7:8" x14ac:dyDescent="0.25">
      <c r="G138" s="3"/>
      <c r="H138" s="2"/>
    </row>
    <row r="139" spans="7:8" x14ac:dyDescent="0.25">
      <c r="G139" s="3"/>
      <c r="H139" s="2"/>
    </row>
    <row r="140" spans="7:8" x14ac:dyDescent="0.25">
      <c r="G140" s="3"/>
      <c r="H140" s="2"/>
    </row>
    <row r="141" spans="7:8" x14ac:dyDescent="0.25">
      <c r="G141" s="3"/>
      <c r="H141" s="2"/>
    </row>
    <row r="142" spans="7:8" x14ac:dyDescent="0.25">
      <c r="G142" s="3"/>
      <c r="H142" s="2"/>
    </row>
    <row r="143" spans="7:8" x14ac:dyDescent="0.25">
      <c r="G143" s="3"/>
      <c r="H143" s="2"/>
    </row>
    <row r="144" spans="7:8" x14ac:dyDescent="0.25">
      <c r="G144" s="3"/>
      <c r="H144" s="2"/>
    </row>
    <row r="145" spans="7:8" x14ac:dyDescent="0.25">
      <c r="G145" s="3"/>
      <c r="H145" s="2"/>
    </row>
    <row r="146" spans="7:8" x14ac:dyDescent="0.25">
      <c r="G146" s="3"/>
      <c r="H146" s="2"/>
    </row>
    <row r="147" spans="7:8" x14ac:dyDescent="0.25">
      <c r="G147" s="3"/>
      <c r="H147" s="2"/>
    </row>
    <row r="148" spans="7:8" x14ac:dyDescent="0.25">
      <c r="G148" s="3"/>
      <c r="H148" s="2"/>
    </row>
    <row r="149" spans="7:8" x14ac:dyDescent="0.25">
      <c r="G149" s="3"/>
      <c r="H149" s="2"/>
    </row>
    <row r="150" spans="7:8" x14ac:dyDescent="0.25">
      <c r="G150" s="3"/>
      <c r="H150" s="2"/>
    </row>
    <row r="151" spans="7:8" x14ac:dyDescent="0.25">
      <c r="G151" s="3"/>
      <c r="H151" s="2"/>
    </row>
    <row r="152" spans="7:8" x14ac:dyDescent="0.25">
      <c r="G152" s="3"/>
      <c r="H152" s="2"/>
    </row>
    <row r="153" spans="7:8" x14ac:dyDescent="0.25">
      <c r="G153" s="3"/>
      <c r="H153" s="2"/>
    </row>
    <row r="154" spans="7:8" x14ac:dyDescent="0.25">
      <c r="G154" s="3"/>
      <c r="H154" s="2"/>
    </row>
    <row r="155" spans="7:8" x14ac:dyDescent="0.25">
      <c r="G155" s="3"/>
      <c r="H155" s="2"/>
    </row>
    <row r="156" spans="7:8" x14ac:dyDescent="0.25">
      <c r="G156" s="3"/>
      <c r="H156" s="2"/>
    </row>
    <row r="157" spans="7:8" x14ac:dyDescent="0.25">
      <c r="G157" s="3"/>
      <c r="H157" s="2"/>
    </row>
    <row r="158" spans="7:8" x14ac:dyDescent="0.25">
      <c r="G158" s="3"/>
      <c r="H158" s="2"/>
    </row>
    <row r="159" spans="7:8" x14ac:dyDescent="0.25">
      <c r="G159" s="3"/>
      <c r="H159" s="2"/>
    </row>
    <row r="160" spans="7:8" x14ac:dyDescent="0.25">
      <c r="G160" s="3"/>
      <c r="H160" s="2"/>
    </row>
    <row r="161" spans="7:8" x14ac:dyDescent="0.25">
      <c r="G161" s="3"/>
      <c r="H161" s="2"/>
    </row>
    <row r="162" spans="7:8" x14ac:dyDescent="0.25">
      <c r="G162" s="3"/>
      <c r="H162" s="2"/>
    </row>
    <row r="163" spans="7:8" x14ac:dyDescent="0.25">
      <c r="G163" s="3"/>
      <c r="H163" s="2"/>
    </row>
    <row r="164" spans="7:8" x14ac:dyDescent="0.25">
      <c r="G164" s="3"/>
      <c r="H164" s="2"/>
    </row>
    <row r="165" spans="7:8" x14ac:dyDescent="0.25">
      <c r="G165" s="3"/>
      <c r="H165" s="2"/>
    </row>
    <row r="166" spans="7:8" x14ac:dyDescent="0.25">
      <c r="G166" s="3"/>
      <c r="H166" s="2"/>
    </row>
    <row r="167" spans="7:8" x14ac:dyDescent="0.25">
      <c r="G167" s="3"/>
      <c r="H167" s="2"/>
    </row>
    <row r="168" spans="7:8" x14ac:dyDescent="0.25">
      <c r="G168" s="3"/>
      <c r="H168" s="2"/>
    </row>
    <row r="169" spans="7:8" x14ac:dyDescent="0.25">
      <c r="G169" s="3"/>
      <c r="H169" s="2"/>
    </row>
    <row r="170" spans="7:8" x14ac:dyDescent="0.25">
      <c r="G170" s="3"/>
      <c r="H170" s="2"/>
    </row>
    <row r="171" spans="7:8" x14ac:dyDescent="0.25">
      <c r="G171" s="3"/>
      <c r="H171" s="2"/>
    </row>
    <row r="172" spans="7:8" x14ac:dyDescent="0.25">
      <c r="G172" s="3"/>
      <c r="H172" s="2"/>
    </row>
    <row r="173" spans="7:8" x14ac:dyDescent="0.25">
      <c r="G173" s="3"/>
      <c r="H173" s="2"/>
    </row>
    <row r="174" spans="7:8" x14ac:dyDescent="0.25">
      <c r="G174" s="3"/>
      <c r="H174" s="2"/>
    </row>
    <row r="175" spans="7:8" x14ac:dyDescent="0.25">
      <c r="G175" s="3"/>
      <c r="H175" s="2"/>
    </row>
    <row r="176" spans="7:8" x14ac:dyDescent="0.25">
      <c r="G176" s="3"/>
      <c r="H176" s="2"/>
    </row>
    <row r="177" spans="7:8" x14ac:dyDescent="0.25">
      <c r="G177" s="3"/>
      <c r="H177" s="2"/>
    </row>
    <row r="178" spans="7:8" x14ac:dyDescent="0.25">
      <c r="G178" s="3"/>
      <c r="H178" s="2"/>
    </row>
    <row r="179" spans="7:8" x14ac:dyDescent="0.25">
      <c r="G179" s="3"/>
      <c r="H179" s="2"/>
    </row>
    <row r="180" spans="7:8" x14ac:dyDescent="0.25">
      <c r="G180" s="3"/>
      <c r="H180" s="2"/>
    </row>
    <row r="181" spans="7:8" x14ac:dyDescent="0.25">
      <c r="G181" s="3"/>
      <c r="H181" s="2"/>
    </row>
    <row r="182" spans="7:8" x14ac:dyDescent="0.25">
      <c r="G182" s="3"/>
      <c r="H182" s="2"/>
    </row>
    <row r="183" spans="7:8" x14ac:dyDescent="0.25">
      <c r="G183" s="3"/>
      <c r="H183" s="2"/>
    </row>
    <row r="184" spans="7:8" x14ac:dyDescent="0.25">
      <c r="G184" s="3"/>
      <c r="H184" s="2"/>
    </row>
    <row r="185" spans="7:8" x14ac:dyDescent="0.25">
      <c r="G185" s="3"/>
      <c r="H185" s="2"/>
    </row>
    <row r="186" spans="7:8" x14ac:dyDescent="0.25">
      <c r="G186" s="3"/>
      <c r="H186" s="2"/>
    </row>
    <row r="187" spans="7:8" x14ac:dyDescent="0.25">
      <c r="G187" s="3"/>
      <c r="H187" s="2"/>
    </row>
    <row r="188" spans="7:8" x14ac:dyDescent="0.25">
      <c r="G188" s="3"/>
      <c r="H188" s="2"/>
    </row>
    <row r="189" spans="7:8" x14ac:dyDescent="0.25">
      <c r="G189" s="3"/>
      <c r="H189" s="2"/>
    </row>
    <row r="190" spans="7:8" x14ac:dyDescent="0.25">
      <c r="G190" s="3"/>
      <c r="H190" s="2"/>
    </row>
    <row r="191" spans="7:8" x14ac:dyDescent="0.25">
      <c r="G191" s="3"/>
      <c r="H191" s="2"/>
    </row>
    <row r="192" spans="7:8" x14ac:dyDescent="0.25">
      <c r="G192" s="3"/>
      <c r="H192" s="2"/>
    </row>
    <row r="193" spans="7:8" x14ac:dyDescent="0.25">
      <c r="G193" s="3"/>
      <c r="H193" s="2"/>
    </row>
    <row r="194" spans="7:8" x14ac:dyDescent="0.25">
      <c r="G194" s="3"/>
      <c r="H194" s="2"/>
    </row>
    <row r="195" spans="7:8" x14ac:dyDescent="0.25">
      <c r="G195" s="3"/>
      <c r="H195" s="2"/>
    </row>
    <row r="196" spans="7:8" x14ac:dyDescent="0.25">
      <c r="G196" s="3"/>
      <c r="H196" s="2"/>
    </row>
    <row r="197" spans="7:8" x14ac:dyDescent="0.25">
      <c r="G197" s="3"/>
      <c r="H197" s="2"/>
    </row>
    <row r="198" spans="7:8" x14ac:dyDescent="0.25">
      <c r="G198" s="3"/>
      <c r="H198" s="2"/>
    </row>
    <row r="199" spans="7:8" x14ac:dyDescent="0.25">
      <c r="G199" s="3"/>
      <c r="H199" s="2"/>
    </row>
    <row r="200" spans="7:8" x14ac:dyDescent="0.25">
      <c r="G200" s="3"/>
      <c r="H200" s="2"/>
    </row>
    <row r="201" spans="7:8" x14ac:dyDescent="0.25">
      <c r="G201" s="3"/>
      <c r="H201" s="2"/>
    </row>
    <row r="202" spans="7:8" x14ac:dyDescent="0.25">
      <c r="G202" s="3"/>
      <c r="H202" s="2"/>
    </row>
    <row r="203" spans="7:8" x14ac:dyDescent="0.25">
      <c r="G203" s="3"/>
      <c r="H203" s="2"/>
    </row>
    <row r="204" spans="7:8" x14ac:dyDescent="0.25">
      <c r="G204" s="3"/>
      <c r="H204" s="2"/>
    </row>
    <row r="205" spans="7:8" x14ac:dyDescent="0.25">
      <c r="G205" s="3"/>
      <c r="H205" s="2"/>
    </row>
    <row r="206" spans="7:8" x14ac:dyDescent="0.25">
      <c r="G206" s="3"/>
      <c r="H206" s="2"/>
    </row>
    <row r="207" spans="7:8" x14ac:dyDescent="0.25">
      <c r="G207" s="3"/>
      <c r="H207" s="2"/>
    </row>
    <row r="208" spans="7:8" x14ac:dyDescent="0.25">
      <c r="G208" s="3"/>
      <c r="H208" s="2"/>
    </row>
    <row r="209" spans="7:8" x14ac:dyDescent="0.25">
      <c r="G209" s="3"/>
      <c r="H209" s="2"/>
    </row>
    <row r="210" spans="7:8" x14ac:dyDescent="0.25">
      <c r="G210" s="3"/>
      <c r="H210" s="2"/>
    </row>
    <row r="211" spans="7:8" x14ac:dyDescent="0.25">
      <c r="G211" s="3"/>
      <c r="H211" s="2"/>
    </row>
    <row r="212" spans="7:8" x14ac:dyDescent="0.25">
      <c r="G212" s="3"/>
      <c r="H212" s="2"/>
    </row>
    <row r="213" spans="7:8" x14ac:dyDescent="0.25">
      <c r="G213" s="3"/>
      <c r="H213" s="2"/>
    </row>
    <row r="214" spans="7:8" x14ac:dyDescent="0.25">
      <c r="G214" s="3"/>
      <c r="H214" s="2"/>
    </row>
    <row r="215" spans="7:8" x14ac:dyDescent="0.25">
      <c r="G215" s="3"/>
      <c r="H215" s="2"/>
    </row>
    <row r="216" spans="7:8" x14ac:dyDescent="0.25">
      <c r="G216" s="3"/>
      <c r="H216" s="2"/>
    </row>
    <row r="217" spans="7:8" x14ac:dyDescent="0.25">
      <c r="G217" s="3"/>
      <c r="H217" s="2"/>
    </row>
    <row r="218" spans="7:8" x14ac:dyDescent="0.25">
      <c r="G218" s="3"/>
      <c r="H218" s="2"/>
    </row>
    <row r="219" spans="7:8" x14ac:dyDescent="0.25">
      <c r="G219" s="3"/>
      <c r="H219" s="2"/>
    </row>
    <row r="220" spans="7:8" x14ac:dyDescent="0.25">
      <c r="G220" s="3"/>
      <c r="H220" s="2"/>
    </row>
    <row r="221" spans="7:8" x14ac:dyDescent="0.25">
      <c r="G221" s="3"/>
      <c r="H221" s="2"/>
    </row>
    <row r="222" spans="7:8" x14ac:dyDescent="0.25">
      <c r="G222" s="3"/>
      <c r="H222" s="2"/>
    </row>
    <row r="223" spans="7:8" x14ac:dyDescent="0.25">
      <c r="G223" s="3"/>
      <c r="H223" s="2"/>
    </row>
    <row r="224" spans="7:8" x14ac:dyDescent="0.25">
      <c r="G224" s="3"/>
      <c r="H224" s="2"/>
    </row>
    <row r="225" spans="7:8" x14ac:dyDescent="0.25">
      <c r="G225" s="3"/>
      <c r="H225" s="2"/>
    </row>
    <row r="226" spans="7:8" x14ac:dyDescent="0.25">
      <c r="G226" s="3"/>
      <c r="H226" s="2"/>
    </row>
    <row r="227" spans="7:8" x14ac:dyDescent="0.25">
      <c r="G227" s="3"/>
      <c r="H227" s="2"/>
    </row>
    <row r="228" spans="7:8" x14ac:dyDescent="0.25">
      <c r="G228" s="3"/>
      <c r="H228" s="2"/>
    </row>
    <row r="229" spans="7:8" x14ac:dyDescent="0.25">
      <c r="G229" s="3"/>
      <c r="H229" s="2"/>
    </row>
    <row r="230" spans="7:8" x14ac:dyDescent="0.25">
      <c r="G230" s="3"/>
      <c r="H230" s="2"/>
    </row>
    <row r="231" spans="7:8" x14ac:dyDescent="0.25">
      <c r="G231" s="3"/>
      <c r="H231" s="2"/>
    </row>
    <row r="232" spans="7:8" x14ac:dyDescent="0.25">
      <c r="G232" s="3"/>
      <c r="H232" s="2"/>
    </row>
    <row r="233" spans="7:8" x14ac:dyDescent="0.25">
      <c r="G233" s="3"/>
      <c r="H233" s="2"/>
    </row>
    <row r="234" spans="7:8" x14ac:dyDescent="0.25">
      <c r="G234" s="3"/>
      <c r="H234" s="2"/>
    </row>
    <row r="235" spans="7:8" x14ac:dyDescent="0.25">
      <c r="G235" s="3"/>
      <c r="H235" s="2"/>
    </row>
    <row r="236" spans="7:8" x14ac:dyDescent="0.25">
      <c r="G236" s="3"/>
      <c r="H236" s="2"/>
    </row>
    <row r="237" spans="7:8" x14ac:dyDescent="0.25">
      <c r="G237" s="3"/>
      <c r="H237" s="2"/>
    </row>
    <row r="238" spans="7:8" x14ac:dyDescent="0.25">
      <c r="G238" s="3"/>
      <c r="H238" s="2"/>
    </row>
    <row r="239" spans="7:8" x14ac:dyDescent="0.25">
      <c r="G239" s="3"/>
      <c r="H239" s="2"/>
    </row>
    <row r="240" spans="7:8" x14ac:dyDescent="0.25">
      <c r="G240" s="3"/>
      <c r="H240" s="2"/>
    </row>
    <row r="241" spans="7:8" x14ac:dyDescent="0.25">
      <c r="G241" s="3"/>
      <c r="H241" s="2"/>
    </row>
    <row r="242" spans="7:8" x14ac:dyDescent="0.25">
      <c r="G242" s="3"/>
      <c r="H242" s="2"/>
    </row>
    <row r="243" spans="7:8" x14ac:dyDescent="0.25">
      <c r="G243" s="3"/>
      <c r="H243" s="2"/>
    </row>
    <row r="244" spans="7:8" x14ac:dyDescent="0.25">
      <c r="G244" s="3"/>
      <c r="H244" s="2"/>
    </row>
    <row r="245" spans="7:8" x14ac:dyDescent="0.25">
      <c r="G245" s="3"/>
      <c r="H245" s="2"/>
    </row>
    <row r="246" spans="7:8" x14ac:dyDescent="0.25">
      <c r="G246" s="3"/>
      <c r="H246" s="2"/>
    </row>
    <row r="247" spans="7:8" x14ac:dyDescent="0.25">
      <c r="G247" s="3"/>
      <c r="H247" s="2"/>
    </row>
    <row r="248" spans="7:8" x14ac:dyDescent="0.25">
      <c r="G248" s="3"/>
      <c r="H248" s="2"/>
    </row>
    <row r="249" spans="7:8" x14ac:dyDescent="0.25">
      <c r="G249" s="3"/>
      <c r="H249" s="2"/>
    </row>
    <row r="250" spans="7:8" x14ac:dyDescent="0.25">
      <c r="G250" s="3"/>
      <c r="H250" s="2"/>
    </row>
    <row r="251" spans="7:8" x14ac:dyDescent="0.25">
      <c r="G251" s="3"/>
      <c r="H251" s="2"/>
    </row>
    <row r="252" spans="7:8" x14ac:dyDescent="0.25">
      <c r="G252" s="3"/>
      <c r="H252" s="2"/>
    </row>
    <row r="253" spans="7:8" x14ac:dyDescent="0.25">
      <c r="G253" s="3"/>
      <c r="H253" s="2"/>
    </row>
    <row r="254" spans="7:8" x14ac:dyDescent="0.25">
      <c r="G254" s="3"/>
      <c r="H254" s="2"/>
    </row>
    <row r="255" spans="7:8" x14ac:dyDescent="0.25">
      <c r="G255" s="3"/>
      <c r="H255" s="2"/>
    </row>
    <row r="256" spans="7:8" x14ac:dyDescent="0.25">
      <c r="G256" s="3"/>
      <c r="H256" s="2"/>
    </row>
    <row r="257" spans="7:8" x14ac:dyDescent="0.25">
      <c r="G257" s="3"/>
      <c r="H257" s="2"/>
    </row>
    <row r="258" spans="7:8" x14ac:dyDescent="0.25">
      <c r="G258" s="3"/>
      <c r="H258" s="2"/>
    </row>
    <row r="259" spans="7:8" x14ac:dyDescent="0.25">
      <c r="G259" s="3"/>
      <c r="H259" s="2"/>
    </row>
    <row r="260" spans="7:8" x14ac:dyDescent="0.25">
      <c r="G260" s="3"/>
      <c r="H260" s="2"/>
    </row>
    <row r="261" spans="7:8" x14ac:dyDescent="0.25">
      <c r="G261" s="3"/>
      <c r="H261" s="2"/>
    </row>
    <row r="262" spans="7:8" x14ac:dyDescent="0.25">
      <c r="G262" s="3"/>
      <c r="H262" s="2"/>
    </row>
    <row r="263" spans="7:8" x14ac:dyDescent="0.25">
      <c r="G263" s="3"/>
      <c r="H263" s="2"/>
    </row>
    <row r="264" spans="7:8" x14ac:dyDescent="0.25">
      <c r="G264" s="3"/>
      <c r="H264" s="2"/>
    </row>
    <row r="265" spans="7:8" x14ac:dyDescent="0.25">
      <c r="G265" s="3"/>
      <c r="H265" s="2"/>
    </row>
    <row r="266" spans="7:8" x14ac:dyDescent="0.25">
      <c r="G266" s="3"/>
      <c r="H266" s="2"/>
    </row>
    <row r="267" spans="7:8" x14ac:dyDescent="0.25">
      <c r="G267" s="3"/>
      <c r="H267" s="2"/>
    </row>
    <row r="268" spans="7:8" x14ac:dyDescent="0.25">
      <c r="G268" s="3"/>
      <c r="H268" s="2"/>
    </row>
    <row r="269" spans="7:8" x14ac:dyDescent="0.25">
      <c r="G269" s="3"/>
      <c r="H269" s="2"/>
    </row>
    <row r="270" spans="7:8" x14ac:dyDescent="0.25">
      <c r="G270" s="3"/>
      <c r="H270" s="2"/>
    </row>
    <row r="271" spans="7:8" x14ac:dyDescent="0.25">
      <c r="G271" s="3"/>
      <c r="H271" s="2"/>
    </row>
    <row r="272" spans="7:8" x14ac:dyDescent="0.25">
      <c r="G272" s="3"/>
      <c r="H272" s="2"/>
    </row>
    <row r="273" spans="7:8" x14ac:dyDescent="0.25">
      <c r="G273" s="3"/>
      <c r="H273" s="2"/>
    </row>
    <row r="274" spans="7:8" x14ac:dyDescent="0.25">
      <c r="G274" s="3"/>
      <c r="H274" s="2"/>
    </row>
    <row r="275" spans="7:8" x14ac:dyDescent="0.25">
      <c r="G275" s="3"/>
      <c r="H275" s="2"/>
    </row>
    <row r="276" spans="7:8" x14ac:dyDescent="0.25">
      <c r="G276" s="3"/>
      <c r="H276" s="2"/>
    </row>
    <row r="277" spans="7:8" x14ac:dyDescent="0.25">
      <c r="G277" s="3"/>
      <c r="H277" s="2"/>
    </row>
    <row r="278" spans="7:8" x14ac:dyDescent="0.25">
      <c r="G278" s="3"/>
      <c r="H278" s="2"/>
    </row>
    <row r="279" spans="7:8" x14ac:dyDescent="0.25">
      <c r="G279" s="3"/>
      <c r="H279" s="2"/>
    </row>
    <row r="280" spans="7:8" x14ac:dyDescent="0.25">
      <c r="G280" s="3"/>
      <c r="H280" s="2"/>
    </row>
    <row r="281" spans="7:8" x14ac:dyDescent="0.25">
      <c r="G281" s="3"/>
      <c r="H281" s="2"/>
    </row>
    <row r="282" spans="7:8" x14ac:dyDescent="0.25">
      <c r="G282" s="3"/>
      <c r="H282" s="2"/>
    </row>
    <row r="283" spans="7:8" x14ac:dyDescent="0.25">
      <c r="G283" s="3"/>
      <c r="H283" s="2"/>
    </row>
    <row r="284" spans="7:8" x14ac:dyDescent="0.25">
      <c r="G284" s="3"/>
      <c r="H284" s="2"/>
    </row>
    <row r="285" spans="7:8" x14ac:dyDescent="0.25">
      <c r="G285" s="3"/>
      <c r="H285" s="2"/>
    </row>
    <row r="286" spans="7:8" x14ac:dyDescent="0.25">
      <c r="G286" s="3"/>
      <c r="H286" s="2"/>
    </row>
    <row r="287" spans="7:8" x14ac:dyDescent="0.25">
      <c r="G287" s="3"/>
      <c r="H287" s="2"/>
    </row>
    <row r="288" spans="7:8" x14ac:dyDescent="0.25">
      <c r="G288" s="3"/>
      <c r="H288" s="2"/>
    </row>
    <row r="289" spans="7:8" x14ac:dyDescent="0.25">
      <c r="G289" s="3"/>
      <c r="H289" s="2"/>
    </row>
    <row r="290" spans="7:8" x14ac:dyDescent="0.25">
      <c r="G290" s="3"/>
      <c r="H290" s="2"/>
    </row>
    <row r="291" spans="7:8" x14ac:dyDescent="0.25">
      <c r="G291" s="3"/>
      <c r="H291" s="2"/>
    </row>
    <row r="292" spans="7:8" x14ac:dyDescent="0.25">
      <c r="G292" s="3"/>
      <c r="H292" s="2"/>
    </row>
    <row r="293" spans="7:8" x14ac:dyDescent="0.25">
      <c r="G293" s="3"/>
      <c r="H293" s="2"/>
    </row>
    <row r="294" spans="7:8" x14ac:dyDescent="0.25">
      <c r="G294" s="3"/>
      <c r="H294" s="2"/>
    </row>
    <row r="295" spans="7:8" x14ac:dyDescent="0.25">
      <c r="G295" s="3"/>
      <c r="H295" s="2"/>
    </row>
    <row r="296" spans="7:8" x14ac:dyDescent="0.25">
      <c r="G296" s="3"/>
      <c r="H296" s="2"/>
    </row>
    <row r="297" spans="7:8" x14ac:dyDescent="0.25">
      <c r="G297" s="3"/>
      <c r="H297" s="2"/>
    </row>
    <row r="298" spans="7:8" x14ac:dyDescent="0.25">
      <c r="G298" s="3"/>
      <c r="H298" s="2"/>
    </row>
    <row r="299" spans="7:8" x14ac:dyDescent="0.25">
      <c r="G299" s="3"/>
      <c r="H299" s="2"/>
    </row>
    <row r="300" spans="7:8" x14ac:dyDescent="0.25">
      <c r="G300" s="3"/>
      <c r="H300" s="2"/>
    </row>
    <row r="301" spans="7:8" x14ac:dyDescent="0.25">
      <c r="G301" s="3"/>
      <c r="H301" s="2"/>
    </row>
    <row r="302" spans="7:8" x14ac:dyDescent="0.25">
      <c r="G302" s="3"/>
      <c r="H302" s="2"/>
    </row>
    <row r="303" spans="7:8" x14ac:dyDescent="0.25">
      <c r="G303" s="3"/>
      <c r="H303" s="2"/>
    </row>
    <row r="304" spans="7:8" x14ac:dyDescent="0.25">
      <c r="G304" s="3"/>
      <c r="H304" s="2"/>
    </row>
    <row r="305" spans="7:8" x14ac:dyDescent="0.25">
      <c r="G305" s="3"/>
      <c r="H305" s="2"/>
    </row>
    <row r="306" spans="7:8" x14ac:dyDescent="0.25">
      <c r="G306" s="3"/>
      <c r="H306" s="2"/>
    </row>
    <row r="307" spans="7:8" x14ac:dyDescent="0.25">
      <c r="G307" s="3"/>
      <c r="H307" s="2"/>
    </row>
    <row r="308" spans="7:8" x14ac:dyDescent="0.25">
      <c r="G308" s="3"/>
      <c r="H308" s="2"/>
    </row>
    <row r="309" spans="7:8" x14ac:dyDescent="0.25">
      <c r="G309" s="3"/>
      <c r="H309" s="2"/>
    </row>
    <row r="310" spans="7:8" x14ac:dyDescent="0.25">
      <c r="G310" s="3"/>
      <c r="H310" s="2"/>
    </row>
    <row r="311" spans="7:8" x14ac:dyDescent="0.25">
      <c r="G311" s="3"/>
      <c r="H311" s="2"/>
    </row>
    <row r="312" spans="7:8" x14ac:dyDescent="0.25">
      <c r="G312" s="3"/>
      <c r="H312" s="2"/>
    </row>
    <row r="313" spans="7:8" x14ac:dyDescent="0.25">
      <c r="G313" s="3"/>
      <c r="H313" s="2"/>
    </row>
    <row r="314" spans="7:8" x14ac:dyDescent="0.25">
      <c r="G314" s="3"/>
      <c r="H314" s="2"/>
    </row>
    <row r="315" spans="7:8" x14ac:dyDescent="0.25">
      <c r="G315" s="3"/>
      <c r="H315" s="2"/>
    </row>
    <row r="316" spans="7:8" x14ac:dyDescent="0.25">
      <c r="G316" s="3"/>
      <c r="H316" s="2"/>
    </row>
    <row r="317" spans="7:8" x14ac:dyDescent="0.25">
      <c r="G317" s="3"/>
      <c r="H317" s="2"/>
    </row>
    <row r="318" spans="7:8" x14ac:dyDescent="0.25">
      <c r="G318" s="3"/>
      <c r="H318" s="2"/>
    </row>
    <row r="319" spans="7:8" x14ac:dyDescent="0.25">
      <c r="G319" s="3"/>
      <c r="H319" s="2"/>
    </row>
    <row r="320" spans="7:8" x14ac:dyDescent="0.25">
      <c r="G320" s="3"/>
      <c r="H320" s="2"/>
    </row>
    <row r="321" spans="7:8" x14ac:dyDescent="0.25">
      <c r="G321" s="3"/>
      <c r="H321" s="2"/>
    </row>
    <row r="322" spans="7:8" x14ac:dyDescent="0.25">
      <c r="G322" s="3"/>
      <c r="H322" s="2"/>
    </row>
    <row r="323" spans="7:8" x14ac:dyDescent="0.25">
      <c r="G323" s="3"/>
      <c r="H323" s="2"/>
    </row>
    <row r="324" spans="7:8" x14ac:dyDescent="0.25">
      <c r="G324" s="3"/>
      <c r="H324" s="2"/>
    </row>
    <row r="325" spans="7:8" x14ac:dyDescent="0.25">
      <c r="G325" s="3"/>
      <c r="H325" s="2"/>
    </row>
    <row r="326" spans="7:8" x14ac:dyDescent="0.25">
      <c r="G326" s="3"/>
      <c r="H326" s="2"/>
    </row>
    <row r="327" spans="7:8" x14ac:dyDescent="0.25">
      <c r="G327" s="3"/>
      <c r="H327" s="2"/>
    </row>
    <row r="328" spans="7:8" x14ac:dyDescent="0.25">
      <c r="G328" s="3"/>
      <c r="H328" s="2"/>
    </row>
    <row r="329" spans="7:8" x14ac:dyDescent="0.25">
      <c r="G329" s="3"/>
      <c r="H329" s="2"/>
    </row>
    <row r="330" spans="7:8" x14ac:dyDescent="0.25">
      <c r="G330" s="3"/>
      <c r="H330" s="2"/>
    </row>
    <row r="331" spans="7:8" x14ac:dyDescent="0.25">
      <c r="G331" s="3"/>
      <c r="H331" s="2"/>
    </row>
    <row r="332" spans="7:8" x14ac:dyDescent="0.25">
      <c r="G332" s="3"/>
      <c r="H332" s="2"/>
    </row>
    <row r="333" spans="7:8" x14ac:dyDescent="0.25">
      <c r="G333" s="3"/>
      <c r="H333" s="2"/>
    </row>
    <row r="334" spans="7:8" x14ac:dyDescent="0.25">
      <c r="G334" s="3"/>
      <c r="H334" s="2"/>
    </row>
    <row r="335" spans="7:8" x14ac:dyDescent="0.25">
      <c r="G335" s="3"/>
      <c r="H335" s="2"/>
    </row>
    <row r="336" spans="7:8" x14ac:dyDescent="0.25">
      <c r="G336" s="3"/>
      <c r="H336" s="2"/>
    </row>
    <row r="337" spans="7:8" x14ac:dyDescent="0.25">
      <c r="G337" s="3"/>
      <c r="H337" s="2"/>
    </row>
    <row r="338" spans="7:8" x14ac:dyDescent="0.25">
      <c r="G338" s="3"/>
      <c r="H338" s="2"/>
    </row>
    <row r="339" spans="7:8" x14ac:dyDescent="0.25">
      <c r="G339" s="3"/>
      <c r="H339" s="2"/>
    </row>
    <row r="340" spans="7:8" x14ac:dyDescent="0.25">
      <c r="G340" s="3"/>
      <c r="H340" s="2"/>
    </row>
    <row r="341" spans="7:8" x14ac:dyDescent="0.25">
      <c r="G341" s="3"/>
      <c r="H341" s="2"/>
    </row>
    <row r="342" spans="7:8" x14ac:dyDescent="0.25">
      <c r="G342" s="3"/>
      <c r="H342" s="2"/>
    </row>
    <row r="343" spans="7:8" x14ac:dyDescent="0.25">
      <c r="G343" s="3"/>
      <c r="H343" s="2"/>
    </row>
    <row r="344" spans="7:8" x14ac:dyDescent="0.25">
      <c r="G344" s="3"/>
      <c r="H344" s="2"/>
    </row>
    <row r="345" spans="7:8" x14ac:dyDescent="0.25">
      <c r="G345" s="3"/>
      <c r="H345" s="2"/>
    </row>
    <row r="346" spans="7:8" x14ac:dyDescent="0.25">
      <c r="G346" s="3"/>
      <c r="H346" s="2"/>
    </row>
    <row r="347" spans="7:8" x14ac:dyDescent="0.25">
      <c r="G347" s="3"/>
      <c r="H347" s="2"/>
    </row>
    <row r="348" spans="7:8" x14ac:dyDescent="0.25">
      <c r="G348" s="3"/>
      <c r="H348" s="2"/>
    </row>
    <row r="349" spans="7:8" x14ac:dyDescent="0.25">
      <c r="G349" s="3"/>
      <c r="H349" s="2"/>
    </row>
    <row r="350" spans="7:8" x14ac:dyDescent="0.25">
      <c r="G350" s="3"/>
      <c r="H350" s="2"/>
    </row>
    <row r="351" spans="7:8" x14ac:dyDescent="0.25">
      <c r="G351" s="3"/>
      <c r="H351" s="2"/>
    </row>
    <row r="352" spans="7:8" x14ac:dyDescent="0.25">
      <c r="G352" s="3"/>
      <c r="H352" s="2"/>
    </row>
    <row r="353" spans="7:8" x14ac:dyDescent="0.25">
      <c r="G353" s="3"/>
      <c r="H353" s="2"/>
    </row>
    <row r="354" spans="7:8" x14ac:dyDescent="0.25">
      <c r="G354" s="3"/>
      <c r="H354" s="2"/>
    </row>
    <row r="355" spans="7:8" x14ac:dyDescent="0.25">
      <c r="G355" s="3"/>
      <c r="H355" s="2"/>
    </row>
    <row r="356" spans="7:8" x14ac:dyDescent="0.25">
      <c r="G356" s="3"/>
      <c r="H356" s="2"/>
    </row>
    <row r="357" spans="7:8" x14ac:dyDescent="0.25">
      <c r="G357" s="3"/>
      <c r="H357" s="2"/>
    </row>
    <row r="358" spans="7:8" x14ac:dyDescent="0.25">
      <c r="G358" s="3"/>
      <c r="H358" s="2"/>
    </row>
    <row r="359" spans="7:8" x14ac:dyDescent="0.25">
      <c r="G359" s="3"/>
      <c r="H359" s="2"/>
    </row>
    <row r="360" spans="7:8" x14ac:dyDescent="0.25">
      <c r="G360" s="3"/>
      <c r="H360" s="2"/>
    </row>
    <row r="361" spans="7:8" x14ac:dyDescent="0.25">
      <c r="G361" s="3"/>
      <c r="H361" s="2"/>
    </row>
    <row r="362" spans="7:8" x14ac:dyDescent="0.25">
      <c r="G362" s="3"/>
      <c r="H362" s="2"/>
    </row>
    <row r="363" spans="7:8" x14ac:dyDescent="0.25">
      <c r="G363" s="3"/>
      <c r="H363" s="2"/>
    </row>
    <row r="364" spans="7:8" x14ac:dyDescent="0.25">
      <c r="G364" s="3"/>
      <c r="H364" s="2"/>
    </row>
    <row r="365" spans="7:8" x14ac:dyDescent="0.25">
      <c r="G365" s="3"/>
      <c r="H365" s="2"/>
    </row>
    <row r="366" spans="7:8" x14ac:dyDescent="0.25">
      <c r="G366" s="3"/>
      <c r="H366" s="2"/>
    </row>
    <row r="367" spans="7:8" x14ac:dyDescent="0.25">
      <c r="G367" s="3"/>
      <c r="H367" s="2"/>
    </row>
    <row r="368" spans="7:8" x14ac:dyDescent="0.25">
      <c r="G368" s="3"/>
      <c r="H368" s="2"/>
    </row>
    <row r="369" spans="7:8" x14ac:dyDescent="0.25">
      <c r="G369" s="3"/>
      <c r="H369" s="2"/>
    </row>
    <row r="370" spans="7:8" x14ac:dyDescent="0.25">
      <c r="G370" s="3"/>
      <c r="H370" s="2"/>
    </row>
    <row r="371" spans="7:8" x14ac:dyDescent="0.25">
      <c r="G371" s="3"/>
      <c r="H371" s="2"/>
    </row>
    <row r="372" spans="7:8" x14ac:dyDescent="0.25">
      <c r="G372" s="3"/>
      <c r="H372" s="2"/>
    </row>
    <row r="373" spans="7:8" x14ac:dyDescent="0.25">
      <c r="G373" s="3"/>
      <c r="H373" s="2"/>
    </row>
    <row r="374" spans="7:8" x14ac:dyDescent="0.25">
      <c r="G374" s="3"/>
      <c r="H374" s="2"/>
    </row>
    <row r="375" spans="7:8" x14ac:dyDescent="0.25">
      <c r="G375" s="3"/>
      <c r="H375" s="2"/>
    </row>
    <row r="376" spans="7:8" x14ac:dyDescent="0.25">
      <c r="G376" s="3"/>
      <c r="H376" s="2"/>
    </row>
    <row r="377" spans="7:8" x14ac:dyDescent="0.25">
      <c r="G377" s="3"/>
      <c r="H377" s="2"/>
    </row>
    <row r="378" spans="7:8" x14ac:dyDescent="0.25">
      <c r="G378" s="3"/>
      <c r="H378" s="2"/>
    </row>
    <row r="379" spans="7:8" x14ac:dyDescent="0.25">
      <c r="G379" s="3"/>
      <c r="H379" s="2"/>
    </row>
    <row r="380" spans="7:8" x14ac:dyDescent="0.25">
      <c r="G380" s="3"/>
      <c r="H380" s="2"/>
    </row>
    <row r="381" spans="7:8" x14ac:dyDescent="0.25">
      <c r="G381" s="3"/>
      <c r="H381" s="2"/>
    </row>
  </sheetData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25" right="0.25" top="0.75" bottom="0.75" header="0.3" footer="0.3"/>
  <pageSetup paperSize="5" scale="46" orientation="landscape" r:id="rId1"/>
  <rowBreaks count="3" manualBreakCount="3">
    <brk id="27" max="25" man="1"/>
    <brk id="57" max="25" man="1"/>
    <brk id="87" max="25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J24" sqref="J24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Jose Rodriguez</cp:lastModifiedBy>
  <cp:lastPrinted>2023-03-07T14:20:39Z</cp:lastPrinted>
  <dcterms:created xsi:type="dcterms:W3CDTF">2021-10-19T14:31:34Z</dcterms:created>
  <dcterms:modified xsi:type="dcterms:W3CDTF">2023-03-07T14:21:23Z</dcterms:modified>
</cp:coreProperties>
</file>