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W18" i="1"/>
  <c r="W19" i="1"/>
  <c r="W20" i="1"/>
  <c r="W21" i="1"/>
  <c r="W22" i="1"/>
  <c r="W23" i="1"/>
  <c r="W24" i="1"/>
  <c r="W26" i="1"/>
  <c r="W27" i="1"/>
  <c r="W28" i="1"/>
  <c r="W29" i="1"/>
  <c r="W36" i="1"/>
  <c r="W37" i="1"/>
  <c r="W38" i="1"/>
  <c r="W39" i="1"/>
  <c r="W40" i="1"/>
  <c r="W41" i="1"/>
  <c r="V91" i="1"/>
  <c r="W35" i="1"/>
  <c r="W25" i="1"/>
  <c r="U35" i="1"/>
  <c r="Q91" i="1" l="1"/>
  <c r="G91" i="1" l="1"/>
  <c r="G95" i="1" s="1"/>
  <c r="M55" i="1"/>
  <c r="L55" i="1"/>
  <c r="K55" i="1"/>
  <c r="J55" i="1"/>
  <c r="I55" i="1"/>
  <c r="H55" i="1" s="1"/>
  <c r="U55" i="1" s="1"/>
  <c r="W55" i="1" s="1"/>
  <c r="N48" i="1"/>
  <c r="M48" i="1"/>
  <c r="L48" i="1"/>
  <c r="K48" i="1"/>
  <c r="J48" i="1"/>
  <c r="I48" i="1"/>
  <c r="N37" i="1"/>
  <c r="M37" i="1"/>
  <c r="L37" i="1"/>
  <c r="K37" i="1"/>
  <c r="J37" i="1"/>
  <c r="I37" i="1"/>
  <c r="X55" i="1" l="1"/>
  <c r="Z55" i="1" s="1"/>
  <c r="O55" i="1"/>
  <c r="X48" i="1"/>
  <c r="Y48" i="1"/>
  <c r="Y55" i="1"/>
  <c r="O48" i="1"/>
  <c r="H48" i="1"/>
  <c r="U48" i="1" s="1"/>
  <c r="W48" i="1" s="1"/>
  <c r="Z48" i="1" s="1"/>
  <c r="X37" i="1"/>
  <c r="O37" i="1"/>
  <c r="Y37" i="1"/>
  <c r="H37" i="1"/>
  <c r="U37" i="1" s="1"/>
  <c r="Z37" i="1" l="1"/>
  <c r="P91" i="1" l="1"/>
  <c r="R91" i="1"/>
  <c r="S91" i="1"/>
  <c r="T91" i="1"/>
  <c r="N76" i="1" l="1"/>
  <c r="N12" i="1" l="1"/>
  <c r="N60" i="1" l="1"/>
  <c r="N28" i="1"/>
  <c r="N29" i="1" s="1"/>
  <c r="N15" i="1"/>
  <c r="N25" i="1"/>
  <c r="N30" i="1"/>
  <c r="N91" i="1" l="1"/>
  <c r="M31" i="1"/>
  <c r="M62" i="1"/>
  <c r="M63" i="1"/>
  <c r="M89" i="1"/>
  <c r="M33" i="1"/>
  <c r="M56" i="1"/>
  <c r="M19" i="1"/>
  <c r="M67" i="1"/>
  <c r="M76" i="1"/>
  <c r="M25" i="1"/>
  <c r="M15" i="1"/>
  <c r="M13" i="1"/>
  <c r="M83" i="1"/>
  <c r="M77" i="1"/>
  <c r="M20" i="1"/>
  <c r="M36" i="1"/>
  <c r="M90" i="1"/>
  <c r="M57" i="1"/>
  <c r="M74" i="1"/>
  <c r="M41" i="1"/>
  <c r="M38" i="1"/>
  <c r="M32" i="1"/>
  <c r="M84" i="1"/>
  <c r="M58" i="1"/>
  <c r="M35" i="1"/>
  <c r="M52" i="1"/>
  <c r="M17" i="1"/>
  <c r="M64" i="1"/>
  <c r="M11" i="1"/>
  <c r="M39" i="1"/>
  <c r="M24" i="1"/>
  <c r="M78" i="1"/>
  <c r="M40" i="1"/>
  <c r="M68" i="1"/>
  <c r="M69" i="1"/>
  <c r="M88" i="1"/>
  <c r="M85" i="1"/>
  <c r="M23" i="1"/>
  <c r="M75" i="1"/>
  <c r="M82" i="1"/>
  <c r="M59" i="1"/>
  <c r="M49" i="1"/>
  <c r="M28" i="1"/>
  <c r="M65" i="1"/>
  <c r="M70" i="1"/>
  <c r="M54" i="1"/>
  <c r="M34" i="1"/>
  <c r="M66" i="1"/>
  <c r="M86" i="1"/>
  <c r="M26" i="1"/>
  <c r="M60" i="1"/>
  <c r="M22" i="1"/>
  <c r="M87" i="1"/>
  <c r="M42" i="1"/>
  <c r="M50" i="1"/>
  <c r="M18" i="1"/>
  <c r="M16" i="1"/>
  <c r="M43" i="1"/>
  <c r="M46" i="1"/>
  <c r="M10" i="1"/>
  <c r="M47" i="1"/>
  <c r="M61" i="1"/>
  <c r="M21" i="1"/>
  <c r="M53" i="1"/>
  <c r="M44" i="1"/>
  <c r="M79" i="1"/>
  <c r="M71" i="1"/>
  <c r="M72" i="1"/>
  <c r="M80" i="1"/>
  <c r="M73" i="1"/>
  <c r="M27" i="1"/>
  <c r="M12" i="1"/>
  <c r="M45" i="1"/>
  <c r="M51" i="1"/>
  <c r="M81" i="1"/>
  <c r="M14" i="1"/>
  <c r="M29" i="1"/>
  <c r="L31" i="1"/>
  <c r="L62" i="1"/>
  <c r="L63" i="1"/>
  <c r="L89" i="1"/>
  <c r="L33" i="1"/>
  <c r="L56" i="1"/>
  <c r="L19" i="1"/>
  <c r="L67" i="1"/>
  <c r="L76" i="1"/>
  <c r="L25" i="1"/>
  <c r="L15" i="1"/>
  <c r="L13" i="1"/>
  <c r="L83" i="1"/>
  <c r="L77" i="1"/>
  <c r="L20" i="1"/>
  <c r="L36" i="1"/>
  <c r="L90" i="1"/>
  <c r="L57" i="1"/>
  <c r="L74" i="1"/>
  <c r="L41" i="1"/>
  <c r="L38" i="1"/>
  <c r="L32" i="1"/>
  <c r="L84" i="1"/>
  <c r="L58" i="1"/>
  <c r="L35" i="1"/>
  <c r="L52" i="1"/>
  <c r="L17" i="1"/>
  <c r="L64" i="1"/>
  <c r="L11" i="1"/>
  <c r="L39" i="1"/>
  <c r="L24" i="1"/>
  <c r="L78" i="1"/>
  <c r="L40" i="1"/>
  <c r="L68" i="1"/>
  <c r="L69" i="1"/>
  <c r="L88" i="1"/>
  <c r="L85" i="1"/>
  <c r="L23" i="1"/>
  <c r="L75" i="1"/>
  <c r="L82" i="1"/>
  <c r="L59" i="1"/>
  <c r="L49" i="1"/>
  <c r="L28" i="1"/>
  <c r="L65" i="1"/>
  <c r="L70" i="1"/>
  <c r="L54" i="1"/>
  <c r="L34" i="1"/>
  <c r="L66" i="1"/>
  <c r="L86" i="1"/>
  <c r="L26" i="1"/>
  <c r="L60" i="1"/>
  <c r="L22" i="1"/>
  <c r="L87" i="1"/>
  <c r="L42" i="1"/>
  <c r="L50" i="1"/>
  <c r="L18" i="1"/>
  <c r="L16" i="1"/>
  <c r="L43" i="1"/>
  <c r="L46" i="1"/>
  <c r="L10" i="1"/>
  <c r="L47" i="1"/>
  <c r="L61" i="1"/>
  <c r="L21" i="1"/>
  <c r="L53" i="1"/>
  <c r="L44" i="1"/>
  <c r="L79" i="1"/>
  <c r="L71" i="1"/>
  <c r="L72" i="1"/>
  <c r="L80" i="1"/>
  <c r="L73" i="1"/>
  <c r="L27" i="1"/>
  <c r="L12" i="1"/>
  <c r="L45" i="1"/>
  <c r="L51" i="1"/>
  <c r="L81" i="1"/>
  <c r="L14" i="1"/>
  <c r="L29" i="1"/>
  <c r="L30" i="1"/>
  <c r="J31" i="1"/>
  <c r="J62" i="1"/>
  <c r="J63" i="1"/>
  <c r="J89" i="1"/>
  <c r="J33" i="1"/>
  <c r="J56" i="1"/>
  <c r="J19" i="1"/>
  <c r="J67" i="1"/>
  <c r="J76" i="1"/>
  <c r="J25" i="1"/>
  <c r="J15" i="1"/>
  <c r="J13" i="1"/>
  <c r="J83" i="1"/>
  <c r="J77" i="1"/>
  <c r="J20" i="1"/>
  <c r="J36" i="1"/>
  <c r="J90" i="1"/>
  <c r="J57" i="1"/>
  <c r="J74" i="1"/>
  <c r="J41" i="1"/>
  <c r="J38" i="1"/>
  <c r="J32" i="1"/>
  <c r="J84" i="1"/>
  <c r="J58" i="1"/>
  <c r="J35" i="1"/>
  <c r="J52" i="1"/>
  <c r="J17" i="1"/>
  <c r="J64" i="1"/>
  <c r="J11" i="1"/>
  <c r="J39" i="1"/>
  <c r="J24" i="1"/>
  <c r="J78" i="1"/>
  <c r="J40" i="1"/>
  <c r="J68" i="1"/>
  <c r="J69" i="1"/>
  <c r="J88" i="1"/>
  <c r="J85" i="1"/>
  <c r="J23" i="1"/>
  <c r="J75" i="1"/>
  <c r="J82" i="1"/>
  <c r="J59" i="1"/>
  <c r="J49" i="1"/>
  <c r="J28" i="1"/>
  <c r="J65" i="1"/>
  <c r="J70" i="1"/>
  <c r="J54" i="1"/>
  <c r="J34" i="1"/>
  <c r="J66" i="1"/>
  <c r="J86" i="1"/>
  <c r="J26" i="1"/>
  <c r="J60" i="1"/>
  <c r="J22" i="1"/>
  <c r="J87" i="1"/>
  <c r="J42" i="1"/>
  <c r="J50" i="1"/>
  <c r="J18" i="1"/>
  <c r="J16" i="1"/>
  <c r="J43" i="1"/>
  <c r="J46" i="1"/>
  <c r="J10" i="1"/>
  <c r="J47" i="1"/>
  <c r="J61" i="1"/>
  <c r="J21" i="1"/>
  <c r="J53" i="1"/>
  <c r="J44" i="1"/>
  <c r="J79" i="1"/>
  <c r="J71" i="1"/>
  <c r="J72" i="1"/>
  <c r="J80" i="1"/>
  <c r="J73" i="1"/>
  <c r="J27" i="1"/>
  <c r="J12" i="1"/>
  <c r="J45" i="1"/>
  <c r="J51" i="1"/>
  <c r="J81" i="1"/>
  <c r="J14" i="1"/>
  <c r="J29" i="1"/>
  <c r="J30" i="1"/>
  <c r="M30" i="1"/>
  <c r="I30" i="1"/>
  <c r="K31" i="1"/>
  <c r="K62" i="1"/>
  <c r="K63" i="1"/>
  <c r="K89" i="1"/>
  <c r="K33" i="1"/>
  <c r="K56" i="1"/>
  <c r="K19" i="1"/>
  <c r="K67" i="1"/>
  <c r="K76" i="1"/>
  <c r="K25" i="1"/>
  <c r="K15" i="1"/>
  <c r="K13" i="1"/>
  <c r="K83" i="1"/>
  <c r="K77" i="1"/>
  <c r="K20" i="1"/>
  <c r="K36" i="1"/>
  <c r="K90" i="1"/>
  <c r="K57" i="1"/>
  <c r="K74" i="1"/>
  <c r="K41" i="1"/>
  <c r="K38" i="1"/>
  <c r="K32" i="1"/>
  <c r="K84" i="1"/>
  <c r="K58" i="1"/>
  <c r="K35" i="1"/>
  <c r="K52" i="1"/>
  <c r="K17" i="1"/>
  <c r="K64" i="1"/>
  <c r="K11" i="1"/>
  <c r="K39" i="1"/>
  <c r="K24" i="1"/>
  <c r="K78" i="1"/>
  <c r="K40" i="1"/>
  <c r="K68" i="1"/>
  <c r="K69" i="1"/>
  <c r="K88" i="1"/>
  <c r="K85" i="1"/>
  <c r="K23" i="1"/>
  <c r="K75" i="1"/>
  <c r="K82" i="1"/>
  <c r="K59" i="1"/>
  <c r="K49" i="1"/>
  <c r="K28" i="1"/>
  <c r="K65" i="1"/>
  <c r="K70" i="1"/>
  <c r="K54" i="1"/>
  <c r="K34" i="1"/>
  <c r="K66" i="1"/>
  <c r="K86" i="1"/>
  <c r="K26" i="1"/>
  <c r="K60" i="1"/>
  <c r="K22" i="1"/>
  <c r="K87" i="1"/>
  <c r="K42" i="1"/>
  <c r="K50" i="1"/>
  <c r="K18" i="1"/>
  <c r="K16" i="1"/>
  <c r="K43" i="1"/>
  <c r="K46" i="1"/>
  <c r="K10" i="1"/>
  <c r="K47" i="1"/>
  <c r="K61" i="1"/>
  <c r="K21" i="1"/>
  <c r="K53" i="1"/>
  <c r="K44" i="1"/>
  <c r="K79" i="1"/>
  <c r="K71" i="1"/>
  <c r="K72" i="1"/>
  <c r="K80" i="1"/>
  <c r="K73" i="1"/>
  <c r="K27" i="1"/>
  <c r="K12" i="1"/>
  <c r="K45" i="1"/>
  <c r="K51" i="1"/>
  <c r="K81" i="1"/>
  <c r="K14" i="1"/>
  <c r="K29" i="1"/>
  <c r="K30" i="1"/>
  <c r="I33" i="1"/>
  <c r="I56" i="1"/>
  <c r="I19" i="1"/>
  <c r="I67" i="1"/>
  <c r="I76" i="1"/>
  <c r="I25" i="1"/>
  <c r="I15" i="1"/>
  <c r="I13" i="1"/>
  <c r="I83" i="1"/>
  <c r="I77" i="1"/>
  <c r="I20" i="1"/>
  <c r="I36" i="1"/>
  <c r="I90" i="1"/>
  <c r="I57" i="1"/>
  <c r="I74" i="1"/>
  <c r="I41" i="1"/>
  <c r="I38" i="1"/>
  <c r="I32" i="1"/>
  <c r="I84" i="1"/>
  <c r="I58" i="1"/>
  <c r="I35" i="1"/>
  <c r="I52" i="1"/>
  <c r="I17" i="1"/>
  <c r="I64" i="1"/>
  <c r="I11" i="1"/>
  <c r="I39" i="1"/>
  <c r="I24" i="1"/>
  <c r="I78" i="1"/>
  <c r="I40" i="1"/>
  <c r="I68" i="1"/>
  <c r="I69" i="1"/>
  <c r="I88" i="1"/>
  <c r="I85" i="1"/>
  <c r="I23" i="1"/>
  <c r="I75" i="1"/>
  <c r="I82" i="1"/>
  <c r="I59" i="1"/>
  <c r="I49" i="1"/>
  <c r="I28" i="1"/>
  <c r="I65" i="1"/>
  <c r="I70" i="1"/>
  <c r="I54" i="1"/>
  <c r="I34" i="1"/>
  <c r="I66" i="1"/>
  <c r="I86" i="1"/>
  <c r="I26" i="1"/>
  <c r="I60" i="1"/>
  <c r="I22" i="1"/>
  <c r="I87" i="1"/>
  <c r="I42" i="1"/>
  <c r="I50" i="1"/>
  <c r="I18" i="1"/>
  <c r="I16" i="1"/>
  <c r="I43" i="1"/>
  <c r="I46" i="1"/>
  <c r="I10" i="1"/>
  <c r="I47" i="1"/>
  <c r="I61" i="1"/>
  <c r="I21" i="1"/>
  <c r="I53" i="1"/>
  <c r="I44" i="1"/>
  <c r="I79" i="1"/>
  <c r="I71" i="1"/>
  <c r="I72" i="1"/>
  <c r="I80" i="1"/>
  <c r="I73" i="1"/>
  <c r="I27" i="1"/>
  <c r="I12" i="1"/>
  <c r="I45" i="1"/>
  <c r="I51" i="1"/>
  <c r="I81" i="1"/>
  <c r="I14" i="1"/>
  <c r="I29" i="1"/>
  <c r="I31" i="1"/>
  <c r="I62" i="1"/>
  <c r="I63" i="1"/>
  <c r="I89" i="1"/>
  <c r="X11" i="1" l="1"/>
  <c r="O10" i="1"/>
  <c r="I91" i="1"/>
  <c r="X30" i="1"/>
  <c r="J91" i="1"/>
  <c r="K91" i="1"/>
  <c r="M91" i="1"/>
  <c r="L91" i="1"/>
  <c r="O44" i="1"/>
  <c r="O12" i="1"/>
  <c r="O23" i="1"/>
  <c r="O64" i="1"/>
  <c r="O90" i="1"/>
  <c r="O40" i="1"/>
  <c r="O36" i="1"/>
  <c r="O60" i="1"/>
  <c r="O34" i="1"/>
  <c r="O58" i="1"/>
  <c r="O13" i="1"/>
  <c r="O46" i="1"/>
  <c r="O81" i="1"/>
  <c r="O54" i="1"/>
  <c r="O85" i="1"/>
  <c r="O69" i="1"/>
  <c r="O41" i="1"/>
  <c r="O66" i="1"/>
  <c r="O77" i="1"/>
  <c r="O72" i="1"/>
  <c r="O61" i="1"/>
  <c r="O59" i="1"/>
  <c r="O52" i="1"/>
  <c r="O67" i="1"/>
  <c r="O89" i="1"/>
  <c r="O31" i="1"/>
  <c r="O29" i="1"/>
  <c r="O43" i="1"/>
  <c r="O70" i="1"/>
  <c r="O78" i="1"/>
  <c r="O15" i="1"/>
  <c r="O30" i="1"/>
  <c r="O22" i="1"/>
  <c r="O75" i="1"/>
  <c r="O33" i="1"/>
  <c r="O14" i="1"/>
  <c r="O16" i="1"/>
  <c r="O65" i="1"/>
  <c r="O24" i="1"/>
  <c r="O84" i="1"/>
  <c r="O25" i="1"/>
  <c r="O73" i="1"/>
  <c r="O53" i="1"/>
  <c r="O18" i="1"/>
  <c r="O26" i="1"/>
  <c r="O28" i="1"/>
  <c r="O88" i="1"/>
  <c r="O32" i="1"/>
  <c r="O20" i="1"/>
  <c r="O27" i="1"/>
  <c r="O79" i="1"/>
  <c r="O87" i="1"/>
  <c r="O57" i="1"/>
  <c r="O56" i="1"/>
  <c r="O62" i="1"/>
  <c r="O45" i="1"/>
  <c r="O47" i="1"/>
  <c r="O68" i="1"/>
  <c r="O35" i="1"/>
  <c r="O74" i="1"/>
  <c r="O19" i="1"/>
  <c r="O51" i="1"/>
  <c r="O80" i="1"/>
  <c r="O21" i="1"/>
  <c r="O50" i="1"/>
  <c r="O86" i="1"/>
  <c r="O49" i="1"/>
  <c r="O39" i="1"/>
  <c r="O17" i="1"/>
  <c r="O38" i="1"/>
  <c r="O76" i="1"/>
  <c r="O63" i="1"/>
  <c r="O71" i="1"/>
  <c r="O42" i="1"/>
  <c r="O82" i="1"/>
  <c r="O11" i="1"/>
  <c r="O83" i="1"/>
  <c r="O91" i="1" l="1"/>
  <c r="H79" i="1"/>
  <c r="H71" i="1"/>
  <c r="Y79" i="1"/>
  <c r="Y71" i="1"/>
  <c r="U79" i="1" l="1"/>
  <c r="W79" i="1" s="1"/>
  <c r="Z79" i="1" s="1"/>
  <c r="U71" i="1"/>
  <c r="W71" i="1" s="1"/>
  <c r="Z71" i="1" s="1"/>
  <c r="X31" i="1"/>
  <c r="X33" i="1"/>
  <c r="X56" i="1"/>
  <c r="X19" i="1"/>
  <c r="X67" i="1"/>
  <c r="X76" i="1"/>
  <c r="X25" i="1"/>
  <c r="X15" i="1"/>
  <c r="X13" i="1"/>
  <c r="X83" i="1"/>
  <c r="X77" i="1"/>
  <c r="X20" i="1"/>
  <c r="X36" i="1"/>
  <c r="X90" i="1"/>
  <c r="X57" i="1"/>
  <c r="X74" i="1"/>
  <c r="X41" i="1"/>
  <c r="X38" i="1"/>
  <c r="X32" i="1"/>
  <c r="X84" i="1"/>
  <c r="X58" i="1"/>
  <c r="X35" i="1"/>
  <c r="X52" i="1"/>
  <c r="X17" i="1"/>
  <c r="X64" i="1"/>
  <c r="X39" i="1"/>
  <c r="X24" i="1"/>
  <c r="X78" i="1"/>
  <c r="X40" i="1"/>
  <c r="X68" i="1"/>
  <c r="X69" i="1"/>
  <c r="X88" i="1"/>
  <c r="X85" i="1"/>
  <c r="X23" i="1"/>
  <c r="X75" i="1"/>
  <c r="X82" i="1"/>
  <c r="X59" i="1"/>
  <c r="X49" i="1"/>
  <c r="X28" i="1"/>
  <c r="X65" i="1"/>
  <c r="X70" i="1"/>
  <c r="X54" i="1"/>
  <c r="X34" i="1"/>
  <c r="X66" i="1"/>
  <c r="X86" i="1"/>
  <c r="X26" i="1"/>
  <c r="X60" i="1"/>
  <c r="X22" i="1"/>
  <c r="X87" i="1"/>
  <c r="X42" i="1"/>
  <c r="X50" i="1"/>
  <c r="X18" i="1"/>
  <c r="X16" i="1"/>
  <c r="X43" i="1"/>
  <c r="X46" i="1"/>
  <c r="X10" i="1"/>
  <c r="X47" i="1"/>
  <c r="X61" i="1"/>
  <c r="X21" i="1"/>
  <c r="X53" i="1"/>
  <c r="X44" i="1"/>
  <c r="X72" i="1"/>
  <c r="X80" i="1"/>
  <c r="X73" i="1"/>
  <c r="X27" i="1"/>
  <c r="X12" i="1"/>
  <c r="X45" i="1"/>
  <c r="X51" i="1"/>
  <c r="X81" i="1"/>
  <c r="X14" i="1"/>
  <c r="X29" i="1"/>
  <c r="X62" i="1"/>
  <c r="X63" i="1"/>
  <c r="X89" i="1"/>
  <c r="Y30" i="1"/>
  <c r="H30" i="1"/>
  <c r="U30" i="1" s="1"/>
  <c r="W30" i="1" s="1"/>
  <c r="H31" i="1"/>
  <c r="H62" i="1"/>
  <c r="H63" i="1"/>
  <c r="U63" i="1" s="1"/>
  <c r="W63" i="1" s="1"/>
  <c r="H89" i="1"/>
  <c r="U89" i="1" s="1"/>
  <c r="W89" i="1" s="1"/>
  <c r="H33" i="1"/>
  <c r="H56" i="1"/>
  <c r="H19" i="1"/>
  <c r="H67" i="1"/>
  <c r="H76" i="1"/>
  <c r="H25" i="1"/>
  <c r="H15" i="1"/>
  <c r="H13" i="1"/>
  <c r="H83" i="1"/>
  <c r="H77" i="1"/>
  <c r="H20" i="1"/>
  <c r="H36" i="1"/>
  <c r="H90" i="1"/>
  <c r="H57" i="1"/>
  <c r="H74" i="1"/>
  <c r="H41" i="1"/>
  <c r="H38" i="1"/>
  <c r="H32" i="1"/>
  <c r="H84" i="1"/>
  <c r="H58" i="1"/>
  <c r="H35" i="1"/>
  <c r="H52" i="1"/>
  <c r="H17" i="1"/>
  <c r="H64" i="1"/>
  <c r="H11" i="1"/>
  <c r="H39" i="1"/>
  <c r="H24" i="1"/>
  <c r="H78" i="1"/>
  <c r="H40" i="1"/>
  <c r="H68" i="1"/>
  <c r="H69" i="1"/>
  <c r="H88" i="1"/>
  <c r="H85" i="1"/>
  <c r="H23" i="1"/>
  <c r="H75" i="1"/>
  <c r="H82" i="1"/>
  <c r="H59" i="1"/>
  <c r="H49" i="1"/>
  <c r="H28" i="1"/>
  <c r="H65" i="1"/>
  <c r="H70" i="1"/>
  <c r="H54" i="1"/>
  <c r="H34" i="1"/>
  <c r="H66" i="1"/>
  <c r="H86" i="1"/>
  <c r="H26" i="1"/>
  <c r="H60" i="1"/>
  <c r="H22" i="1"/>
  <c r="H87" i="1"/>
  <c r="H42" i="1"/>
  <c r="H50" i="1"/>
  <c r="H18" i="1"/>
  <c r="H16" i="1"/>
  <c r="H43" i="1"/>
  <c r="H46" i="1"/>
  <c r="H10" i="1"/>
  <c r="H47" i="1"/>
  <c r="H61" i="1"/>
  <c r="H21" i="1"/>
  <c r="H53" i="1"/>
  <c r="H44" i="1"/>
  <c r="H72" i="1"/>
  <c r="H80" i="1"/>
  <c r="H73" i="1"/>
  <c r="H27" i="1"/>
  <c r="H12" i="1"/>
  <c r="H45" i="1"/>
  <c r="H51" i="1"/>
  <c r="H81" i="1"/>
  <c r="H14" i="1"/>
  <c r="H29" i="1"/>
  <c r="X91" i="1" l="1"/>
  <c r="H91" i="1"/>
  <c r="U51" i="1"/>
  <c r="W51" i="1" s="1"/>
  <c r="Z51" i="1" s="1"/>
  <c r="U87" i="1"/>
  <c r="W87" i="1" s="1"/>
  <c r="Z87" i="1" s="1"/>
  <c r="U13" i="1"/>
  <c r="W13" i="1" s="1"/>
  <c r="Z13" i="1" s="1"/>
  <c r="U46" i="1"/>
  <c r="W46" i="1" s="1"/>
  <c r="Z46" i="1" s="1"/>
  <c r="U54" i="1"/>
  <c r="W54" i="1" s="1"/>
  <c r="Z54" i="1" s="1"/>
  <c r="U33" i="1"/>
  <c r="W33" i="1" s="1"/>
  <c r="Z33" i="1" s="1"/>
  <c r="U23" i="1"/>
  <c r="Z23" i="1" s="1"/>
  <c r="U84" i="1"/>
  <c r="W84" i="1" s="1"/>
  <c r="Z84" i="1" s="1"/>
  <c r="U53" i="1"/>
  <c r="W53" i="1" s="1"/>
  <c r="Z53" i="1" s="1"/>
  <c r="U27" i="1"/>
  <c r="Z27" i="1" s="1"/>
  <c r="U21" i="1"/>
  <c r="Z21" i="1" s="1"/>
  <c r="U86" i="1"/>
  <c r="W86" i="1" s="1"/>
  <c r="Z86" i="1" s="1"/>
  <c r="U49" i="1"/>
  <c r="W49" i="1" s="1"/>
  <c r="Z49" i="1" s="1"/>
  <c r="U39" i="1"/>
  <c r="Z39" i="1" s="1"/>
  <c r="U38" i="1"/>
  <c r="Z38" i="1" s="1"/>
  <c r="U62" i="1"/>
  <c r="W62" i="1" s="1"/>
  <c r="Z62" i="1" s="1"/>
  <c r="U10" i="1"/>
  <c r="U34" i="1"/>
  <c r="W34" i="1" s="1"/>
  <c r="Z34" i="1" s="1"/>
  <c r="U40" i="1"/>
  <c r="Z40" i="1" s="1"/>
  <c r="U57" i="1"/>
  <c r="W57" i="1" s="1"/>
  <c r="Z57" i="1" s="1"/>
  <c r="U56" i="1"/>
  <c r="W56" i="1" s="1"/>
  <c r="Z56" i="1" s="1"/>
  <c r="U75" i="1"/>
  <c r="W75" i="1" s="1"/>
  <c r="Z75" i="1" s="1"/>
  <c r="U70" i="1"/>
  <c r="W70" i="1" s="1"/>
  <c r="Z70" i="1" s="1"/>
  <c r="U64" i="1"/>
  <c r="W64" i="1" s="1"/>
  <c r="Z64" i="1" s="1"/>
  <c r="U90" i="1"/>
  <c r="W90" i="1" s="1"/>
  <c r="Z90" i="1" s="1"/>
  <c r="U16" i="1"/>
  <c r="W16" i="1" s="1"/>
  <c r="Z16" i="1" s="1"/>
  <c r="U65" i="1"/>
  <c r="W65" i="1" s="1"/>
  <c r="Z65" i="1" s="1"/>
  <c r="U73" i="1"/>
  <c r="W73" i="1" s="1"/>
  <c r="Z73" i="1" s="1"/>
  <c r="U61" i="1"/>
  <c r="W61" i="1" s="1"/>
  <c r="Z61" i="1" s="1"/>
  <c r="U66" i="1"/>
  <c r="W66" i="1" s="1"/>
  <c r="Z66" i="1" s="1"/>
  <c r="U59" i="1"/>
  <c r="W59" i="1" s="1"/>
  <c r="Z59" i="1" s="1"/>
  <c r="U77" i="1"/>
  <c r="W77" i="1" s="1"/>
  <c r="Z77" i="1" s="1"/>
  <c r="U67" i="1"/>
  <c r="W67" i="1" s="1"/>
  <c r="Z67" i="1" s="1"/>
  <c r="U31" i="1"/>
  <c r="W31" i="1" s="1"/>
  <c r="Z31" i="1" s="1"/>
  <c r="U72" i="1"/>
  <c r="W72" i="1" s="1"/>
  <c r="Z72" i="1" s="1"/>
  <c r="U58" i="1"/>
  <c r="W58" i="1" s="1"/>
  <c r="Z58" i="1" s="1"/>
  <c r="U45" i="1"/>
  <c r="W45" i="1" s="1"/>
  <c r="Z45" i="1" s="1"/>
  <c r="U22" i="1"/>
  <c r="Z22" i="1" s="1"/>
  <c r="U43" i="1"/>
  <c r="W43" i="1" s="1"/>
  <c r="Z43" i="1" s="1"/>
  <c r="U85" i="1"/>
  <c r="W85" i="1" s="1"/>
  <c r="Z85" i="1" s="1"/>
  <c r="U26" i="1"/>
  <c r="Z26" i="1" s="1"/>
  <c r="U88" i="1"/>
  <c r="W88" i="1" s="1"/>
  <c r="Z88" i="1" s="1"/>
  <c r="U20" i="1"/>
  <c r="Z20" i="1" s="1"/>
  <c r="U81" i="1"/>
  <c r="W81" i="1" s="1"/>
  <c r="Z81" i="1" s="1"/>
  <c r="U80" i="1"/>
  <c r="W80" i="1" s="1"/>
  <c r="Z80" i="1" s="1"/>
  <c r="U47" i="1"/>
  <c r="W47" i="1" s="1"/>
  <c r="Z47" i="1" s="1"/>
  <c r="U42" i="1"/>
  <c r="W42" i="1" s="1"/>
  <c r="Z42" i="1" s="1"/>
  <c r="U82" i="1"/>
  <c r="W82" i="1" s="1"/>
  <c r="Z82" i="1" s="1"/>
  <c r="U68" i="1"/>
  <c r="W68" i="1" s="1"/>
  <c r="Z68" i="1" s="1"/>
  <c r="Z35" i="1"/>
  <c r="U74" i="1"/>
  <c r="W74" i="1" s="1"/>
  <c r="Z74" i="1" s="1"/>
  <c r="U83" i="1"/>
  <c r="W83" i="1" s="1"/>
  <c r="Z83" i="1" s="1"/>
  <c r="U29" i="1"/>
  <c r="Z29" i="1" s="1"/>
  <c r="U12" i="1"/>
  <c r="W12" i="1" s="1"/>
  <c r="Z12" i="1" s="1"/>
  <c r="U14" i="1"/>
  <c r="W14" i="1" s="1"/>
  <c r="Z14" i="1" s="1"/>
  <c r="U44" i="1"/>
  <c r="U18" i="1"/>
  <c r="Z18" i="1" s="1"/>
  <c r="U50" i="1"/>
  <c r="W50" i="1" s="1"/>
  <c r="Z50" i="1" s="1"/>
  <c r="U60" i="1"/>
  <c r="W60" i="1" s="1"/>
  <c r="Z60" i="1" s="1"/>
  <c r="U28" i="1"/>
  <c r="Z28" i="1" s="1"/>
  <c r="U69" i="1"/>
  <c r="W69" i="1" s="1"/>
  <c r="Z69" i="1" s="1"/>
  <c r="U78" i="1"/>
  <c r="W78" i="1" s="1"/>
  <c r="Z78" i="1" s="1"/>
  <c r="U24" i="1"/>
  <c r="Z24" i="1" s="1"/>
  <c r="U11" i="1"/>
  <c r="U17" i="1"/>
  <c r="Z17" i="1" s="1"/>
  <c r="U52" i="1"/>
  <c r="W52" i="1" s="1"/>
  <c r="Z52" i="1" s="1"/>
  <c r="U32" i="1"/>
  <c r="W32" i="1" s="1"/>
  <c r="Z32" i="1" s="1"/>
  <c r="U41" i="1"/>
  <c r="Z41" i="1" s="1"/>
  <c r="U36" i="1"/>
  <c r="Z36" i="1" s="1"/>
  <c r="U15" i="1"/>
  <c r="W15" i="1" s="1"/>
  <c r="Z15" i="1" s="1"/>
  <c r="U25" i="1"/>
  <c r="Z25" i="1" s="1"/>
  <c r="U76" i="1"/>
  <c r="W76" i="1" s="1"/>
  <c r="Z76" i="1" s="1"/>
  <c r="U19" i="1"/>
  <c r="Z30" i="1"/>
  <c r="Z63" i="1"/>
  <c r="Z89" i="1"/>
  <c r="W10" i="1" l="1"/>
  <c r="U91" i="1"/>
  <c r="W11" i="1"/>
  <c r="Z11" i="1" s="1"/>
  <c r="W44" i="1"/>
  <c r="Z19" i="1"/>
  <c r="Y31" i="1"/>
  <c r="Y62" i="1"/>
  <c r="Y63" i="1"/>
  <c r="Y89" i="1"/>
  <c r="Y33" i="1"/>
  <c r="Y56" i="1"/>
  <c r="Y19" i="1"/>
  <c r="Y67" i="1"/>
  <c r="Y76" i="1"/>
  <c r="Y25" i="1"/>
  <c r="Y15" i="1"/>
  <c r="Y13" i="1"/>
  <c r="Y83" i="1"/>
  <c r="Y77" i="1"/>
  <c r="Y20" i="1"/>
  <c r="Y36" i="1"/>
  <c r="Y90" i="1"/>
  <c r="Y57" i="1"/>
  <c r="Y74" i="1"/>
  <c r="Y41" i="1"/>
  <c r="Y38" i="1"/>
  <c r="Y32" i="1"/>
  <c r="Y84" i="1"/>
  <c r="Y58" i="1"/>
  <c r="Y35" i="1"/>
  <c r="Y52" i="1"/>
  <c r="Y17" i="1"/>
  <c r="Y64" i="1"/>
  <c r="Y11" i="1"/>
  <c r="Y39" i="1"/>
  <c r="Y24" i="1"/>
  <c r="Y78" i="1"/>
  <c r="Y40" i="1"/>
  <c r="Y68" i="1"/>
  <c r="Y69" i="1"/>
  <c r="Y88" i="1"/>
  <c r="Y85" i="1"/>
  <c r="Y23" i="1"/>
  <c r="Y75" i="1"/>
  <c r="Y82" i="1"/>
  <c r="Y59" i="1"/>
  <c r="Y49" i="1"/>
  <c r="Y28" i="1"/>
  <c r="Y65" i="1"/>
  <c r="Y70" i="1"/>
  <c r="Y54" i="1"/>
  <c r="Y34" i="1"/>
  <c r="Y66" i="1"/>
  <c r="Y86" i="1"/>
  <c r="Y26" i="1"/>
  <c r="Y60" i="1"/>
  <c r="Y22" i="1"/>
  <c r="Y87" i="1"/>
  <c r="Y42" i="1"/>
  <c r="Y50" i="1"/>
  <c r="Y18" i="1"/>
  <c r="Y16" i="1"/>
  <c r="Y43" i="1"/>
  <c r="Y46" i="1"/>
  <c r="Y10" i="1"/>
  <c r="Y47" i="1"/>
  <c r="Y61" i="1"/>
  <c r="Y21" i="1"/>
  <c r="Y53" i="1"/>
  <c r="Y44" i="1"/>
  <c r="Y72" i="1"/>
  <c r="Y80" i="1"/>
  <c r="Y73" i="1"/>
  <c r="Y27" i="1"/>
  <c r="Y12" i="1"/>
  <c r="Y45" i="1"/>
  <c r="Y51" i="1"/>
  <c r="Y81" i="1"/>
  <c r="Y14" i="1"/>
  <c r="Y29" i="1"/>
  <c r="Y91" i="1" l="1"/>
  <c r="Z10" i="1"/>
  <c r="W91" i="1"/>
  <c r="Z44" i="1"/>
  <c r="Z91" i="1" l="1"/>
</calcChain>
</file>

<file path=xl/sharedStrings.xml><?xml version="1.0" encoding="utf-8"?>
<sst xmlns="http://schemas.openxmlformats.org/spreadsheetml/2006/main" count="461" uniqueCount="208">
  <si>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</si>
  <si>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</si>
  <si>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</si>
  <si>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</si>
  <si>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</si>
  <si>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</si>
  <si>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</si>
  <si>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</si>
  <si>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</si>
  <si>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</si>
  <si>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</si>
  <si>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</si>
  <si>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</si>
  <si>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</si>
  <si>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</si>
  <si>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SDVS</t>
  </si>
  <si>
    <t>DIRECCION DE COMISIONES MEDICAS</t>
  </si>
  <si>
    <t>GERENCIA GENERAL</t>
  </si>
  <si>
    <t>COORDINACION GENERAL TECNICA</t>
  </si>
  <si>
    <t>COORDINACION GENERAL ADMINISTRATIVA Y FINANCIERA</t>
  </si>
  <si>
    <t>CONTRALORIA</t>
  </si>
  <si>
    <t>SECCION DE SECRETARIA DEL CNSS</t>
  </si>
  <si>
    <t>DEPARTAMENTO DE TECNOLOGIA</t>
  </si>
  <si>
    <t>DIRECCION DE REL. PUB. Y COMUNICACIONES</t>
  </si>
  <si>
    <t>PRESIDENCIA DEL CNSS</t>
  </si>
  <si>
    <t>DIRECCION JURIDICA</t>
  </si>
  <si>
    <t>DIRECCION DE PLANIFICACION Y DESARROLLO</t>
  </si>
  <si>
    <t xml:space="preserve">SECCION REVISION Y ANALISIS </t>
  </si>
  <si>
    <t>SUBGERENCIA</t>
  </si>
  <si>
    <t>COORDINACION TECNICA</t>
  </si>
  <si>
    <t>DIRECCION FINANCIERA</t>
  </si>
  <si>
    <t xml:space="preserve">DIRECCION ADMINISTRATIVA </t>
  </si>
  <si>
    <t>ANALISTA DE RECURSOS HUMANOS</t>
  </si>
  <si>
    <t>ANALISTA DEL SVDS</t>
  </si>
  <si>
    <t xml:space="preserve">AUXILIAR ADMINISTRATIVA </t>
  </si>
  <si>
    <t xml:space="preserve">MENSAJERO </t>
  </si>
  <si>
    <t>ASESORA DE SALUD</t>
  </si>
  <si>
    <t>ASISTENTE EJECUTIVA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</si>
  <si>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</si>
  <si>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</si>
  <si>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</si>
  <si>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</si>
  <si>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</si>
  <si>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</si>
  <si>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ENC. SECCION CONTROL DE PRESUPUESTO</t>
  </si>
  <si>
    <t>AUDITOR INFORMATICO II</t>
  </si>
  <si>
    <t>MENSAJERO INTERNO</t>
  </si>
  <si>
    <t>AUXLIAR ADMINISTRATIVA</t>
  </si>
  <si>
    <t>AUDITOR SDSS II</t>
  </si>
  <si>
    <t>AUDITOR SDSS I</t>
  </si>
  <si>
    <t>ANALISTA LEGAL</t>
  </si>
  <si>
    <t>TECNICO ADMINISTRATIVO</t>
  </si>
  <si>
    <t>ASESORA LEGAL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</si>
  <si>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</si>
  <si>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</si>
  <si>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</si>
  <si>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</si>
  <si>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</si>
  <si>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REVISION Y ANALISIS</t>
  </si>
  <si>
    <t>MENSAJERO</t>
  </si>
  <si>
    <t>ENC. SECCION DE MANTENIMIENTO</t>
  </si>
  <si>
    <t>AUXLIAR ADMINISTRATIVO</t>
  </si>
  <si>
    <t xml:space="preserve">CHOFER </t>
  </si>
  <si>
    <t>ABOGADA II</t>
  </si>
  <si>
    <t>ASISTENTE</t>
  </si>
  <si>
    <t>ASESORA EN RIESGOS LABORALES</t>
  </si>
  <si>
    <t>COORDINADORA DE CAPACITACION</t>
  </si>
  <si>
    <t>ENC. SECCION DE ARCHIVO</t>
  </si>
  <si>
    <t>PERIODISTA</t>
  </si>
  <si>
    <t>TECNICO EN CONTABILIDAD</t>
  </si>
  <si>
    <t>ENC. DPTO. AUDITORIA FIN. OPERATIVA SDSS</t>
  </si>
  <si>
    <t>CONTADOR</t>
  </si>
  <si>
    <t xml:space="preserve">SUB-GERENTE </t>
  </si>
  <si>
    <t xml:space="preserve">MANEJADOR DE PAGINA WEB </t>
  </si>
  <si>
    <t>TECNICO ADMINISTRATIVA</t>
  </si>
  <si>
    <t>ENC. SECCION DE ALMACEN Y SUMINISTRO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</si>
  <si>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</si>
  <si>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</si>
  <si>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</si>
  <si>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</si>
  <si>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</si>
  <si>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</si>
  <si>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</si>
  <si>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</si>
  <si>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</si>
  <si>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</si>
  <si>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</si>
  <si>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</si>
  <si>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</si>
  <si>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</si>
  <si>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</si>
  <si>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</si>
  <si>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</si>
  <si>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</si>
  <si>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</si>
  <si>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</si>
  <si>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</si>
  <si>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</si>
  <si>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</si>
  <si>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</si>
  <si>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 Otros Descuentos</t>
  </si>
  <si>
    <t xml:space="preserve">Otras Retenciones </t>
  </si>
  <si>
    <t>Total</t>
  </si>
  <si>
    <t>Genero</t>
  </si>
  <si>
    <t>F</t>
  </si>
  <si>
    <t>M</t>
  </si>
  <si>
    <t>Monto imponible IRS</t>
  </si>
  <si>
    <t xml:space="preserve">  </t>
  </si>
  <si>
    <t xml:space="preserve">    </t>
  </si>
  <si>
    <t>DIRECTORA REL. PUBLICAS Y COM.</t>
  </si>
  <si>
    <t>ANALISTA DE EVAL. DEL GRADO DE DISCAPACIDAD</t>
  </si>
  <si>
    <t>MARILYN LISSETTE RODRIGUEZ CASTILLO</t>
  </si>
  <si>
    <t xml:space="preserve">WLADISLAO  GUZMAN 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</si>
  <si>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</si>
  <si>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</si>
  <si>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</si>
  <si>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</si>
  <si>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</si>
  <si>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</si>
  <si>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</si>
  <si>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</si>
  <si>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</si>
  <si>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</si>
  <si>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</si>
  <si>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</si>
  <si>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JUAN MERCEDES HERRERA DE LA ROSA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</si>
  <si>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</si>
  <si>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</si>
  <si>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</si>
  <si>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</si>
  <si>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</si>
  <si>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</si>
  <si>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</si>
  <si>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</si>
  <si>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</si>
  <si>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MARIA ELENA PEREZ FERRERAS</t>
  </si>
  <si>
    <t>ANNELINE ELIZABETH ESCOTO SALCEDO DE GOMEZ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</si>
  <si>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</si>
  <si>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</si>
  <si>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</si>
  <si>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</si>
  <si>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</si>
  <si>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</si>
  <si>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</si>
  <si>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</si>
  <si>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</si>
  <si>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</si>
  <si>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</si>
  <si>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</si>
  <si>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YESENIA, ROJAS ROSARIO,</t>
  </si>
  <si>
    <t>JENNY ARLENE ELSEVYF CAMACHO</t>
  </si>
  <si>
    <t>LAURA PATRICIA MOTA PEÑA</t>
  </si>
  <si>
    <t>ALEXIS RAMIREZ RODRIGUEZ</t>
  </si>
  <si>
    <t>ROSA ESMERALDA ESPINAL GERMAN</t>
  </si>
  <si>
    <t>VANESSA ADELINA LUCINDA PERDOMO GIRALDI</t>
  </si>
  <si>
    <t>CRISTINA ALTAGRACIA CRUZ D COO</t>
  </si>
  <si>
    <t>PATRICIA AYBAR RIVAS</t>
  </si>
  <si>
    <t>YAQUELIN CUSTODIO SANTOS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</si>
  <si>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</si>
  <si>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</si>
  <si>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</si>
  <si>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</si>
  <si>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</si>
  <si>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</si>
  <si>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</si>
  <si>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</si>
  <si>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</si>
  <si>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</si>
  <si>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</si>
  <si>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</si>
  <si>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</si>
  <si>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</si>
  <si>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</si>
  <si>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LORENZO MANUEL SOSA VENTURA</t>
  </si>
  <si>
    <t>DIANA CAROLINA DE LA CRUZ ALCANTARA</t>
  </si>
  <si>
    <t>RAMON GABRIEL MEDINA CONTRERAS</t>
  </si>
  <si>
    <t>GLORIA DIORELLA BRAVO PERALTA</t>
  </si>
  <si>
    <t>ANA MARIA DE LA E SANCHEZ MIGUEL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</si>
  <si>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</si>
  <si>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</si>
  <si>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</si>
  <si>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</si>
  <si>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</si>
  <si>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</si>
  <si>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</si>
  <si>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</si>
  <si>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</si>
  <si>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</si>
  <si>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</si>
  <si>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</si>
  <si>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</si>
  <si>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>ENC. DIV. DE REG. Y CONTROL DE NOMINA</t>
  </si>
  <si>
    <t xml:space="preserve">Seguro de Salud
(10.13%) 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</si>
  <si>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</si>
  <si>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</si>
  <si>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</si>
  <si>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</si>
  <si>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</si>
  <si>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Responsables</t>
  </si>
  <si>
    <t>Xiomara Caminero</t>
  </si>
  <si>
    <t>Claribel Reinoso</t>
  </si>
  <si>
    <t>Directora de Recursos Humanos</t>
  </si>
  <si>
    <t>SUPERVISOR DE TRANSPORTACION</t>
  </si>
  <si>
    <t>ENC. DIVISION DE COMPRAS Y CONTRATACIONES PUBLICAS</t>
  </si>
  <si>
    <t>.</t>
  </si>
  <si>
    <t>Enc. Div. de Registro y Control de Nómina</t>
  </si>
  <si>
    <t xml:space="preserve">JUAN ARCADIO CONCEPCION MOTA </t>
  </si>
  <si>
    <t>Saldos a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</si>
</sst>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5999938962981048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5" borderId="5" xfId="0" applyNumberFormat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vertical="center" readingOrder="1"/>
    </xf>
    <xf numFmtId="0" fontId="2" fillId="5" borderId="5" xfId="0" applyNumberFormat="1" applyFont="1" applyFill="1" applyBorder="1" applyAlignment="1">
      <alignment horizontal="center" vertical="center" wrapText="1" readingOrder="1"/>
    </xf>
    <xf numFmtId="0" fontId="4" fillId="6" borderId="8" xfId="0" applyNumberFormat="1" applyFont="1" applyFill="1" applyBorder="1" applyAlignment="1">
      <alignment vertical="center" wrapText="1" readingOrder="1"/>
    </xf>
    <xf numFmtId="43" fontId="2" fillId="6" borderId="1" xfId="1" applyFont="1" applyFill="1" applyBorder="1" applyAlignment="1">
      <alignment vertical="center" readingOrder="1"/>
    </xf>
    <xf numFmtId="43" fontId="4" fillId="6" borderId="5" xfId="1" applyFont="1" applyFill="1" applyBorder="1" applyAlignment="1">
      <alignment vertical="center" wrapText="1" readingOrder="1"/>
    </xf>
    <xf numFmtId="43" fontId="0" fillId="0" borderId="0" xfId="1" applyFont="1" applyAlignment="1"/>
    <xf numFmtId="43" fontId="0" fillId="0" borderId="0" xfId="1" applyFont="1"/>
    <xf numFmtId="43" fontId="4" fillId="5" borderId="1" xfId="1" applyFont="1" applyFill="1" applyBorder="1" applyAlignment="1">
      <alignment horizontal="center" vertical="center" wrapText="1" readingOrder="1"/>
    </xf>
    <xf numFmtId="43" fontId="2" fillId="5" borderId="5" xfId="1" applyFont="1" applyFill="1" applyBorder="1" applyAlignment="1">
      <alignment horizontal="center" vertical="center" wrapText="1" readingOrder="1"/>
    </xf>
    <xf numFmtId="43" fontId="0" fillId="2" borderId="0" xfId="1" applyFont="1" applyFill="1"/>
    <xf numFmtId="43" fontId="2" fillId="6" borderId="5" xfId="1" applyFont="1" applyFill="1" applyBorder="1" applyAlignment="1">
      <alignment vertical="center" wrapText="1" readingOrder="1"/>
    </xf>
    <xf numFmtId="43" fontId="2" fillId="5" borderId="8" xfId="1" applyFont="1" applyFill="1" applyBorder="1" applyAlignment="1">
      <alignment horizontal="center" vertical="center" wrapText="1" readingOrder="1"/>
    </xf>
    <xf numFmtId="0" fontId="0" fillId="0" borderId="0" xfId="0" applyBorder="1"/>
    <xf numFmtId="43" fontId="4" fillId="5" borderId="7" xfId="1" applyFont="1" applyFill="1" applyBorder="1" applyAlignment="1">
      <alignment horizontal="center" vertical="center" wrapText="1" readingOrder="1"/>
    </xf>
    <xf numFmtId="43" fontId="2" fillId="5" borderId="7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vertical="center" wrapText="1" readingOrder="1"/>
    </xf>
    <xf numFmtId="43" fontId="5" fillId="5" borderId="11" xfId="1" applyFont="1" applyFill="1" applyBorder="1" applyAlignment="1">
      <alignment horizontal="center" vertical="center" wrapText="1" readingOrder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5" xfId="0" applyNumberFormat="1" applyFont="1" applyFill="1" applyBorder="1" applyAlignment="1">
      <alignment horizontal="center" wrapText="1"/>
    </xf>
    <xf numFmtId="0" fontId="2" fillId="6" borderId="5" xfId="0" applyNumberFormat="1" applyFont="1" applyFill="1" applyBorder="1" applyAlignment="1">
      <alignment horizontal="center" wrapText="1"/>
    </xf>
    <xf numFmtId="0" fontId="2" fillId="6" borderId="1" xfId="0" applyNumberFormat="1" applyFont="1" applyFill="1" applyBorder="1" applyAlignment="1">
      <alignment wrapText="1"/>
    </xf>
    <xf numFmtId="0" fontId="4" fillId="6" borderId="5" xfId="0" applyNumberFormat="1" applyFont="1" applyFill="1" applyBorder="1" applyAlignment="1">
      <alignment wrapText="1"/>
    </xf>
    <xf numFmtId="0" fontId="2" fillId="6" borderId="5" xfId="0" applyNumberFormat="1" applyFont="1" applyFill="1" applyBorder="1" applyAlignment="1">
      <alignment wrapText="1"/>
    </xf>
    <xf numFmtId="0" fontId="7" fillId="2" borderId="7" xfId="0" quotePrefix="1" applyFont="1" applyFill="1" applyBorder="1" applyAlignment="1"/>
    <xf numFmtId="0" fontId="7" fillId="2" borderId="7" xfId="0" applyFont="1" applyFill="1" applyBorder="1" applyAlignment="1">
      <alignment horizontal="center"/>
    </xf>
    <xf numFmtId="43" fontId="7" fillId="2" borderId="7" xfId="1" applyFont="1" applyFill="1" applyBorder="1" applyAlignment="1">
      <alignment wrapText="1"/>
    </xf>
    <xf numFmtId="43" fontId="7" fillId="2" borderId="7" xfId="1" applyFont="1" applyFill="1" applyBorder="1" applyAlignment="1">
      <alignment horizontal="left" wrapText="1"/>
    </xf>
    <xf numFmtId="40" fontId="7" fillId="2" borderId="7" xfId="1" applyNumberFormat="1" applyFont="1" applyFill="1" applyBorder="1"/>
    <xf numFmtId="0" fontId="7" fillId="2" borderId="7" xfId="0" applyFont="1" applyFill="1" applyBorder="1" applyAlignment="1"/>
    <xf numFmtId="14" fontId="7" fillId="2" borderId="7" xfId="0" applyNumberFormat="1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/>
    <xf numFmtId="0" fontId="8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43" fontId="7" fillId="2" borderId="7" xfId="0" applyNumberFormat="1" applyFont="1" applyFill="1" applyBorder="1" applyAlignment="1">
      <alignment wrapText="1"/>
    </xf>
    <xf numFmtId="43" fontId="7" fillId="2" borderId="7" xfId="1" applyFont="1" applyFill="1" applyBorder="1"/>
    <xf numFmtId="43" fontId="7" fillId="2" borderId="9" xfId="1" applyFont="1" applyFill="1" applyBorder="1"/>
    <xf numFmtId="0" fontId="7" fillId="2" borderId="0" xfId="0" applyFont="1" applyFill="1" applyBorder="1"/>
    <xf numFmtId="0" fontId="7" fillId="2" borderId="7" xfId="0" applyFont="1" applyFill="1" applyBorder="1" applyAlignment="1">
      <alignment horizontal="center" wrapText="1"/>
    </xf>
    <xf numFmtId="0" fontId="7" fillId="2" borderId="0" xfId="0" applyFont="1" applyFill="1"/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43" fontId="10" fillId="2" borderId="0" xfId="1" applyFont="1" applyFill="1" applyAlignment="1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43" fontId="11" fillId="0" borderId="0" xfId="1" applyFont="1" applyAlignment="1"/>
    <xf numFmtId="43" fontId="11" fillId="2" borderId="0" xfId="1" applyFont="1" applyFill="1"/>
    <xf numFmtId="43" fontId="11" fillId="0" borderId="0" xfId="1" applyFont="1"/>
    <xf numFmtId="43" fontId="11" fillId="2" borderId="0" xfId="1" applyFont="1" applyFill="1" applyAlignment="1">
      <alignment horizontal="left"/>
    </xf>
    <xf numFmtId="0" fontId="11" fillId="0" borderId="0" xfId="0" applyFont="1" applyBorder="1"/>
    <xf numFmtId="43" fontId="11" fillId="7" borderId="0" xfId="1" applyFont="1" applyFill="1"/>
    <xf numFmtId="43" fontId="0" fillId="7" borderId="0" xfId="1" applyFont="1" applyFill="1"/>
    <xf numFmtId="43" fontId="2" fillId="5" borderId="13" xfId="1" applyFont="1" applyFill="1" applyBorder="1" applyAlignment="1">
      <alignment horizontal="center" vertical="center" wrapText="1" readingOrder="1"/>
    </xf>
    <xf numFmtId="43" fontId="1" fillId="2" borderId="0" xfId="1" applyFont="1" applyFill="1" applyAlignment="1">
      <alignment horizontal="left"/>
    </xf>
    <xf numFmtId="43" fontId="7" fillId="2" borderId="0" xfId="0" applyNumberFormat="1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3" fillId="4" borderId="4" xfId="1" applyFont="1" applyFill="1" applyBorder="1" applyAlignment="1">
      <alignment vertical="top" wrapText="1"/>
    </xf>
    <xf numFmtId="0" fontId="2" fillId="6" borderId="8" xfId="0" applyNumberFormat="1" applyFont="1" applyFill="1" applyBorder="1" applyAlignment="1">
      <alignment vertical="center" wrapText="1" readingOrder="1"/>
    </xf>
    <xf numFmtId="0" fontId="4" fillId="6" borderId="7" xfId="0" applyNumberFormat="1" applyFont="1" applyFill="1" applyBorder="1" applyAlignment="1">
      <alignment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vertical="center" wrapText="1" readingOrder="1"/>
    </xf>
    <xf numFmtId="43" fontId="5" fillId="5" borderId="20" xfId="1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/>
    </xf>
    <xf numFmtId="43" fontId="0" fillId="2" borderId="0" xfId="1" applyFont="1" applyFill="1" applyAlignment="1"/>
    <xf numFmtId="43" fontId="0" fillId="0" borderId="0" xfId="1" applyFont="1" applyBorder="1"/>
    <xf numFmtId="0" fontId="6" fillId="0" borderId="21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7" fillId="2" borderId="7" xfId="0" quotePrefix="1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1" fillId="2" borderId="0" xfId="1" applyNumberFormat="1" applyFont="1" applyFill="1"/>
    <xf numFmtId="0" fontId="6" fillId="0" borderId="0" xfId="0" applyFont="1" applyBorder="1" applyAlignment="1">
      <alignment horizontal="center"/>
    </xf>
    <xf numFmtId="43" fontId="4" fillId="5" borderId="7" xfId="1" applyFont="1" applyFill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4" fillId="3" borderId="10" xfId="1" applyFont="1" applyFill="1" applyBorder="1" applyAlignment="1">
      <alignment horizontal="center" vertical="center" wrapText="1" readingOrder="1"/>
    </xf>
    <xf numFmtId="43" fontId="4" fillId="3" borderId="3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5" xfId="0" applyNumberFormat="1" applyFont="1" applyFill="1" applyBorder="1" applyAlignment="1">
      <alignment horizontal="center" vertical="center" wrapText="1"/>
    </xf>
    <xf numFmtId="0" fontId="4" fillId="6" borderId="12" xfId="0" applyNumberFormat="1" applyFont="1" applyFill="1" applyBorder="1" applyAlignment="1">
      <alignment horizontal="center" vertical="center" wrapText="1"/>
    </xf>
    <xf numFmtId="0" fontId="4" fillId="6" borderId="15" xfId="0" applyNumberFormat="1" applyFont="1" applyFill="1" applyBorder="1" applyAlignment="1">
      <alignment horizontal="center" vertical="center" wrapText="1" readingOrder="1"/>
    </xf>
    <xf numFmtId="0" fontId="4" fillId="6" borderId="14" xfId="0" applyNumberFormat="1" applyFont="1" applyFill="1" applyBorder="1" applyAlignment="1">
      <alignment horizontal="center" vertical="center" wrapText="1" readingOrder="1"/>
    </xf>
    <xf numFmtId="0" fontId="4" fillId="6" borderId="9" xfId="0" applyNumberFormat="1" applyFont="1" applyFill="1" applyBorder="1" applyAlignment="1">
      <alignment horizontal="center" vertical="center" wrapText="1" readingOrder="1"/>
    </xf>
    <xf numFmtId="0" fontId="4" fillId="6" borderId="16" xfId="0" applyNumberFormat="1" applyFont="1" applyFill="1" applyBorder="1" applyAlignment="1">
      <alignment horizontal="center" vertical="center" wrapText="1" readingOrder="1"/>
    </xf>
    <xf numFmtId="0" fontId="4" fillId="6" borderId="7" xfId="0" applyNumberFormat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18" xfId="1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11" fillId="2" borderId="0" xfId="1" applyFont="1" applyFill="1" applyBorder="1" applyAlignment="1">
      <alignment horizontal="left"/>
    </xf>
    <xf numFmtId="43" fontId="11" fillId="2" borderId="0" xfId="1" applyFont="1" applyFill="1" applyBorder="1"/>
    <xf numFmtId="40" fontId="12" fillId="0" borderId="0" xfId="0" applyNumberFormat="1" applyFont="1" applyBorder="1"/>
    <xf numFmtId="43" fontId="0" fillId="2" borderId="0" xfId="1" applyFont="1" applyFill="1" applyBorder="1"/>
    <xf numFmtId="43" fontId="0" fillId="2" borderId="0" xfId="1" applyFont="1" applyFill="1" applyBorder="1" applyAlignment="1">
      <alignment horizontal="left"/>
    </xf>
    <xf numFmtId="43" fontId="4" fillId="3" borderId="0" xfId="1" applyFont="1" applyFill="1" applyBorder="1" applyAlignment="1">
      <alignment horizontal="center" vertical="center" wrapText="1" readingOrder="1"/>
    </xf>
    <xf numFmtId="0" fontId="7" fillId="7" borderId="7" xfId="0" applyFont="1" applyFill="1" applyBorder="1"/>
    <xf numFmtId="0" fontId="8" fillId="7" borderId="7" xfId="0" applyFont="1" applyFill="1" applyBorder="1" applyAlignment="1">
      <alignment wrapText="1"/>
    </xf>
    <xf numFmtId="0" fontId="8" fillId="7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/>
    <xf numFmtId="0" fontId="7" fillId="7" borderId="7" xfId="0" applyFont="1" applyFill="1" applyBorder="1" applyAlignment="1">
      <alignment wrapText="1"/>
    </xf>
    <xf numFmtId="0" fontId="7" fillId="7" borderId="7" xfId="0" applyFont="1" applyFill="1" applyBorder="1" applyAlignment="1">
      <alignment horizontal="center"/>
    </xf>
    <xf numFmtId="43" fontId="7" fillId="7" borderId="7" xfId="1" applyFont="1" applyFill="1" applyBorder="1" applyAlignment="1">
      <alignment wrapText="1"/>
    </xf>
    <xf numFmtId="43" fontId="7" fillId="7" borderId="7" xfId="0" applyNumberFormat="1" applyFont="1" applyFill="1" applyBorder="1" applyAlignment="1">
      <alignment wrapText="1"/>
    </xf>
    <xf numFmtId="43" fontId="7" fillId="7" borderId="7" xfId="1" applyFont="1" applyFill="1" applyBorder="1" applyAlignment="1">
      <alignment horizontal="left" wrapText="1"/>
    </xf>
    <xf numFmtId="40" fontId="7" fillId="7" borderId="7" xfId="1" applyNumberFormat="1" applyFont="1" applyFill="1" applyBorder="1"/>
    <xf numFmtId="43" fontId="7" fillId="7" borderId="7" xfId="1" applyFont="1" applyFill="1" applyBorder="1"/>
    <xf numFmtId="43" fontId="7" fillId="7" borderId="9" xfId="1" applyFont="1" applyFill="1" applyBorder="1"/>
    <xf numFmtId="0" fontId="7" fillId="7" borderId="0" xfId="0" applyFont="1" applyFill="1" applyBorder="1"/>
    <xf numFmtId="0" fontId="7" fillId="7" borderId="7" xfId="0" quotePrefix="1" applyFont="1" applyFill="1" applyBorder="1" applyAlignment="1"/>
    <xf numFmtId="0" fontId="7" fillId="8" borderId="7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161925</xdr:rowOff>
    </xdr:from>
    <xdr:to>
      <xdr:col>1</xdr:col>
      <xdr:colOff>1771650</xdr:colOff>
      <xdr:row>4</xdr:row>
      <xdr:rowOff>274984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23900" y="161925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B365"/>
  <sheetViews>
    <sheetView tabSelected="1" zoomScaleNormal="100" workbookViewId="0">
      <selection activeCell="A5" sqref="A5:Z5"/>
    </sheetView>
  </sheetViews>
  <sheetFormatPr baseColWidth="10" defaultRowHeight="15" x14ac:dyDescent="0.25"/>
  <cols>
    <col min="1" max="1" width="6" customWidth="1"/>
    <col min="2" max="2" width="33" style="2" customWidth="1"/>
    <col min="3" max="3" width="9.5703125" style="24" customWidth="1"/>
    <col min="4" max="4" width="32.85546875" style="2" customWidth="1"/>
    <col min="5" max="5" width="29.140625" style="83" customWidth="1"/>
    <col min="6" max="6" width="24.28515625" style="2" customWidth="1"/>
    <col min="7" max="7" width="12.28515625" style="11" customWidth="1"/>
    <col min="8" max="8" width="15" hidden="1" customWidth="1"/>
    <col min="9" max="13" width="15" style="14" customWidth="1"/>
    <col min="14" max="14" width="16" style="14" customWidth="1"/>
    <col min="15" max="15" width="16" style="11" customWidth="1"/>
    <col min="16" max="16" width="15" style="11" hidden="1" customWidth="1"/>
    <col min="17" max="17" width="15" style="62" hidden="1" customWidth="1"/>
    <col min="18" max="18" width="15" style="14" hidden="1" customWidth="1"/>
    <col min="19" max="20" width="15" style="11" hidden="1" customWidth="1"/>
    <col min="21" max="21" width="18.42578125" style="11" customWidth="1"/>
    <col min="22" max="22" width="18.42578125" style="11" hidden="1" customWidth="1"/>
    <col min="23" max="23" width="14.42578125" style="11" customWidth="1"/>
    <col min="24" max="24" width="16" style="60" customWidth="1"/>
    <col min="25" max="25" width="19.5703125" style="11" customWidth="1"/>
    <col min="26" max="26" width="16" style="11" bestFit="1" customWidth="1"/>
    <col min="27" max="80" width="11.42578125" style="17"/>
  </cols>
  <sheetData>
    <row r="5" spans="1:80" ht="28.5" customHeight="1" x14ac:dyDescent="0.25">
      <c r="A5" s="87" t="s">
        <v>197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9"/>
      <c r="W5" s="89"/>
      <c r="X5" s="89"/>
      <c r="Y5" s="89"/>
      <c r="Z5" s="89"/>
    </row>
    <row r="6" spans="1:80" ht="15.75" x14ac:dyDescent="0.25">
      <c r="A6" s="66"/>
      <c r="B6" s="66"/>
      <c r="C6" s="66"/>
      <c r="D6" s="66"/>
      <c r="E6" s="77"/>
      <c r="F6" s="66"/>
      <c r="G6" s="66"/>
      <c r="H6" s="66"/>
      <c r="I6" s="65"/>
      <c r="J6" s="65"/>
      <c r="K6" s="65"/>
      <c r="L6" s="65"/>
      <c r="M6" s="65"/>
      <c r="N6" s="65"/>
      <c r="O6" s="65"/>
      <c r="P6" s="65"/>
      <c r="Q6" s="73"/>
      <c r="R6" s="73"/>
      <c r="S6" s="65"/>
      <c r="T6" s="65"/>
      <c r="U6" s="65"/>
      <c r="V6" s="85"/>
      <c r="W6" s="76"/>
      <c r="X6" s="76"/>
      <c r="Y6" s="76"/>
      <c r="Z6" s="76"/>
    </row>
    <row r="7" spans="1:80" s="1" customFormat="1" ht="15.75" customHeight="1" x14ac:dyDescent="0.25">
      <c r="A7" s="4" t="s">
        <v>0</v>
      </c>
      <c r="B7" s="25" t="s">
        <v>0</v>
      </c>
      <c r="C7" s="94" t="s">
        <v>103</v>
      </c>
      <c r="D7" s="25" t="s">
        <v>0</v>
      </c>
      <c r="E7" s="28" t="s">
        <v>0</v>
      </c>
      <c r="F7" s="25" t="s">
        <v>0</v>
      </c>
      <c r="G7" s="8" t="s">
        <v>0</v>
      </c>
      <c r="H7" s="5"/>
      <c r="I7" s="102" t="s">
        <v>1</v>
      </c>
      <c r="J7" s="103"/>
      <c r="K7" s="103"/>
      <c r="L7" s="103"/>
      <c r="M7" s="103"/>
      <c r="N7" s="103"/>
      <c r="O7" s="67"/>
      <c r="P7" s="90" t="s">
        <v>101</v>
      </c>
      <c r="Q7" s="91"/>
      <c r="R7" s="91"/>
      <c r="S7" s="91"/>
      <c r="T7" s="91"/>
      <c r="U7" s="91"/>
      <c r="V7" s="112"/>
      <c r="W7" s="23"/>
      <c r="X7" s="92" t="s">
        <v>196</v>
      </c>
      <c r="Y7" s="93"/>
      <c r="Z7" s="20"/>
    </row>
    <row r="8" spans="1:80" s="1" customFormat="1" ht="53.25" customHeight="1" x14ac:dyDescent="0.4">
      <c r="A8" s="3" t="s">
        <v>2</v>
      </c>
      <c r="B8" s="26" t="s">
        <v>3</v>
      </c>
      <c r="C8" s="95"/>
      <c r="D8" s="26" t="s">
        <v>4</v>
      </c>
      <c r="E8" s="29" t="s">
        <v>98</v>
      </c>
      <c r="F8" s="26" t="s">
        <v>5</v>
      </c>
      <c r="G8" s="9" t="s">
        <v>99</v>
      </c>
      <c r="H8" s="7" t="s">
        <v>106</v>
      </c>
      <c r="I8" s="99" t="s">
        <v>193</v>
      </c>
      <c r="J8" s="100"/>
      <c r="K8" s="97" t="s">
        <v>195</v>
      </c>
      <c r="L8" s="101" t="s">
        <v>192</v>
      </c>
      <c r="M8" s="101"/>
      <c r="N8" s="70" t="s">
        <v>6</v>
      </c>
      <c r="O8" s="12" t="s">
        <v>7</v>
      </c>
      <c r="P8" s="12" t="s">
        <v>94</v>
      </c>
      <c r="Q8" s="21" t="s">
        <v>83</v>
      </c>
      <c r="R8" s="21" t="s">
        <v>84</v>
      </c>
      <c r="S8" s="21" t="s">
        <v>85</v>
      </c>
      <c r="T8" s="22" t="s">
        <v>93</v>
      </c>
      <c r="U8" s="72" t="s">
        <v>86</v>
      </c>
      <c r="V8" s="86" t="s">
        <v>207</v>
      </c>
      <c r="W8" s="18" t="s">
        <v>100</v>
      </c>
      <c r="X8" s="104" t="s">
        <v>8</v>
      </c>
      <c r="Y8" s="105" t="s">
        <v>9</v>
      </c>
      <c r="Z8" s="18" t="s">
        <v>10</v>
      </c>
    </row>
    <row r="9" spans="1:80" s="1" customFormat="1" ht="35.25" customHeight="1" x14ac:dyDescent="0.25">
      <c r="A9" s="6" t="s">
        <v>0</v>
      </c>
      <c r="B9" s="27" t="s">
        <v>0</v>
      </c>
      <c r="C9" s="96"/>
      <c r="D9" s="27" t="s">
        <v>0</v>
      </c>
      <c r="E9" s="30" t="s">
        <v>0</v>
      </c>
      <c r="F9" s="27" t="s">
        <v>0</v>
      </c>
      <c r="G9" s="15" t="s">
        <v>0</v>
      </c>
      <c r="H9" s="68"/>
      <c r="I9" s="69" t="s">
        <v>11</v>
      </c>
      <c r="J9" s="69" t="s">
        <v>194</v>
      </c>
      <c r="K9" s="98"/>
      <c r="L9" s="7" t="s">
        <v>12</v>
      </c>
      <c r="M9" s="71" t="s">
        <v>13</v>
      </c>
      <c r="N9" s="12">
        <v>1350.12</v>
      </c>
      <c r="O9" s="13" t="s">
        <v>0</v>
      </c>
      <c r="P9" s="13"/>
      <c r="Q9" s="21"/>
      <c r="R9" s="21"/>
      <c r="S9" s="61"/>
      <c r="T9" s="13"/>
      <c r="U9" s="16"/>
      <c r="V9" s="19"/>
      <c r="W9" s="19" t="s">
        <v>0</v>
      </c>
      <c r="X9" s="104"/>
      <c r="Y9" s="106"/>
      <c r="Z9" s="19" t="s">
        <v>0</v>
      </c>
    </row>
    <row r="10" spans="1:80" s="39" customFormat="1" ht="21" customHeight="1" x14ac:dyDescent="0.2">
      <c r="A10" s="39">
        <v>1</v>
      </c>
      <c r="B10" s="40" t="s">
        <v>111</v>
      </c>
      <c r="C10" s="41" t="s">
        <v>104</v>
      </c>
      <c r="D10" s="36" t="s">
        <v>28</v>
      </c>
      <c r="E10" s="79" t="s">
        <v>72</v>
      </c>
      <c r="F10" s="46" t="s">
        <v>95</v>
      </c>
      <c r="G10" s="33">
        <v>300000</v>
      </c>
      <c r="H10" s="42">
        <f t="shared" ref="H10:H41" si="0">+G10-(I10+L10+N10)</f>
        <v>286647.59999999998</v>
      </c>
      <c r="I10" s="33">
        <f t="shared" ref="I10:I41" si="1">IF(G10&lt;=312000,G10*2.87%,8954.4)</f>
        <v>8610</v>
      </c>
      <c r="J10" s="33">
        <f t="shared" ref="J10:J41" si="2">IF(G10&lt;=312000,G10*7.1%,22152)</f>
        <v>21299.999999999996</v>
      </c>
      <c r="K10" s="33">
        <f t="shared" ref="K10:K41" si="3">IF(G10&lt;=62400,G10*1.1%,686.4)</f>
        <v>686.4</v>
      </c>
      <c r="L10" s="33">
        <f t="shared" ref="L10:L41" si="4">IF(G10&lt;=156000,G10*3.04%,4742.4)</f>
        <v>4742.3999999999996</v>
      </c>
      <c r="M10" s="33">
        <f t="shared" ref="M10:M41" si="5">IF(G10&lt;=156000,G10*7.09%,11060.4)</f>
        <v>11060.4</v>
      </c>
      <c r="N10" s="33">
        <v>0</v>
      </c>
      <c r="O10" s="33">
        <f t="shared" ref="O10:O41" si="6">+I10+J10+K10+L10+M10+N10</f>
        <v>46399.199999999997</v>
      </c>
      <c r="P10" s="33">
        <v>25</v>
      </c>
      <c r="Q10" s="34"/>
      <c r="R10" s="33"/>
      <c r="S10" s="33"/>
      <c r="T10" s="33"/>
      <c r="U10" s="35">
        <f t="shared" ref="U10:V41" si="7">IF((H10*12)&gt;867123.01,(79776+(((H10*12)-867123.01)*0.25))/12,IF((H10*12)&gt;624329.01,(31216+(((H10*12)-624329.01)*0.2))/12,IF((H10*12)&gt;416220.01,(((H10*12)-416220.01)*0.15)/12,0)))</f>
        <v>60244.837291666656</v>
      </c>
      <c r="V10" s="35"/>
      <c r="W10" s="43">
        <f t="shared" ref="W10:W41" si="8">P10+Q10+R10+S10+T10+U10</f>
        <v>60269.837291666656</v>
      </c>
      <c r="X10" s="43">
        <f t="shared" ref="X10:X41" si="9">+I10+L10+N10</f>
        <v>13352.4</v>
      </c>
      <c r="Y10" s="44">
        <f t="shared" ref="Y10:Y29" si="10">+J10+M10</f>
        <v>32360.399999999994</v>
      </c>
      <c r="Z10" s="43">
        <f t="shared" ref="Z10:Z41" si="11">+G10-(W10+X10)</f>
        <v>226377.76270833335</v>
      </c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</row>
    <row r="11" spans="1:80" s="39" customFormat="1" ht="21" customHeight="1" x14ac:dyDescent="0.2">
      <c r="A11" s="39">
        <v>2</v>
      </c>
      <c r="B11" s="40" t="s">
        <v>112</v>
      </c>
      <c r="C11" s="41" t="s">
        <v>105</v>
      </c>
      <c r="D11" s="36" t="s">
        <v>20</v>
      </c>
      <c r="E11" s="79" t="s">
        <v>56</v>
      </c>
      <c r="F11" s="46" t="s">
        <v>95</v>
      </c>
      <c r="G11" s="33">
        <v>300000</v>
      </c>
      <c r="H11" s="42">
        <f t="shared" si="0"/>
        <v>285297.48</v>
      </c>
      <c r="I11" s="33">
        <f t="shared" si="1"/>
        <v>8610</v>
      </c>
      <c r="J11" s="33">
        <f t="shared" si="2"/>
        <v>21299.999999999996</v>
      </c>
      <c r="K11" s="33">
        <f t="shared" si="3"/>
        <v>686.4</v>
      </c>
      <c r="L11" s="33">
        <f t="shared" si="4"/>
        <v>4742.3999999999996</v>
      </c>
      <c r="M11" s="33">
        <f t="shared" si="5"/>
        <v>11060.4</v>
      </c>
      <c r="N11" s="33">
        <v>1350.12</v>
      </c>
      <c r="O11" s="33">
        <f t="shared" si="6"/>
        <v>47749.32</v>
      </c>
      <c r="P11" s="33">
        <v>25</v>
      </c>
      <c r="Q11" s="34"/>
      <c r="R11" s="33"/>
      <c r="S11" s="33"/>
      <c r="T11" s="33"/>
      <c r="U11" s="35">
        <f t="shared" si="7"/>
        <v>59907.307291666664</v>
      </c>
      <c r="V11" s="35"/>
      <c r="W11" s="43">
        <f t="shared" si="8"/>
        <v>59932.307291666664</v>
      </c>
      <c r="X11" s="43">
        <f t="shared" si="9"/>
        <v>14702.52</v>
      </c>
      <c r="Y11" s="44">
        <f t="shared" si="10"/>
        <v>32360.399999999994</v>
      </c>
      <c r="Z11" s="43">
        <f t="shared" si="11"/>
        <v>225365.17270833335</v>
      </c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</row>
    <row r="12" spans="1:80" s="39" customFormat="1" ht="21" customHeight="1" x14ac:dyDescent="0.2">
      <c r="A12" s="39">
        <v>3</v>
      </c>
      <c r="B12" s="40" t="s">
        <v>114</v>
      </c>
      <c r="C12" s="41" t="s">
        <v>105</v>
      </c>
      <c r="D12" s="37" t="s">
        <v>30</v>
      </c>
      <c r="E12" s="79" t="s">
        <v>79</v>
      </c>
      <c r="F12" s="32" t="s">
        <v>81</v>
      </c>
      <c r="G12" s="33">
        <v>150000</v>
      </c>
      <c r="H12" s="42">
        <f t="shared" si="0"/>
        <v>137084.64000000001</v>
      </c>
      <c r="I12" s="33">
        <f t="shared" si="1"/>
        <v>4305</v>
      </c>
      <c r="J12" s="33">
        <f t="shared" si="2"/>
        <v>10649.999999999998</v>
      </c>
      <c r="K12" s="33">
        <f t="shared" si="3"/>
        <v>686.4</v>
      </c>
      <c r="L12" s="33">
        <f t="shared" si="4"/>
        <v>4560</v>
      </c>
      <c r="M12" s="33">
        <f t="shared" si="5"/>
        <v>10635</v>
      </c>
      <c r="N12" s="33">
        <f>+N14*3</f>
        <v>4050.3599999999997</v>
      </c>
      <c r="O12" s="33">
        <f t="shared" si="6"/>
        <v>34886.759999999995</v>
      </c>
      <c r="P12" s="33">
        <v>25</v>
      </c>
      <c r="Q12" s="34">
        <v>19771.46</v>
      </c>
      <c r="R12" s="33">
        <v>1540</v>
      </c>
      <c r="S12" s="33"/>
      <c r="T12" s="33">
        <v>100</v>
      </c>
      <c r="U12" s="35">
        <f t="shared" si="7"/>
        <v>22854.097291666669</v>
      </c>
      <c r="V12" s="35"/>
      <c r="W12" s="43">
        <f t="shared" si="8"/>
        <v>44290.557291666672</v>
      </c>
      <c r="X12" s="43">
        <f t="shared" si="9"/>
        <v>12915.36</v>
      </c>
      <c r="Y12" s="44">
        <f t="shared" si="10"/>
        <v>21285</v>
      </c>
      <c r="Z12" s="43">
        <f t="shared" si="11"/>
        <v>92794.082708333328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</row>
    <row r="13" spans="1:80" s="39" customFormat="1" ht="21" customHeight="1" x14ac:dyDescent="0.2">
      <c r="A13" s="39">
        <v>4</v>
      </c>
      <c r="B13" s="40" t="s">
        <v>115</v>
      </c>
      <c r="C13" s="41" t="s">
        <v>104</v>
      </c>
      <c r="D13" s="31" t="s">
        <v>14</v>
      </c>
      <c r="E13" s="79" t="s">
        <v>88</v>
      </c>
      <c r="F13" s="32" t="s">
        <v>81</v>
      </c>
      <c r="G13" s="33">
        <v>150000</v>
      </c>
      <c r="H13" s="42">
        <f t="shared" si="0"/>
        <v>141135</v>
      </c>
      <c r="I13" s="33">
        <f t="shared" si="1"/>
        <v>4305</v>
      </c>
      <c r="J13" s="33">
        <f t="shared" si="2"/>
        <v>10649.999999999998</v>
      </c>
      <c r="K13" s="33">
        <f t="shared" si="3"/>
        <v>686.4</v>
      </c>
      <c r="L13" s="33">
        <f t="shared" si="4"/>
        <v>4560</v>
      </c>
      <c r="M13" s="33">
        <f t="shared" si="5"/>
        <v>10635</v>
      </c>
      <c r="N13" s="33">
        <v>0</v>
      </c>
      <c r="O13" s="33">
        <f t="shared" si="6"/>
        <v>30836.399999999998</v>
      </c>
      <c r="P13" s="33">
        <v>25</v>
      </c>
      <c r="Q13" s="34">
        <v>500</v>
      </c>
      <c r="R13" s="33">
        <v>1400</v>
      </c>
      <c r="S13" s="33">
        <v>1270</v>
      </c>
      <c r="T13" s="33">
        <v>100</v>
      </c>
      <c r="U13" s="35">
        <f t="shared" si="7"/>
        <v>23866.687291666665</v>
      </c>
      <c r="V13" s="35"/>
      <c r="W13" s="43">
        <f t="shared" si="8"/>
        <v>27161.687291666665</v>
      </c>
      <c r="X13" s="43">
        <f t="shared" si="9"/>
        <v>8865</v>
      </c>
      <c r="Y13" s="44">
        <f t="shared" si="10"/>
        <v>21285</v>
      </c>
      <c r="Z13" s="43">
        <f t="shared" si="11"/>
        <v>113973.31270833334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</row>
    <row r="14" spans="1:80" s="39" customFormat="1" ht="21" customHeight="1" x14ac:dyDescent="0.2">
      <c r="A14" s="39">
        <v>5</v>
      </c>
      <c r="B14" s="40" t="s">
        <v>116</v>
      </c>
      <c r="C14" s="41" t="s">
        <v>104</v>
      </c>
      <c r="D14" s="31" t="s">
        <v>23</v>
      </c>
      <c r="E14" s="79" t="s">
        <v>109</v>
      </c>
      <c r="F14" s="32" t="s">
        <v>81</v>
      </c>
      <c r="G14" s="33">
        <v>150000</v>
      </c>
      <c r="H14" s="42">
        <f t="shared" si="0"/>
        <v>139784.88</v>
      </c>
      <c r="I14" s="33">
        <f t="shared" si="1"/>
        <v>4305</v>
      </c>
      <c r="J14" s="33">
        <f t="shared" si="2"/>
        <v>10649.999999999998</v>
      </c>
      <c r="K14" s="33">
        <f t="shared" si="3"/>
        <v>686.4</v>
      </c>
      <c r="L14" s="33">
        <f t="shared" si="4"/>
        <v>4560</v>
      </c>
      <c r="M14" s="33">
        <f t="shared" si="5"/>
        <v>10635</v>
      </c>
      <c r="N14" s="33">
        <v>1350.12</v>
      </c>
      <c r="O14" s="33">
        <f t="shared" si="6"/>
        <v>32186.519999999997</v>
      </c>
      <c r="P14" s="33">
        <v>25</v>
      </c>
      <c r="Q14" s="34">
        <v>0</v>
      </c>
      <c r="R14" s="33"/>
      <c r="S14" s="33">
        <v>2440</v>
      </c>
      <c r="T14" s="33">
        <v>100</v>
      </c>
      <c r="U14" s="35">
        <f t="shared" si="7"/>
        <v>23529.157291666666</v>
      </c>
      <c r="V14" s="35"/>
      <c r="W14" s="43">
        <f t="shared" si="8"/>
        <v>26094.157291666666</v>
      </c>
      <c r="X14" s="43">
        <f t="shared" si="9"/>
        <v>10215.119999999999</v>
      </c>
      <c r="Y14" s="44">
        <f t="shared" si="10"/>
        <v>21285</v>
      </c>
      <c r="Z14" s="43">
        <f t="shared" si="11"/>
        <v>113690.72270833334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</row>
    <row r="15" spans="1:80" s="39" customFormat="1" ht="21" customHeight="1" x14ac:dyDescent="0.2">
      <c r="A15" s="39">
        <v>6</v>
      </c>
      <c r="B15" s="40" t="s">
        <v>117</v>
      </c>
      <c r="C15" s="41" t="s">
        <v>105</v>
      </c>
      <c r="D15" s="31" t="s">
        <v>22</v>
      </c>
      <c r="E15" s="79" t="s">
        <v>87</v>
      </c>
      <c r="F15" s="32" t="s">
        <v>81</v>
      </c>
      <c r="G15" s="33">
        <v>125000</v>
      </c>
      <c r="H15" s="42">
        <f t="shared" si="0"/>
        <v>114912.26</v>
      </c>
      <c r="I15" s="33">
        <f t="shared" si="1"/>
        <v>3587.5</v>
      </c>
      <c r="J15" s="33">
        <f t="shared" si="2"/>
        <v>8875</v>
      </c>
      <c r="K15" s="33">
        <f t="shared" si="3"/>
        <v>686.4</v>
      </c>
      <c r="L15" s="33">
        <f t="shared" si="4"/>
        <v>3800</v>
      </c>
      <c r="M15" s="33">
        <f t="shared" si="5"/>
        <v>8862.5</v>
      </c>
      <c r="N15" s="33">
        <f>+N14*2</f>
        <v>2700.24</v>
      </c>
      <c r="O15" s="33">
        <f t="shared" si="6"/>
        <v>28511.64</v>
      </c>
      <c r="P15" s="33">
        <v>25</v>
      </c>
      <c r="Q15" s="34"/>
      <c r="R15" s="33"/>
      <c r="S15" s="33"/>
      <c r="T15" s="33">
        <v>100</v>
      </c>
      <c r="U15" s="35">
        <f t="shared" si="7"/>
        <v>17311.002291666664</v>
      </c>
      <c r="V15" s="35"/>
      <c r="W15" s="43">
        <f t="shared" si="8"/>
        <v>17436.002291666664</v>
      </c>
      <c r="X15" s="43">
        <f t="shared" si="9"/>
        <v>10087.74</v>
      </c>
      <c r="Y15" s="44">
        <f t="shared" si="10"/>
        <v>17737.5</v>
      </c>
      <c r="Z15" s="43">
        <f t="shared" si="11"/>
        <v>97476.257708333345</v>
      </c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</row>
    <row r="16" spans="1:80" s="39" customFormat="1" ht="21" customHeight="1" x14ac:dyDescent="0.2">
      <c r="A16" s="39">
        <v>7</v>
      </c>
      <c r="B16" s="40" t="s">
        <v>118</v>
      </c>
      <c r="C16" s="41" t="s">
        <v>105</v>
      </c>
      <c r="D16" s="31" t="s">
        <v>20</v>
      </c>
      <c r="E16" s="79" t="s">
        <v>70</v>
      </c>
      <c r="F16" s="32" t="s">
        <v>81</v>
      </c>
      <c r="G16" s="33">
        <v>95000</v>
      </c>
      <c r="H16" s="42">
        <f t="shared" si="0"/>
        <v>89385.5</v>
      </c>
      <c r="I16" s="33">
        <f t="shared" si="1"/>
        <v>2726.5</v>
      </c>
      <c r="J16" s="33">
        <f t="shared" si="2"/>
        <v>6744.9999999999991</v>
      </c>
      <c r="K16" s="33">
        <f t="shared" si="3"/>
        <v>686.4</v>
      </c>
      <c r="L16" s="33">
        <f t="shared" si="4"/>
        <v>2888</v>
      </c>
      <c r="M16" s="33">
        <f t="shared" si="5"/>
        <v>6735.5</v>
      </c>
      <c r="N16" s="33">
        <v>0</v>
      </c>
      <c r="O16" s="33">
        <f t="shared" si="6"/>
        <v>19781.400000000001</v>
      </c>
      <c r="P16" s="33">
        <v>25</v>
      </c>
      <c r="Q16" s="34">
        <v>12431.68</v>
      </c>
      <c r="R16" s="33">
        <v>1400</v>
      </c>
      <c r="S16" s="33">
        <v>1270</v>
      </c>
      <c r="T16" s="33">
        <v>100</v>
      </c>
      <c r="U16" s="35">
        <f t="shared" si="7"/>
        <v>10929.312291666667</v>
      </c>
      <c r="V16" s="35"/>
      <c r="W16" s="43">
        <f t="shared" si="8"/>
        <v>26155.992291666669</v>
      </c>
      <c r="X16" s="43">
        <f t="shared" si="9"/>
        <v>5614.5</v>
      </c>
      <c r="Y16" s="44">
        <f t="shared" si="10"/>
        <v>13480.5</v>
      </c>
      <c r="Z16" s="43">
        <f t="shared" si="11"/>
        <v>63229.507708333331</v>
      </c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</row>
    <row r="17" spans="1:80" s="39" customFormat="1" ht="21" customHeight="1" x14ac:dyDescent="0.2">
      <c r="A17" s="39">
        <v>8</v>
      </c>
      <c r="B17" s="40" t="s">
        <v>119</v>
      </c>
      <c r="C17" s="41" t="s">
        <v>104</v>
      </c>
      <c r="D17" s="37" t="s">
        <v>30</v>
      </c>
      <c r="E17" s="79" t="s">
        <v>53</v>
      </c>
      <c r="F17" s="32" t="s">
        <v>81</v>
      </c>
      <c r="G17" s="33">
        <v>120000</v>
      </c>
      <c r="H17" s="42">
        <f t="shared" si="0"/>
        <v>111557.88</v>
      </c>
      <c r="I17" s="33">
        <f t="shared" si="1"/>
        <v>3444</v>
      </c>
      <c r="J17" s="33">
        <f t="shared" si="2"/>
        <v>8520</v>
      </c>
      <c r="K17" s="33">
        <f t="shared" si="3"/>
        <v>686.4</v>
      </c>
      <c r="L17" s="33">
        <f t="shared" si="4"/>
        <v>3648</v>
      </c>
      <c r="M17" s="33">
        <f t="shared" si="5"/>
        <v>8508</v>
      </c>
      <c r="N17" s="33">
        <v>1350.12</v>
      </c>
      <c r="O17" s="33">
        <f t="shared" si="6"/>
        <v>26156.52</v>
      </c>
      <c r="P17" s="33">
        <v>25</v>
      </c>
      <c r="Q17" s="34">
        <v>8487.86</v>
      </c>
      <c r="R17" s="33">
        <v>280</v>
      </c>
      <c r="S17" s="33"/>
      <c r="T17" s="33">
        <v>100</v>
      </c>
      <c r="U17" s="35">
        <f t="shared" si="7"/>
        <v>16472.407291666666</v>
      </c>
      <c r="V17" s="35"/>
      <c r="W17" s="43">
        <f t="shared" ref="W17:W24" si="12">P17+Q17+R17+S17+T17+U17-(V17)</f>
        <v>25365.267291666667</v>
      </c>
      <c r="X17" s="43">
        <f t="shared" si="9"/>
        <v>8442.119999999999</v>
      </c>
      <c r="Y17" s="44">
        <f t="shared" si="10"/>
        <v>17028</v>
      </c>
      <c r="Z17" s="43">
        <f t="shared" si="11"/>
        <v>86192.612708333327</v>
      </c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</row>
    <row r="18" spans="1:80" s="39" customFormat="1" ht="21" customHeight="1" x14ac:dyDescent="0.2">
      <c r="A18" s="39">
        <v>9</v>
      </c>
      <c r="B18" s="40" t="s">
        <v>120</v>
      </c>
      <c r="C18" s="41" t="s">
        <v>104</v>
      </c>
      <c r="D18" s="31" t="s">
        <v>14</v>
      </c>
      <c r="E18" s="79" t="s">
        <v>191</v>
      </c>
      <c r="F18" s="32" t="s">
        <v>81</v>
      </c>
      <c r="G18" s="33">
        <v>93000</v>
      </c>
      <c r="H18" s="42">
        <f t="shared" si="0"/>
        <v>86153.58</v>
      </c>
      <c r="I18" s="33">
        <f t="shared" si="1"/>
        <v>2669.1</v>
      </c>
      <c r="J18" s="33">
        <f t="shared" si="2"/>
        <v>6602.9999999999991</v>
      </c>
      <c r="K18" s="33">
        <f t="shared" si="3"/>
        <v>686.4</v>
      </c>
      <c r="L18" s="33">
        <f t="shared" si="4"/>
        <v>2827.2</v>
      </c>
      <c r="M18" s="33">
        <f t="shared" si="5"/>
        <v>6593.7000000000007</v>
      </c>
      <c r="N18" s="33">
        <v>1350.12</v>
      </c>
      <c r="O18" s="33">
        <f t="shared" si="6"/>
        <v>20729.519999999997</v>
      </c>
      <c r="P18" s="33">
        <v>25</v>
      </c>
      <c r="Q18" s="34">
        <v>1000</v>
      </c>
      <c r="R18" s="33">
        <v>770</v>
      </c>
      <c r="S18" s="33"/>
      <c r="T18" s="33">
        <v>100</v>
      </c>
      <c r="U18" s="35">
        <f t="shared" si="7"/>
        <v>10121.332291666666</v>
      </c>
      <c r="V18" s="35">
        <v>1444</v>
      </c>
      <c r="W18" s="43">
        <f t="shared" si="12"/>
        <v>10572.332291666666</v>
      </c>
      <c r="X18" s="43">
        <f t="shared" si="9"/>
        <v>6846.4199999999992</v>
      </c>
      <c r="Y18" s="44">
        <f t="shared" si="10"/>
        <v>13196.7</v>
      </c>
      <c r="Z18" s="43">
        <f t="shared" si="11"/>
        <v>75581.247708333336</v>
      </c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</row>
    <row r="19" spans="1:80" s="39" customFormat="1" ht="21" customHeight="1" x14ac:dyDescent="0.2">
      <c r="A19" s="39">
        <v>10</v>
      </c>
      <c r="B19" s="40" t="s">
        <v>133</v>
      </c>
      <c r="C19" s="41" t="s">
        <v>104</v>
      </c>
      <c r="D19" s="37" t="s">
        <v>31</v>
      </c>
      <c r="E19" s="79" t="s">
        <v>203</v>
      </c>
      <c r="F19" s="32" t="s">
        <v>82</v>
      </c>
      <c r="G19" s="33">
        <v>85000</v>
      </c>
      <c r="H19" s="42">
        <f>+G19-(I19+L19+N19)</f>
        <v>78626.38</v>
      </c>
      <c r="I19" s="33">
        <f>IF(G19&lt;=312000,G19*2.87%,8954.4)</f>
        <v>2439.5</v>
      </c>
      <c r="J19" s="33">
        <f>IF(G19&lt;=312000,G19*7.1%,22152)</f>
        <v>6034.9999999999991</v>
      </c>
      <c r="K19" s="33">
        <f>IF(G19&lt;=62400,G19*1.1%,686.4)</f>
        <v>686.4</v>
      </c>
      <c r="L19" s="33">
        <f>IF(G19&lt;=156000,G19*3.04%,4742.4)</f>
        <v>2584</v>
      </c>
      <c r="M19" s="33">
        <f>IF(G19&lt;=156000,G19*7.09%,11060.4)</f>
        <v>6026.5</v>
      </c>
      <c r="N19" s="33">
        <v>1350.12</v>
      </c>
      <c r="O19" s="33">
        <f>+I19+J19+K19+L19+M19+N19</f>
        <v>19121.52</v>
      </c>
      <c r="P19" s="33">
        <v>25</v>
      </c>
      <c r="Q19" s="34">
        <v>1000</v>
      </c>
      <c r="R19" s="33">
        <v>1610</v>
      </c>
      <c r="S19" s="33"/>
      <c r="T19" s="33">
        <v>100</v>
      </c>
      <c r="U19" s="35">
        <f>IF((H19*12)&gt;867123.01,(79776+(((H19*12)-867123.01)*0.25))/12,IF((H19*12)&gt;624329.01,(31216+(((H19*12)-624329.01)*0.2))/12,IF((H19*12)&gt;416220.01,(((H19*12)-416220.01)*0.15)/12,0)))</f>
        <v>8239.5322916666682</v>
      </c>
      <c r="V19" s="35"/>
      <c r="W19" s="43">
        <f t="shared" si="12"/>
        <v>10974.532291666668</v>
      </c>
      <c r="X19" s="43">
        <f>+I19+L19+N19</f>
        <v>6373.62</v>
      </c>
      <c r="Y19" s="44">
        <f>+J19+M19</f>
        <v>12061.5</v>
      </c>
      <c r="Z19" s="43">
        <f>+G19-(W19+X19)</f>
        <v>67651.847708333327</v>
      </c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</row>
    <row r="20" spans="1:80" s="39" customFormat="1" ht="21" customHeight="1" x14ac:dyDescent="0.2">
      <c r="A20" s="39">
        <v>11</v>
      </c>
      <c r="B20" s="40" t="s">
        <v>121</v>
      </c>
      <c r="C20" s="41" t="s">
        <v>104</v>
      </c>
      <c r="D20" s="36" t="s">
        <v>20</v>
      </c>
      <c r="E20" s="79" t="s">
        <v>44</v>
      </c>
      <c r="F20" s="32" t="s">
        <v>81</v>
      </c>
      <c r="G20" s="33">
        <v>65000</v>
      </c>
      <c r="H20" s="42">
        <f t="shared" si="0"/>
        <v>61158.5</v>
      </c>
      <c r="I20" s="33">
        <f t="shared" si="1"/>
        <v>1865.5</v>
      </c>
      <c r="J20" s="33">
        <f t="shared" si="2"/>
        <v>4615</v>
      </c>
      <c r="K20" s="33">
        <f t="shared" si="3"/>
        <v>686.4</v>
      </c>
      <c r="L20" s="33">
        <f t="shared" si="4"/>
        <v>1976</v>
      </c>
      <c r="M20" s="33">
        <f t="shared" si="5"/>
        <v>4608.5</v>
      </c>
      <c r="N20" s="33">
        <v>0</v>
      </c>
      <c r="O20" s="33">
        <f t="shared" si="6"/>
        <v>13751.4</v>
      </c>
      <c r="P20" s="33">
        <v>25</v>
      </c>
      <c r="Q20" s="34">
        <v>6000</v>
      </c>
      <c r="R20" s="33"/>
      <c r="S20" s="33"/>
      <c r="T20" s="33">
        <v>100</v>
      </c>
      <c r="U20" s="35">
        <f t="shared" si="7"/>
        <v>4427.5498333333335</v>
      </c>
      <c r="V20" s="35"/>
      <c r="W20" s="43">
        <f t="shared" si="12"/>
        <v>10552.549833333334</v>
      </c>
      <c r="X20" s="43">
        <f t="shared" si="9"/>
        <v>3841.5</v>
      </c>
      <c r="Y20" s="44">
        <f t="shared" si="10"/>
        <v>9223.5</v>
      </c>
      <c r="Z20" s="43">
        <f t="shared" si="11"/>
        <v>50605.950166666662</v>
      </c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</row>
    <row r="21" spans="1:80" s="39" customFormat="1" ht="21" customHeight="1" x14ac:dyDescent="0.2">
      <c r="A21" s="39">
        <v>12</v>
      </c>
      <c r="B21" s="40" t="s">
        <v>122</v>
      </c>
      <c r="C21" s="41" t="s">
        <v>105</v>
      </c>
      <c r="D21" s="37" t="s">
        <v>20</v>
      </c>
      <c r="E21" s="79" t="s">
        <v>75</v>
      </c>
      <c r="F21" s="32" t="s">
        <v>81</v>
      </c>
      <c r="G21" s="33">
        <v>36000</v>
      </c>
      <c r="H21" s="42">
        <f t="shared" si="0"/>
        <v>33872.400000000001</v>
      </c>
      <c r="I21" s="33">
        <f t="shared" si="1"/>
        <v>1033.2</v>
      </c>
      <c r="J21" s="33">
        <f t="shared" si="2"/>
        <v>2555.9999999999995</v>
      </c>
      <c r="K21" s="33">
        <f t="shared" si="3"/>
        <v>396.00000000000006</v>
      </c>
      <c r="L21" s="33">
        <f t="shared" si="4"/>
        <v>1094.4000000000001</v>
      </c>
      <c r="M21" s="33">
        <f t="shared" si="5"/>
        <v>2552.4</v>
      </c>
      <c r="N21" s="33">
        <v>0</v>
      </c>
      <c r="O21" s="33">
        <f t="shared" si="6"/>
        <v>7632</v>
      </c>
      <c r="P21" s="33">
        <v>25</v>
      </c>
      <c r="Q21" s="34"/>
      <c r="R21" s="33">
        <v>1470</v>
      </c>
      <c r="S21" s="33"/>
      <c r="T21" s="33">
        <v>100</v>
      </c>
      <c r="U21" s="35">
        <f t="shared" si="7"/>
        <v>0</v>
      </c>
      <c r="V21" s="35"/>
      <c r="W21" s="43">
        <f t="shared" si="12"/>
        <v>1595</v>
      </c>
      <c r="X21" s="43">
        <f t="shared" si="9"/>
        <v>2127.6000000000004</v>
      </c>
      <c r="Y21" s="44">
        <f t="shared" si="10"/>
        <v>5108.3999999999996</v>
      </c>
      <c r="Z21" s="43">
        <f t="shared" si="11"/>
        <v>32277.4</v>
      </c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</row>
    <row r="22" spans="1:80" s="39" customFormat="1" ht="21" customHeight="1" x14ac:dyDescent="0.2">
      <c r="A22" s="39">
        <v>13</v>
      </c>
      <c r="B22" s="40" t="s">
        <v>123</v>
      </c>
      <c r="C22" s="41" t="s">
        <v>104</v>
      </c>
      <c r="D22" s="37" t="s">
        <v>91</v>
      </c>
      <c r="E22" s="79" t="s">
        <v>67</v>
      </c>
      <c r="F22" s="32" t="s">
        <v>82</v>
      </c>
      <c r="G22" s="33">
        <v>50000</v>
      </c>
      <c r="H22" s="42">
        <f t="shared" si="0"/>
        <v>45694.879999999997</v>
      </c>
      <c r="I22" s="33">
        <f t="shared" si="1"/>
        <v>1435</v>
      </c>
      <c r="J22" s="33">
        <f t="shared" si="2"/>
        <v>3549.9999999999995</v>
      </c>
      <c r="K22" s="33">
        <f t="shared" si="3"/>
        <v>550</v>
      </c>
      <c r="L22" s="33">
        <f t="shared" si="4"/>
        <v>1520</v>
      </c>
      <c r="M22" s="33">
        <f t="shared" si="5"/>
        <v>3545.0000000000005</v>
      </c>
      <c r="N22" s="33">
        <v>1350.12</v>
      </c>
      <c r="O22" s="33">
        <f t="shared" si="6"/>
        <v>11950.119999999999</v>
      </c>
      <c r="P22" s="33">
        <v>25</v>
      </c>
      <c r="Q22" s="34">
        <v>1000</v>
      </c>
      <c r="R22" s="33"/>
      <c r="S22" s="33">
        <v>1220</v>
      </c>
      <c r="T22" s="33">
        <v>100</v>
      </c>
      <c r="U22" s="35">
        <f t="shared" si="7"/>
        <v>1651.4818749999993</v>
      </c>
      <c r="V22" s="35"/>
      <c r="W22" s="43">
        <f t="shared" si="12"/>
        <v>3996.4818749999995</v>
      </c>
      <c r="X22" s="43">
        <f t="shared" si="9"/>
        <v>4305.12</v>
      </c>
      <c r="Y22" s="44">
        <f t="shared" si="10"/>
        <v>7095</v>
      </c>
      <c r="Z22" s="43">
        <f t="shared" si="11"/>
        <v>41698.398125</v>
      </c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</row>
    <row r="23" spans="1:80" s="39" customFormat="1" ht="21" customHeight="1" x14ac:dyDescent="0.2">
      <c r="A23" s="39">
        <v>14</v>
      </c>
      <c r="B23" s="40" t="s">
        <v>124</v>
      </c>
      <c r="C23" s="41" t="s">
        <v>105</v>
      </c>
      <c r="D23" s="37" t="s">
        <v>91</v>
      </c>
      <c r="E23" s="79" t="s">
        <v>60</v>
      </c>
      <c r="F23" s="32" t="s">
        <v>81</v>
      </c>
      <c r="G23" s="33">
        <v>55000</v>
      </c>
      <c r="H23" s="42">
        <f t="shared" si="0"/>
        <v>51749.5</v>
      </c>
      <c r="I23" s="33">
        <f t="shared" si="1"/>
        <v>1578.5</v>
      </c>
      <c r="J23" s="33">
        <f t="shared" si="2"/>
        <v>3904.9999999999995</v>
      </c>
      <c r="K23" s="33">
        <f t="shared" si="3"/>
        <v>605.00000000000011</v>
      </c>
      <c r="L23" s="33">
        <f t="shared" si="4"/>
        <v>1672</v>
      </c>
      <c r="M23" s="33">
        <f t="shared" si="5"/>
        <v>3899.5000000000005</v>
      </c>
      <c r="N23" s="33">
        <v>0</v>
      </c>
      <c r="O23" s="33">
        <f t="shared" si="6"/>
        <v>11660</v>
      </c>
      <c r="P23" s="33">
        <v>25</v>
      </c>
      <c r="Q23" s="34">
        <v>2996.21</v>
      </c>
      <c r="R23" s="33"/>
      <c r="S23" s="33">
        <v>1008</v>
      </c>
      <c r="T23" s="33">
        <v>100</v>
      </c>
      <c r="U23" s="35">
        <f t="shared" si="7"/>
        <v>2559.6748749999997</v>
      </c>
      <c r="V23" s="35"/>
      <c r="W23" s="43">
        <f t="shared" si="12"/>
        <v>6688.8848749999997</v>
      </c>
      <c r="X23" s="43">
        <f t="shared" si="9"/>
        <v>3250.5</v>
      </c>
      <c r="Y23" s="44">
        <f t="shared" si="10"/>
        <v>7804.5</v>
      </c>
      <c r="Z23" s="43">
        <f t="shared" si="11"/>
        <v>45060.615124999997</v>
      </c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</row>
    <row r="24" spans="1:80" s="39" customFormat="1" ht="21" customHeight="1" x14ac:dyDescent="0.2">
      <c r="A24" s="39">
        <v>15</v>
      </c>
      <c r="B24" s="40" t="s">
        <v>125</v>
      </c>
      <c r="C24" s="41" t="s">
        <v>105</v>
      </c>
      <c r="D24" s="31" t="s">
        <v>27</v>
      </c>
      <c r="E24" s="79" t="s">
        <v>58</v>
      </c>
      <c r="F24" s="32" t="s">
        <v>81</v>
      </c>
      <c r="G24" s="33">
        <v>83000</v>
      </c>
      <c r="H24" s="42">
        <f t="shared" si="0"/>
        <v>76744.58</v>
      </c>
      <c r="I24" s="33">
        <f t="shared" si="1"/>
        <v>2382.1</v>
      </c>
      <c r="J24" s="33">
        <f t="shared" si="2"/>
        <v>5892.9999999999991</v>
      </c>
      <c r="K24" s="33">
        <f t="shared" si="3"/>
        <v>686.4</v>
      </c>
      <c r="L24" s="33">
        <f t="shared" si="4"/>
        <v>2523.1999999999998</v>
      </c>
      <c r="M24" s="33">
        <f t="shared" si="5"/>
        <v>5884.7000000000007</v>
      </c>
      <c r="N24" s="33">
        <v>1350.12</v>
      </c>
      <c r="O24" s="33">
        <f t="shared" si="6"/>
        <v>18719.519999999997</v>
      </c>
      <c r="P24" s="33">
        <v>25</v>
      </c>
      <c r="Q24" s="34">
        <v>21469.64</v>
      </c>
      <c r="R24" s="33">
        <v>840</v>
      </c>
      <c r="S24" s="33"/>
      <c r="T24" s="33">
        <v>100</v>
      </c>
      <c r="U24" s="35">
        <f t="shared" si="7"/>
        <v>7769.0822916666657</v>
      </c>
      <c r="V24" s="35"/>
      <c r="W24" s="43">
        <f t="shared" si="12"/>
        <v>30203.722291666665</v>
      </c>
      <c r="X24" s="43">
        <f t="shared" si="9"/>
        <v>6255.4199999999992</v>
      </c>
      <c r="Y24" s="44">
        <f t="shared" si="10"/>
        <v>11777.7</v>
      </c>
      <c r="Z24" s="43">
        <f t="shared" si="11"/>
        <v>46540.857708333337</v>
      </c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</row>
    <row r="25" spans="1:80" s="39" customFormat="1" ht="24" customHeight="1" x14ac:dyDescent="0.2">
      <c r="A25" s="39">
        <v>16</v>
      </c>
      <c r="B25" s="40" t="s">
        <v>126</v>
      </c>
      <c r="C25" s="41" t="s">
        <v>104</v>
      </c>
      <c r="D25" s="31" t="s">
        <v>21</v>
      </c>
      <c r="E25" s="79" t="s">
        <v>40</v>
      </c>
      <c r="F25" s="32" t="s">
        <v>81</v>
      </c>
      <c r="G25" s="33">
        <v>85000</v>
      </c>
      <c r="H25" s="42">
        <f t="shared" si="0"/>
        <v>77276.259999999995</v>
      </c>
      <c r="I25" s="33">
        <f t="shared" si="1"/>
        <v>2439.5</v>
      </c>
      <c r="J25" s="33">
        <f t="shared" si="2"/>
        <v>6034.9999999999991</v>
      </c>
      <c r="K25" s="33">
        <f t="shared" si="3"/>
        <v>686.4</v>
      </c>
      <c r="L25" s="33">
        <f t="shared" si="4"/>
        <v>2584</v>
      </c>
      <c r="M25" s="33">
        <f t="shared" si="5"/>
        <v>6026.5</v>
      </c>
      <c r="N25" s="33">
        <f>+N24*2</f>
        <v>2700.24</v>
      </c>
      <c r="O25" s="33">
        <f t="shared" si="6"/>
        <v>20471.64</v>
      </c>
      <c r="P25" s="33">
        <v>25</v>
      </c>
      <c r="Q25" s="34"/>
      <c r="R25" s="33"/>
      <c r="S25" s="33"/>
      <c r="T25" s="33">
        <v>100</v>
      </c>
      <c r="U25" s="35">
        <f t="shared" si="7"/>
        <v>7902.002291666664</v>
      </c>
      <c r="V25" s="35">
        <v>7902</v>
      </c>
      <c r="W25" s="43">
        <f>P25+Q25+R25+S25+T25+U25-(V25)</f>
        <v>125.00229166666395</v>
      </c>
      <c r="X25" s="43">
        <f t="shared" si="9"/>
        <v>7723.74</v>
      </c>
      <c r="Y25" s="44">
        <f t="shared" si="10"/>
        <v>12061.5</v>
      </c>
      <c r="Z25" s="43">
        <f t="shared" si="11"/>
        <v>77151.257708333331</v>
      </c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</row>
    <row r="26" spans="1:80" s="39" customFormat="1" ht="21" customHeight="1" x14ac:dyDescent="0.2">
      <c r="A26" s="39">
        <v>17</v>
      </c>
      <c r="B26" s="40" t="s">
        <v>113</v>
      </c>
      <c r="C26" s="41" t="s">
        <v>104</v>
      </c>
      <c r="D26" s="36" t="s">
        <v>18</v>
      </c>
      <c r="E26" s="79" t="s">
        <v>66</v>
      </c>
      <c r="F26" s="32" t="s">
        <v>81</v>
      </c>
      <c r="G26" s="33">
        <v>60000</v>
      </c>
      <c r="H26" s="42">
        <f t="shared" si="0"/>
        <v>56454</v>
      </c>
      <c r="I26" s="33">
        <f t="shared" si="1"/>
        <v>1722</v>
      </c>
      <c r="J26" s="33">
        <f t="shared" si="2"/>
        <v>4260</v>
      </c>
      <c r="K26" s="33">
        <f t="shared" si="3"/>
        <v>660.00000000000011</v>
      </c>
      <c r="L26" s="33">
        <f t="shared" si="4"/>
        <v>1824</v>
      </c>
      <c r="M26" s="33">
        <f t="shared" si="5"/>
        <v>4254</v>
      </c>
      <c r="N26" s="33">
        <v>0</v>
      </c>
      <c r="O26" s="33">
        <f t="shared" si="6"/>
        <v>12720</v>
      </c>
      <c r="P26" s="33">
        <v>25</v>
      </c>
      <c r="Q26" s="34">
        <v>21600.77</v>
      </c>
      <c r="R26" s="33"/>
      <c r="S26" s="33">
        <v>2440</v>
      </c>
      <c r="T26" s="33">
        <v>100</v>
      </c>
      <c r="U26" s="35">
        <f t="shared" si="7"/>
        <v>3486.6498333333329</v>
      </c>
      <c r="V26" s="35"/>
      <c r="W26" s="43">
        <f t="shared" ref="W26:W29" si="13">P26+Q26+R26+S26+T26+U26-(V26)</f>
        <v>27652.419833333333</v>
      </c>
      <c r="X26" s="43">
        <f t="shared" si="9"/>
        <v>3546</v>
      </c>
      <c r="Y26" s="44">
        <f t="shared" si="10"/>
        <v>8514</v>
      </c>
      <c r="Z26" s="43">
        <f t="shared" si="11"/>
        <v>28801.580166666667</v>
      </c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</row>
    <row r="27" spans="1:80" s="39" customFormat="1" ht="21" customHeight="1" x14ac:dyDescent="0.2">
      <c r="A27" s="39">
        <v>18</v>
      </c>
      <c r="B27" s="40" t="s">
        <v>127</v>
      </c>
      <c r="C27" s="41" t="s">
        <v>104</v>
      </c>
      <c r="D27" s="36" t="s">
        <v>25</v>
      </c>
      <c r="E27" s="79" t="s">
        <v>78</v>
      </c>
      <c r="F27" s="32" t="s">
        <v>81</v>
      </c>
      <c r="G27" s="33">
        <v>54000</v>
      </c>
      <c r="H27" s="42">
        <f t="shared" si="0"/>
        <v>50808.6</v>
      </c>
      <c r="I27" s="33">
        <f t="shared" si="1"/>
        <v>1549.8</v>
      </c>
      <c r="J27" s="33">
        <f t="shared" si="2"/>
        <v>3833.9999999999995</v>
      </c>
      <c r="K27" s="33">
        <f t="shared" si="3"/>
        <v>594.00000000000011</v>
      </c>
      <c r="L27" s="33">
        <f t="shared" si="4"/>
        <v>1641.6</v>
      </c>
      <c r="M27" s="33">
        <f t="shared" si="5"/>
        <v>3828.6000000000004</v>
      </c>
      <c r="N27" s="33">
        <v>0</v>
      </c>
      <c r="O27" s="33">
        <f t="shared" si="6"/>
        <v>11448</v>
      </c>
      <c r="P27" s="33">
        <v>25</v>
      </c>
      <c r="Q27" s="34">
        <v>500</v>
      </c>
      <c r="R27" s="33">
        <v>350</v>
      </c>
      <c r="S27" s="33"/>
      <c r="T27" s="33">
        <v>100</v>
      </c>
      <c r="U27" s="35">
        <f t="shared" si="7"/>
        <v>2418.539874999999</v>
      </c>
      <c r="V27" s="35"/>
      <c r="W27" s="43">
        <f t="shared" si="13"/>
        <v>3393.539874999999</v>
      </c>
      <c r="X27" s="43">
        <f t="shared" si="9"/>
        <v>3191.3999999999996</v>
      </c>
      <c r="Y27" s="44">
        <f t="shared" si="10"/>
        <v>7662.6</v>
      </c>
      <c r="Z27" s="43">
        <f t="shared" si="11"/>
        <v>47415.060125000004</v>
      </c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</row>
    <row r="28" spans="1:80" s="39" customFormat="1" ht="21" customHeight="1" x14ac:dyDescent="0.2">
      <c r="A28" s="39">
        <v>19</v>
      </c>
      <c r="B28" s="40" t="s">
        <v>128</v>
      </c>
      <c r="C28" s="41" t="s">
        <v>104</v>
      </c>
      <c r="D28" s="36" t="s">
        <v>25</v>
      </c>
      <c r="E28" s="79" t="s">
        <v>63</v>
      </c>
      <c r="F28" s="32" t="s">
        <v>81</v>
      </c>
      <c r="G28" s="33">
        <v>65000</v>
      </c>
      <c r="H28" s="42">
        <f t="shared" si="0"/>
        <v>57108.14</v>
      </c>
      <c r="I28" s="33">
        <f t="shared" si="1"/>
        <v>1865.5</v>
      </c>
      <c r="J28" s="33">
        <f t="shared" si="2"/>
        <v>4615</v>
      </c>
      <c r="K28" s="33">
        <f t="shared" si="3"/>
        <v>686.4</v>
      </c>
      <c r="L28" s="33">
        <f t="shared" si="4"/>
        <v>1976</v>
      </c>
      <c r="M28" s="33">
        <f t="shared" si="5"/>
        <v>4608.5</v>
      </c>
      <c r="N28" s="33">
        <f>1350.12*3</f>
        <v>4050.3599999999997</v>
      </c>
      <c r="O28" s="33">
        <f t="shared" si="6"/>
        <v>17801.759999999998</v>
      </c>
      <c r="P28" s="33">
        <v>25</v>
      </c>
      <c r="Q28" s="34">
        <v>1200</v>
      </c>
      <c r="R28" s="33"/>
      <c r="S28" s="33"/>
      <c r="T28" s="33">
        <v>100</v>
      </c>
      <c r="U28" s="35">
        <f t="shared" si="7"/>
        <v>3617.477833333332</v>
      </c>
      <c r="V28" s="35"/>
      <c r="W28" s="43">
        <f t="shared" si="13"/>
        <v>4942.4778333333325</v>
      </c>
      <c r="X28" s="43">
        <f t="shared" si="9"/>
        <v>7891.86</v>
      </c>
      <c r="Y28" s="44">
        <f t="shared" si="10"/>
        <v>9223.5</v>
      </c>
      <c r="Z28" s="43">
        <f t="shared" si="11"/>
        <v>52165.662166666669</v>
      </c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</row>
    <row r="29" spans="1:80" s="39" customFormat="1" ht="23.25" customHeight="1" x14ac:dyDescent="0.2">
      <c r="A29" s="39">
        <v>20</v>
      </c>
      <c r="B29" s="40" t="s">
        <v>129</v>
      </c>
      <c r="C29" s="41" t="s">
        <v>104</v>
      </c>
      <c r="D29" s="36" t="s">
        <v>16</v>
      </c>
      <c r="E29" s="79" t="s">
        <v>110</v>
      </c>
      <c r="F29" s="32" t="s">
        <v>81</v>
      </c>
      <c r="G29" s="33">
        <v>70000</v>
      </c>
      <c r="H29" s="42">
        <f t="shared" si="0"/>
        <v>57762.28</v>
      </c>
      <c r="I29" s="33">
        <f t="shared" si="1"/>
        <v>2009</v>
      </c>
      <c r="J29" s="33">
        <f t="shared" si="2"/>
        <v>4970</v>
      </c>
      <c r="K29" s="33">
        <f t="shared" si="3"/>
        <v>686.4</v>
      </c>
      <c r="L29" s="33">
        <f t="shared" si="4"/>
        <v>2128</v>
      </c>
      <c r="M29" s="33">
        <f t="shared" si="5"/>
        <v>4963</v>
      </c>
      <c r="N29" s="33">
        <f>+N28*2</f>
        <v>8100.7199999999993</v>
      </c>
      <c r="O29" s="33">
        <f t="shared" si="6"/>
        <v>22857.119999999999</v>
      </c>
      <c r="P29" s="33">
        <v>25</v>
      </c>
      <c r="Q29" s="34"/>
      <c r="R29" s="33">
        <v>280</v>
      </c>
      <c r="S29" s="33">
        <v>4250</v>
      </c>
      <c r="T29" s="33">
        <v>100</v>
      </c>
      <c r="U29" s="35">
        <f t="shared" si="7"/>
        <v>3748.3058333333333</v>
      </c>
      <c r="V29" s="35">
        <v>2069.86</v>
      </c>
      <c r="W29" s="43">
        <f t="shared" si="13"/>
        <v>6333.4458333333332</v>
      </c>
      <c r="X29" s="43">
        <f t="shared" si="9"/>
        <v>12237.72</v>
      </c>
      <c r="Y29" s="44">
        <f t="shared" si="10"/>
        <v>9933</v>
      </c>
      <c r="Z29" s="43">
        <f t="shared" si="11"/>
        <v>51428.834166666667</v>
      </c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</row>
    <row r="30" spans="1:80" s="39" customFormat="1" ht="20.25" customHeight="1" x14ac:dyDescent="0.2">
      <c r="A30" s="39">
        <v>21</v>
      </c>
      <c r="B30" s="40" t="s">
        <v>130</v>
      </c>
      <c r="C30" s="41" t="s">
        <v>104</v>
      </c>
      <c r="D30" s="31" t="s">
        <v>14</v>
      </c>
      <c r="E30" s="78" t="s">
        <v>32</v>
      </c>
      <c r="F30" s="32" t="s">
        <v>81</v>
      </c>
      <c r="G30" s="33">
        <v>45000</v>
      </c>
      <c r="H30" s="42">
        <f t="shared" si="0"/>
        <v>39640.26</v>
      </c>
      <c r="I30" s="33">
        <f t="shared" si="1"/>
        <v>1291.5</v>
      </c>
      <c r="J30" s="33">
        <f t="shared" si="2"/>
        <v>3194.9999999999995</v>
      </c>
      <c r="K30" s="33">
        <f t="shared" si="3"/>
        <v>495.00000000000006</v>
      </c>
      <c r="L30" s="33">
        <f t="shared" si="4"/>
        <v>1368</v>
      </c>
      <c r="M30" s="33">
        <f t="shared" si="5"/>
        <v>3190.5</v>
      </c>
      <c r="N30" s="33">
        <f>1350.12*2</f>
        <v>2700.24</v>
      </c>
      <c r="O30" s="33">
        <f t="shared" si="6"/>
        <v>12240.24</v>
      </c>
      <c r="P30" s="33">
        <v>25</v>
      </c>
      <c r="Q30" s="34">
        <v>7487.3</v>
      </c>
      <c r="R30" s="33"/>
      <c r="S30" s="33"/>
      <c r="T30" s="33">
        <v>100</v>
      </c>
      <c r="U30" s="35">
        <f t="shared" si="7"/>
        <v>743.28887499999973</v>
      </c>
      <c r="V30" s="35"/>
      <c r="W30" s="43">
        <f t="shared" si="8"/>
        <v>8355.5888749999995</v>
      </c>
      <c r="X30" s="43">
        <f t="shared" si="9"/>
        <v>5359.74</v>
      </c>
      <c r="Y30" s="44">
        <f>+J30++K30+M30</f>
        <v>6880.5</v>
      </c>
      <c r="Z30" s="43">
        <f t="shared" si="11"/>
        <v>31284.671125000001</v>
      </c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</row>
    <row r="31" spans="1:80" s="39" customFormat="1" ht="21" customHeight="1" x14ac:dyDescent="0.2">
      <c r="A31" s="39">
        <v>22</v>
      </c>
      <c r="B31" s="40" t="s">
        <v>131</v>
      </c>
      <c r="C31" s="41" t="s">
        <v>105</v>
      </c>
      <c r="D31" s="31" t="s">
        <v>15</v>
      </c>
      <c r="E31" s="79" t="s">
        <v>33</v>
      </c>
      <c r="F31" s="32" t="s">
        <v>81</v>
      </c>
      <c r="G31" s="33">
        <v>80000</v>
      </c>
      <c r="H31" s="42">
        <f t="shared" si="0"/>
        <v>75272</v>
      </c>
      <c r="I31" s="33">
        <f t="shared" si="1"/>
        <v>2296</v>
      </c>
      <c r="J31" s="33">
        <f t="shared" si="2"/>
        <v>5679.9999999999991</v>
      </c>
      <c r="K31" s="33">
        <f t="shared" si="3"/>
        <v>686.4</v>
      </c>
      <c r="L31" s="33">
        <f t="shared" si="4"/>
        <v>2432</v>
      </c>
      <c r="M31" s="33">
        <f t="shared" si="5"/>
        <v>5672</v>
      </c>
      <c r="N31" s="33">
        <v>0</v>
      </c>
      <c r="O31" s="33">
        <f t="shared" si="6"/>
        <v>16766.400000000001</v>
      </c>
      <c r="P31" s="33">
        <v>25</v>
      </c>
      <c r="Q31" s="34">
        <v>200</v>
      </c>
      <c r="R31" s="33">
        <v>630</v>
      </c>
      <c r="S31" s="33"/>
      <c r="T31" s="33">
        <v>100</v>
      </c>
      <c r="U31" s="35">
        <f t="shared" si="7"/>
        <v>7400.9372916666662</v>
      </c>
      <c r="V31" s="35"/>
      <c r="W31" s="43">
        <f t="shared" si="8"/>
        <v>8355.9372916666653</v>
      </c>
      <c r="X31" s="43">
        <f t="shared" si="9"/>
        <v>4728</v>
      </c>
      <c r="Y31" s="44">
        <f t="shared" ref="Y31:Y61" si="14">+J31+M31</f>
        <v>11352</v>
      </c>
      <c r="Z31" s="43">
        <f t="shared" si="11"/>
        <v>66916.062708333338</v>
      </c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</row>
    <row r="32" spans="1:80" s="39" customFormat="1" ht="21" customHeight="1" x14ac:dyDescent="0.2">
      <c r="A32" s="39">
        <v>23</v>
      </c>
      <c r="B32" s="40" t="s">
        <v>132</v>
      </c>
      <c r="C32" s="41" t="s">
        <v>104</v>
      </c>
      <c r="D32" s="36" t="s">
        <v>25</v>
      </c>
      <c r="E32" s="79" t="s">
        <v>50</v>
      </c>
      <c r="F32" s="32" t="s">
        <v>81</v>
      </c>
      <c r="G32" s="33">
        <v>44000</v>
      </c>
      <c r="H32" s="42">
        <f t="shared" si="0"/>
        <v>40049.480000000003</v>
      </c>
      <c r="I32" s="33">
        <f t="shared" si="1"/>
        <v>1262.8</v>
      </c>
      <c r="J32" s="33">
        <f t="shared" si="2"/>
        <v>3123.9999999999995</v>
      </c>
      <c r="K32" s="33">
        <f t="shared" si="3"/>
        <v>484.00000000000006</v>
      </c>
      <c r="L32" s="33">
        <f t="shared" si="4"/>
        <v>1337.6</v>
      </c>
      <c r="M32" s="33">
        <f t="shared" si="5"/>
        <v>3119.6000000000004</v>
      </c>
      <c r="N32" s="33">
        <v>1350.12</v>
      </c>
      <c r="O32" s="33">
        <f t="shared" si="6"/>
        <v>10678.119999999999</v>
      </c>
      <c r="P32" s="33">
        <v>25</v>
      </c>
      <c r="Q32" s="34"/>
      <c r="R32" s="33">
        <v>770</v>
      </c>
      <c r="S32" s="33"/>
      <c r="T32" s="33">
        <v>100</v>
      </c>
      <c r="U32" s="35">
        <f t="shared" si="7"/>
        <v>804.671875</v>
      </c>
      <c r="V32" s="35"/>
      <c r="W32" s="43">
        <f t="shared" si="8"/>
        <v>1699.671875</v>
      </c>
      <c r="X32" s="43">
        <f t="shared" si="9"/>
        <v>3950.5199999999995</v>
      </c>
      <c r="Y32" s="44">
        <f t="shared" si="14"/>
        <v>6243.6</v>
      </c>
      <c r="Z32" s="43">
        <f t="shared" si="11"/>
        <v>38349.808125000003</v>
      </c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</row>
    <row r="33" spans="1:80" s="39" customFormat="1" ht="21" customHeight="1" x14ac:dyDescent="0.2">
      <c r="A33" s="39">
        <v>24</v>
      </c>
      <c r="B33" s="40" t="s">
        <v>134</v>
      </c>
      <c r="C33" s="41" t="s">
        <v>104</v>
      </c>
      <c r="D33" s="36" t="s">
        <v>18</v>
      </c>
      <c r="E33" s="79" t="s">
        <v>36</v>
      </c>
      <c r="F33" s="32" t="s">
        <v>96</v>
      </c>
      <c r="G33" s="33">
        <v>130000</v>
      </c>
      <c r="H33" s="42">
        <f t="shared" si="0"/>
        <v>122317</v>
      </c>
      <c r="I33" s="33">
        <f t="shared" si="1"/>
        <v>3731</v>
      </c>
      <c r="J33" s="33">
        <f t="shared" si="2"/>
        <v>9230</v>
      </c>
      <c r="K33" s="33">
        <f t="shared" si="3"/>
        <v>686.4</v>
      </c>
      <c r="L33" s="33">
        <f t="shared" si="4"/>
        <v>3952</v>
      </c>
      <c r="M33" s="33">
        <f t="shared" si="5"/>
        <v>9217</v>
      </c>
      <c r="N33" s="33">
        <v>0</v>
      </c>
      <c r="O33" s="33">
        <f t="shared" si="6"/>
        <v>26816.400000000001</v>
      </c>
      <c r="P33" s="33">
        <v>25</v>
      </c>
      <c r="Q33" s="34"/>
      <c r="R33" s="33"/>
      <c r="S33" s="33"/>
      <c r="T33" s="33">
        <v>100</v>
      </c>
      <c r="U33" s="35">
        <f t="shared" si="7"/>
        <v>19162.187291666665</v>
      </c>
      <c r="V33" s="35"/>
      <c r="W33" s="43">
        <f t="shared" si="8"/>
        <v>19287.187291666665</v>
      </c>
      <c r="X33" s="43">
        <f t="shared" si="9"/>
        <v>7683</v>
      </c>
      <c r="Y33" s="44">
        <f t="shared" si="14"/>
        <v>18447</v>
      </c>
      <c r="Z33" s="43">
        <f t="shared" si="11"/>
        <v>103029.81270833334</v>
      </c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</row>
    <row r="34" spans="1:80" s="39" customFormat="1" ht="21" customHeight="1" x14ac:dyDescent="0.2">
      <c r="A34" s="39">
        <v>25</v>
      </c>
      <c r="B34" s="40" t="s">
        <v>135</v>
      </c>
      <c r="C34" s="41" t="s">
        <v>104</v>
      </c>
      <c r="D34" s="36" t="s">
        <v>18</v>
      </c>
      <c r="E34" s="79" t="s">
        <v>65</v>
      </c>
      <c r="F34" s="32" t="s">
        <v>96</v>
      </c>
      <c r="G34" s="33">
        <v>130000</v>
      </c>
      <c r="H34" s="42">
        <f t="shared" si="0"/>
        <v>122317</v>
      </c>
      <c r="I34" s="33">
        <f t="shared" si="1"/>
        <v>3731</v>
      </c>
      <c r="J34" s="33">
        <f t="shared" si="2"/>
        <v>9230</v>
      </c>
      <c r="K34" s="33">
        <f t="shared" si="3"/>
        <v>686.4</v>
      </c>
      <c r="L34" s="33">
        <f t="shared" si="4"/>
        <v>3952</v>
      </c>
      <c r="M34" s="33">
        <f t="shared" si="5"/>
        <v>9217</v>
      </c>
      <c r="N34" s="33">
        <v>0</v>
      </c>
      <c r="O34" s="33">
        <f t="shared" si="6"/>
        <v>26816.400000000001</v>
      </c>
      <c r="P34" s="33">
        <v>25</v>
      </c>
      <c r="Q34" s="34"/>
      <c r="R34" s="33"/>
      <c r="S34" s="33"/>
      <c r="T34" s="33">
        <v>100</v>
      </c>
      <c r="U34" s="35">
        <f t="shared" si="7"/>
        <v>19162.187291666665</v>
      </c>
      <c r="V34" s="35"/>
      <c r="W34" s="43">
        <f t="shared" si="8"/>
        <v>19287.187291666665</v>
      </c>
      <c r="X34" s="43">
        <f t="shared" si="9"/>
        <v>7683</v>
      </c>
      <c r="Y34" s="44">
        <f t="shared" si="14"/>
        <v>18447</v>
      </c>
      <c r="Z34" s="43">
        <f t="shared" si="11"/>
        <v>103029.81270833334</v>
      </c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</row>
    <row r="35" spans="1:80" s="113" customFormat="1" ht="21" customHeight="1" x14ac:dyDescent="0.2">
      <c r="A35" s="113">
        <v>26</v>
      </c>
      <c r="B35" s="114" t="s">
        <v>136</v>
      </c>
      <c r="C35" s="115" t="s">
        <v>104</v>
      </c>
      <c r="D35" s="116" t="s">
        <v>17</v>
      </c>
      <c r="E35" s="117" t="s">
        <v>52</v>
      </c>
      <c r="F35" s="118" t="s">
        <v>96</v>
      </c>
      <c r="G35" s="119">
        <v>145000</v>
      </c>
      <c r="H35" s="120">
        <f t="shared" si="0"/>
        <v>136430.5</v>
      </c>
      <c r="I35" s="119">
        <f t="shared" si="1"/>
        <v>4161.5</v>
      </c>
      <c r="J35" s="119">
        <f t="shared" si="2"/>
        <v>10294.999999999998</v>
      </c>
      <c r="K35" s="119">
        <f t="shared" si="3"/>
        <v>686.4</v>
      </c>
      <c r="L35" s="119">
        <f t="shared" si="4"/>
        <v>4408</v>
      </c>
      <c r="M35" s="119">
        <f t="shared" si="5"/>
        <v>10280.5</v>
      </c>
      <c r="N35" s="119">
        <v>0</v>
      </c>
      <c r="O35" s="119">
        <f t="shared" si="6"/>
        <v>29831.399999999998</v>
      </c>
      <c r="P35" s="119">
        <v>25</v>
      </c>
      <c r="Q35" s="121"/>
      <c r="R35" s="119"/>
      <c r="S35" s="119"/>
      <c r="T35" s="119">
        <v>100</v>
      </c>
      <c r="U35" s="122">
        <f t="shared" si="7"/>
        <v>22690.562291666665</v>
      </c>
      <c r="V35" s="122">
        <v>22690.560000000001</v>
      </c>
      <c r="W35" s="123">
        <f>P35+Q35+R35+S35+T35+U35-(V35)</f>
        <v>125.00229166666395</v>
      </c>
      <c r="X35" s="123">
        <f t="shared" si="9"/>
        <v>8569.5</v>
      </c>
      <c r="Y35" s="124">
        <f t="shared" si="14"/>
        <v>20575.5</v>
      </c>
      <c r="Z35" s="123">
        <f t="shared" si="11"/>
        <v>136305.49770833334</v>
      </c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</row>
    <row r="36" spans="1:80" s="113" customFormat="1" ht="21" customHeight="1" x14ac:dyDescent="0.2">
      <c r="A36" s="113">
        <v>27</v>
      </c>
      <c r="B36" s="114" t="s">
        <v>137</v>
      </c>
      <c r="C36" s="115" t="s">
        <v>105</v>
      </c>
      <c r="D36" s="116" t="s">
        <v>20</v>
      </c>
      <c r="E36" s="117" t="s">
        <v>45</v>
      </c>
      <c r="F36" s="118" t="s">
        <v>82</v>
      </c>
      <c r="G36" s="119">
        <v>45000</v>
      </c>
      <c r="H36" s="120">
        <f t="shared" si="0"/>
        <v>40990.379999999997</v>
      </c>
      <c r="I36" s="119">
        <f t="shared" si="1"/>
        <v>1291.5</v>
      </c>
      <c r="J36" s="119">
        <f t="shared" si="2"/>
        <v>3194.9999999999995</v>
      </c>
      <c r="K36" s="119">
        <f t="shared" si="3"/>
        <v>495.00000000000006</v>
      </c>
      <c r="L36" s="119">
        <f t="shared" si="4"/>
        <v>1368</v>
      </c>
      <c r="M36" s="119">
        <f t="shared" si="5"/>
        <v>3190.5</v>
      </c>
      <c r="N36" s="119">
        <v>1350.12</v>
      </c>
      <c r="O36" s="119">
        <f t="shared" si="6"/>
        <v>10890.119999999999</v>
      </c>
      <c r="P36" s="119">
        <v>25</v>
      </c>
      <c r="Q36" s="121">
        <v>500</v>
      </c>
      <c r="R36" s="119">
        <v>1540</v>
      </c>
      <c r="S36" s="119"/>
      <c r="T36" s="119">
        <v>100</v>
      </c>
      <c r="U36" s="122">
        <f t="shared" si="7"/>
        <v>945.8068749999992</v>
      </c>
      <c r="V36" s="122"/>
      <c r="W36" s="123">
        <f t="shared" ref="W36:W41" si="15">P36+Q36+R36+S36+T36+U36-(V36)</f>
        <v>3110.8068749999993</v>
      </c>
      <c r="X36" s="123">
        <f t="shared" si="9"/>
        <v>4009.62</v>
      </c>
      <c r="Y36" s="124">
        <f t="shared" si="14"/>
        <v>6385.5</v>
      </c>
      <c r="Z36" s="123">
        <f t="shared" si="11"/>
        <v>37879.573125000003</v>
      </c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</row>
    <row r="37" spans="1:80" s="113" customFormat="1" ht="21" customHeight="1" x14ac:dyDescent="0.2">
      <c r="A37" s="113">
        <v>28</v>
      </c>
      <c r="B37" s="114" t="s">
        <v>138</v>
      </c>
      <c r="C37" s="115" t="s">
        <v>104</v>
      </c>
      <c r="D37" s="126" t="s">
        <v>20</v>
      </c>
      <c r="E37" s="117" t="s">
        <v>54</v>
      </c>
      <c r="F37" s="118" t="s">
        <v>81</v>
      </c>
      <c r="G37" s="119">
        <v>50000</v>
      </c>
      <c r="H37" s="120">
        <f t="shared" si="0"/>
        <v>47045</v>
      </c>
      <c r="I37" s="119">
        <f t="shared" si="1"/>
        <v>1435</v>
      </c>
      <c r="J37" s="119">
        <f t="shared" si="2"/>
        <v>3549.9999999999995</v>
      </c>
      <c r="K37" s="119">
        <f t="shared" si="3"/>
        <v>550</v>
      </c>
      <c r="L37" s="119">
        <f t="shared" si="4"/>
        <v>1520</v>
      </c>
      <c r="M37" s="119">
        <f t="shared" si="5"/>
        <v>3545.0000000000005</v>
      </c>
      <c r="N37" s="119">
        <f>+N56*2</f>
        <v>0</v>
      </c>
      <c r="O37" s="119">
        <f t="shared" si="6"/>
        <v>10600</v>
      </c>
      <c r="P37" s="119">
        <v>25</v>
      </c>
      <c r="Q37" s="121"/>
      <c r="R37" s="119"/>
      <c r="S37" s="119"/>
      <c r="T37" s="119">
        <v>100</v>
      </c>
      <c r="U37" s="122">
        <f t="shared" si="7"/>
        <v>1853.9998749999997</v>
      </c>
      <c r="V37" s="122"/>
      <c r="W37" s="123">
        <f t="shared" si="15"/>
        <v>1978.9998749999997</v>
      </c>
      <c r="X37" s="123">
        <f t="shared" si="9"/>
        <v>2955</v>
      </c>
      <c r="Y37" s="124">
        <f t="shared" si="14"/>
        <v>7095</v>
      </c>
      <c r="Z37" s="123">
        <f t="shared" si="11"/>
        <v>45066.000124999999</v>
      </c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</row>
    <row r="38" spans="1:80" s="113" customFormat="1" ht="21" customHeight="1" x14ac:dyDescent="0.2">
      <c r="A38" s="113">
        <v>29</v>
      </c>
      <c r="B38" s="114" t="s">
        <v>139</v>
      </c>
      <c r="C38" s="115" t="s">
        <v>104</v>
      </c>
      <c r="D38" s="116" t="s">
        <v>20</v>
      </c>
      <c r="E38" s="117" t="s">
        <v>49</v>
      </c>
      <c r="F38" s="118" t="s">
        <v>81</v>
      </c>
      <c r="G38" s="119">
        <v>45000</v>
      </c>
      <c r="H38" s="120">
        <f t="shared" si="0"/>
        <v>42340.5</v>
      </c>
      <c r="I38" s="119">
        <f t="shared" si="1"/>
        <v>1291.5</v>
      </c>
      <c r="J38" s="119">
        <f t="shared" si="2"/>
        <v>3194.9999999999995</v>
      </c>
      <c r="K38" s="119">
        <f t="shared" si="3"/>
        <v>495.00000000000006</v>
      </c>
      <c r="L38" s="119">
        <f t="shared" si="4"/>
        <v>1368</v>
      </c>
      <c r="M38" s="119">
        <f t="shared" si="5"/>
        <v>3190.5</v>
      </c>
      <c r="N38" s="119">
        <v>0</v>
      </c>
      <c r="O38" s="119">
        <f t="shared" si="6"/>
        <v>9540</v>
      </c>
      <c r="P38" s="119">
        <v>25</v>
      </c>
      <c r="Q38" s="121"/>
      <c r="R38" s="119">
        <v>630</v>
      </c>
      <c r="S38" s="119"/>
      <c r="T38" s="119">
        <v>100</v>
      </c>
      <c r="U38" s="122">
        <f t="shared" si="7"/>
        <v>1148.3248749999998</v>
      </c>
      <c r="V38" s="122"/>
      <c r="W38" s="123">
        <f t="shared" si="15"/>
        <v>1903.3248749999998</v>
      </c>
      <c r="X38" s="123">
        <f t="shared" si="9"/>
        <v>2659.5</v>
      </c>
      <c r="Y38" s="124">
        <f t="shared" si="14"/>
        <v>6385.5</v>
      </c>
      <c r="Z38" s="123">
        <f t="shared" si="11"/>
        <v>40437.175125000002</v>
      </c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</row>
    <row r="39" spans="1:80" s="113" customFormat="1" ht="21" customHeight="1" x14ac:dyDescent="0.2">
      <c r="A39" s="113">
        <v>30</v>
      </c>
      <c r="B39" s="114" t="s">
        <v>140</v>
      </c>
      <c r="C39" s="115" t="s">
        <v>104</v>
      </c>
      <c r="D39" s="126" t="s">
        <v>20</v>
      </c>
      <c r="E39" s="117" t="s">
        <v>49</v>
      </c>
      <c r="F39" s="118" t="s">
        <v>81</v>
      </c>
      <c r="G39" s="119">
        <v>45000</v>
      </c>
      <c r="H39" s="120">
        <f t="shared" si="0"/>
        <v>42340.5</v>
      </c>
      <c r="I39" s="119">
        <f t="shared" si="1"/>
        <v>1291.5</v>
      </c>
      <c r="J39" s="119">
        <f t="shared" si="2"/>
        <v>3194.9999999999995</v>
      </c>
      <c r="K39" s="119">
        <f t="shared" si="3"/>
        <v>495.00000000000006</v>
      </c>
      <c r="L39" s="119">
        <f t="shared" si="4"/>
        <v>1368</v>
      </c>
      <c r="M39" s="119">
        <f t="shared" si="5"/>
        <v>3190.5</v>
      </c>
      <c r="N39" s="119">
        <v>0</v>
      </c>
      <c r="O39" s="119">
        <f t="shared" si="6"/>
        <v>9540</v>
      </c>
      <c r="P39" s="119">
        <v>25</v>
      </c>
      <c r="Q39" s="121"/>
      <c r="R39" s="119">
        <v>1260</v>
      </c>
      <c r="S39" s="119"/>
      <c r="T39" s="119">
        <v>100</v>
      </c>
      <c r="U39" s="122">
        <f t="shared" si="7"/>
        <v>1148.3248749999998</v>
      </c>
      <c r="V39" s="122"/>
      <c r="W39" s="123">
        <f t="shared" si="15"/>
        <v>2533.3248749999998</v>
      </c>
      <c r="X39" s="123">
        <f t="shared" si="9"/>
        <v>2659.5</v>
      </c>
      <c r="Y39" s="124">
        <f t="shared" si="14"/>
        <v>6385.5</v>
      </c>
      <c r="Z39" s="123">
        <f t="shared" si="11"/>
        <v>39807.175125000002</v>
      </c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</row>
    <row r="40" spans="1:80" s="113" customFormat="1" ht="21" customHeight="1" x14ac:dyDescent="0.2">
      <c r="A40" s="113">
        <v>31</v>
      </c>
      <c r="B40" s="114" t="s">
        <v>141</v>
      </c>
      <c r="C40" s="115" t="s">
        <v>105</v>
      </c>
      <c r="D40" s="116" t="s">
        <v>20</v>
      </c>
      <c r="E40" s="117" t="s">
        <v>49</v>
      </c>
      <c r="F40" s="118" t="s">
        <v>81</v>
      </c>
      <c r="G40" s="119">
        <v>40000</v>
      </c>
      <c r="H40" s="120">
        <f t="shared" si="0"/>
        <v>37636</v>
      </c>
      <c r="I40" s="119">
        <f t="shared" si="1"/>
        <v>1148</v>
      </c>
      <c r="J40" s="119">
        <f t="shared" si="2"/>
        <v>2839.9999999999995</v>
      </c>
      <c r="K40" s="119">
        <f t="shared" si="3"/>
        <v>440.00000000000006</v>
      </c>
      <c r="L40" s="119">
        <f t="shared" si="4"/>
        <v>1216</v>
      </c>
      <c r="M40" s="119">
        <f t="shared" si="5"/>
        <v>2836</v>
      </c>
      <c r="N40" s="119">
        <v>0</v>
      </c>
      <c r="O40" s="119">
        <f t="shared" si="6"/>
        <v>8480</v>
      </c>
      <c r="P40" s="119">
        <v>25</v>
      </c>
      <c r="Q40" s="121"/>
      <c r="R40" s="119">
        <v>1610</v>
      </c>
      <c r="S40" s="119"/>
      <c r="T40" s="119">
        <v>100</v>
      </c>
      <c r="U40" s="122">
        <f t="shared" si="7"/>
        <v>442.64987499999984</v>
      </c>
      <c r="V40" s="122">
        <v>442.62</v>
      </c>
      <c r="W40" s="123">
        <f t="shared" si="15"/>
        <v>1735.0298750000002</v>
      </c>
      <c r="X40" s="123">
        <f t="shared" si="9"/>
        <v>2364</v>
      </c>
      <c r="Y40" s="124">
        <f t="shared" si="14"/>
        <v>5676</v>
      </c>
      <c r="Z40" s="123">
        <f t="shared" si="11"/>
        <v>35900.970125</v>
      </c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</row>
    <row r="41" spans="1:80" s="113" customFormat="1" ht="21" customHeight="1" x14ac:dyDescent="0.2">
      <c r="A41" s="113">
        <v>32</v>
      </c>
      <c r="B41" s="114" t="s">
        <v>142</v>
      </c>
      <c r="C41" s="115" t="s">
        <v>104</v>
      </c>
      <c r="D41" s="127" t="s">
        <v>20</v>
      </c>
      <c r="E41" s="117" t="s">
        <v>48</v>
      </c>
      <c r="F41" s="118" t="s">
        <v>81</v>
      </c>
      <c r="G41" s="119">
        <v>50000</v>
      </c>
      <c r="H41" s="120">
        <f t="shared" si="0"/>
        <v>45694.879999999997</v>
      </c>
      <c r="I41" s="119">
        <f t="shared" si="1"/>
        <v>1435</v>
      </c>
      <c r="J41" s="119">
        <f t="shared" si="2"/>
        <v>3549.9999999999995</v>
      </c>
      <c r="K41" s="119">
        <f t="shared" si="3"/>
        <v>550</v>
      </c>
      <c r="L41" s="119">
        <f t="shared" si="4"/>
        <v>1520</v>
      </c>
      <c r="M41" s="119">
        <f t="shared" si="5"/>
        <v>3545.0000000000005</v>
      </c>
      <c r="N41" s="119">
        <v>1350.12</v>
      </c>
      <c r="O41" s="119">
        <f t="shared" si="6"/>
        <v>11950.119999999999</v>
      </c>
      <c r="P41" s="119">
        <v>25</v>
      </c>
      <c r="Q41" s="121">
        <v>7246.58</v>
      </c>
      <c r="R41" s="119">
        <v>910</v>
      </c>
      <c r="S41" s="119"/>
      <c r="T41" s="119">
        <v>100</v>
      </c>
      <c r="U41" s="122">
        <f t="shared" si="7"/>
        <v>1651.4818749999993</v>
      </c>
      <c r="V41" s="122">
        <v>1651.48</v>
      </c>
      <c r="W41" s="123">
        <f t="shared" si="15"/>
        <v>8281.5818749999999</v>
      </c>
      <c r="X41" s="123">
        <f t="shared" si="9"/>
        <v>4305.12</v>
      </c>
      <c r="Y41" s="124">
        <f t="shared" si="14"/>
        <v>7095</v>
      </c>
      <c r="Z41" s="123">
        <f t="shared" si="11"/>
        <v>37413.298125000001</v>
      </c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</row>
    <row r="42" spans="1:80" s="39" customFormat="1" ht="21" customHeight="1" x14ac:dyDescent="0.2">
      <c r="A42" s="39">
        <v>33</v>
      </c>
      <c r="B42" s="40" t="s">
        <v>144</v>
      </c>
      <c r="C42" s="41" t="s">
        <v>104</v>
      </c>
      <c r="D42" s="31" t="s">
        <v>23</v>
      </c>
      <c r="E42" s="79" t="s">
        <v>68</v>
      </c>
      <c r="F42" s="32" t="s">
        <v>81</v>
      </c>
      <c r="G42" s="33">
        <v>55000</v>
      </c>
      <c r="H42" s="42">
        <f t="shared" ref="H42:H73" si="16">+G42-(I42+L42+N42)</f>
        <v>51749.5</v>
      </c>
      <c r="I42" s="33">
        <f t="shared" ref="I42:I73" si="17">IF(G42&lt;=312000,G42*2.87%,8954.4)</f>
        <v>1578.5</v>
      </c>
      <c r="J42" s="33">
        <f t="shared" ref="J42:J73" si="18">IF(G42&lt;=312000,G42*7.1%,22152)</f>
        <v>3904.9999999999995</v>
      </c>
      <c r="K42" s="33">
        <f t="shared" ref="K42:K73" si="19">IF(G42&lt;=62400,G42*1.1%,686.4)</f>
        <v>605.00000000000011</v>
      </c>
      <c r="L42" s="33">
        <f t="shared" ref="L42:L73" si="20">IF(G42&lt;=156000,G42*3.04%,4742.4)</f>
        <v>1672</v>
      </c>
      <c r="M42" s="33">
        <f t="shared" ref="M42:M73" si="21">IF(G42&lt;=156000,G42*7.09%,11060.4)</f>
        <v>3899.5000000000005</v>
      </c>
      <c r="N42" s="33">
        <v>0</v>
      </c>
      <c r="O42" s="33">
        <f t="shared" ref="O42:O73" si="22">+I42+J42+K42+L42+M42+N42</f>
        <v>11660</v>
      </c>
      <c r="P42" s="33">
        <v>25</v>
      </c>
      <c r="Q42" s="34"/>
      <c r="R42" s="33"/>
      <c r="S42" s="33"/>
      <c r="T42" s="33">
        <v>100</v>
      </c>
      <c r="U42" s="35">
        <f t="shared" ref="U42:U73" si="23">IF((H42*12)&gt;867123.01,(79776+(((H42*12)-867123.01)*0.25))/12,IF((H42*12)&gt;624329.01,(31216+(((H42*12)-624329.01)*0.2))/12,IF((H42*12)&gt;416220.01,(((H42*12)-416220.01)*0.15)/12,0)))</f>
        <v>2559.6748749999997</v>
      </c>
      <c r="V42" s="35"/>
      <c r="W42" s="43">
        <f t="shared" ref="W42:W73" si="24">P42+Q42+R42+S42+T42+U42</f>
        <v>2684.6748749999997</v>
      </c>
      <c r="X42" s="43">
        <f t="shared" ref="X42:X61" si="25">+I42+L42+N42</f>
        <v>3250.5</v>
      </c>
      <c r="Y42" s="44">
        <f t="shared" si="14"/>
        <v>7804.5</v>
      </c>
      <c r="Z42" s="43">
        <f t="shared" ref="Z42:Z73" si="26">+G42-(W42+X42)</f>
        <v>49064.825125000003</v>
      </c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</row>
    <row r="43" spans="1:80" s="39" customFormat="1" ht="21" customHeight="1" x14ac:dyDescent="0.2">
      <c r="A43" s="39">
        <v>34</v>
      </c>
      <c r="B43" s="40" t="s">
        <v>145</v>
      </c>
      <c r="C43" s="41" t="s">
        <v>105</v>
      </c>
      <c r="D43" s="37" t="s">
        <v>91</v>
      </c>
      <c r="E43" s="79" t="s">
        <v>71</v>
      </c>
      <c r="F43" s="32" t="s">
        <v>81</v>
      </c>
      <c r="G43" s="33">
        <v>50000</v>
      </c>
      <c r="H43" s="42">
        <f t="shared" si="16"/>
        <v>47045</v>
      </c>
      <c r="I43" s="33">
        <f t="shared" si="17"/>
        <v>1435</v>
      </c>
      <c r="J43" s="33">
        <f t="shared" si="18"/>
        <v>3549.9999999999995</v>
      </c>
      <c r="K43" s="33">
        <f t="shared" si="19"/>
        <v>550</v>
      </c>
      <c r="L43" s="33">
        <f t="shared" si="20"/>
        <v>1520</v>
      </c>
      <c r="M43" s="33">
        <f t="shared" si="21"/>
        <v>3545.0000000000005</v>
      </c>
      <c r="N43" s="33">
        <v>0</v>
      </c>
      <c r="O43" s="33">
        <f t="shared" si="22"/>
        <v>10600</v>
      </c>
      <c r="P43" s="33">
        <v>25</v>
      </c>
      <c r="Q43" s="34">
        <v>500</v>
      </c>
      <c r="R43" s="33">
        <v>1190</v>
      </c>
      <c r="S43" s="33"/>
      <c r="T43" s="33">
        <v>100</v>
      </c>
      <c r="U43" s="35">
        <f t="shared" si="23"/>
        <v>1853.9998749999997</v>
      </c>
      <c r="V43" s="35"/>
      <c r="W43" s="43">
        <f t="shared" si="24"/>
        <v>3668.9998749999995</v>
      </c>
      <c r="X43" s="43">
        <f t="shared" si="25"/>
        <v>2955</v>
      </c>
      <c r="Y43" s="44">
        <f t="shared" si="14"/>
        <v>7095</v>
      </c>
      <c r="Z43" s="43">
        <f t="shared" si="26"/>
        <v>43376.000124999999</v>
      </c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</row>
    <row r="44" spans="1:80" s="39" customFormat="1" ht="21" customHeight="1" x14ac:dyDescent="0.2">
      <c r="A44" s="39">
        <v>35</v>
      </c>
      <c r="B44" s="40" t="s">
        <v>146</v>
      </c>
      <c r="C44" s="41" t="s">
        <v>104</v>
      </c>
      <c r="D44" s="31" t="s">
        <v>26</v>
      </c>
      <c r="E44" s="79" t="s">
        <v>77</v>
      </c>
      <c r="F44" s="32" t="s">
        <v>81</v>
      </c>
      <c r="G44" s="33">
        <v>70000</v>
      </c>
      <c r="H44" s="42">
        <f t="shared" si="16"/>
        <v>65863</v>
      </c>
      <c r="I44" s="33">
        <f t="shared" si="17"/>
        <v>2009</v>
      </c>
      <c r="J44" s="33">
        <f t="shared" si="18"/>
        <v>4970</v>
      </c>
      <c r="K44" s="33">
        <f t="shared" si="19"/>
        <v>686.4</v>
      </c>
      <c r="L44" s="33">
        <f t="shared" si="20"/>
        <v>2128</v>
      </c>
      <c r="M44" s="33">
        <f t="shared" si="21"/>
        <v>4963</v>
      </c>
      <c r="N44" s="33"/>
      <c r="O44" s="33">
        <f t="shared" si="22"/>
        <v>14756.4</v>
      </c>
      <c r="P44" s="33">
        <v>25</v>
      </c>
      <c r="Q44" s="34">
        <v>2467.5300000000002</v>
      </c>
      <c r="R44" s="33">
        <v>1120</v>
      </c>
      <c r="S44" s="33"/>
      <c r="T44" s="33">
        <v>100</v>
      </c>
      <c r="U44" s="35">
        <f t="shared" si="23"/>
        <v>5368.4498333333331</v>
      </c>
      <c r="V44" s="35"/>
      <c r="W44" s="43">
        <f t="shared" si="24"/>
        <v>9080.9798333333329</v>
      </c>
      <c r="X44" s="43">
        <f t="shared" si="25"/>
        <v>4137</v>
      </c>
      <c r="Y44" s="44">
        <f t="shared" si="14"/>
        <v>9933</v>
      </c>
      <c r="Z44" s="43">
        <f t="shared" si="26"/>
        <v>56782.020166666669</v>
      </c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</row>
    <row r="45" spans="1:80" s="39" customFormat="1" ht="21" customHeight="1" x14ac:dyDescent="0.2">
      <c r="A45" s="39">
        <v>36</v>
      </c>
      <c r="B45" s="40" t="s">
        <v>147</v>
      </c>
      <c r="C45" s="41" t="s">
        <v>105</v>
      </c>
      <c r="D45" s="36" t="s">
        <v>16</v>
      </c>
      <c r="E45" s="79" t="s">
        <v>80</v>
      </c>
      <c r="F45" s="32" t="s">
        <v>81</v>
      </c>
      <c r="G45" s="33">
        <v>33875</v>
      </c>
      <c r="H45" s="42">
        <f t="shared" si="16"/>
        <v>31872.987499999999</v>
      </c>
      <c r="I45" s="33">
        <f t="shared" si="17"/>
        <v>972.21249999999998</v>
      </c>
      <c r="J45" s="33">
        <f t="shared" si="18"/>
        <v>2405.125</v>
      </c>
      <c r="K45" s="33">
        <f t="shared" si="19"/>
        <v>372.62500000000006</v>
      </c>
      <c r="L45" s="33">
        <f t="shared" si="20"/>
        <v>1029.8</v>
      </c>
      <c r="M45" s="33">
        <f t="shared" si="21"/>
        <v>2401.7375000000002</v>
      </c>
      <c r="N45" s="33">
        <v>0</v>
      </c>
      <c r="O45" s="33">
        <f t="shared" si="22"/>
        <v>7181.5</v>
      </c>
      <c r="P45" s="33">
        <v>25</v>
      </c>
      <c r="Q45" s="34"/>
      <c r="R45" s="33"/>
      <c r="S45" s="33"/>
      <c r="T45" s="33">
        <v>100</v>
      </c>
      <c r="U45" s="35">
        <f t="shared" si="23"/>
        <v>0</v>
      </c>
      <c r="V45" s="35"/>
      <c r="W45" s="43">
        <f t="shared" si="24"/>
        <v>125</v>
      </c>
      <c r="X45" s="43">
        <f t="shared" si="25"/>
        <v>2002.0124999999998</v>
      </c>
      <c r="Y45" s="44">
        <f t="shared" si="14"/>
        <v>4806.8625000000002</v>
      </c>
      <c r="Z45" s="43">
        <f t="shared" si="26"/>
        <v>31747.987499999999</v>
      </c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</row>
    <row r="46" spans="1:80" s="39" customFormat="1" ht="21" customHeight="1" x14ac:dyDescent="0.2">
      <c r="A46" s="39">
        <v>37</v>
      </c>
      <c r="B46" s="40" t="s">
        <v>148</v>
      </c>
      <c r="C46" s="41" t="s">
        <v>105</v>
      </c>
      <c r="D46" s="31" t="s">
        <v>23</v>
      </c>
      <c r="E46" s="79" t="s">
        <v>73</v>
      </c>
      <c r="F46" s="32" t="s">
        <v>81</v>
      </c>
      <c r="G46" s="33">
        <v>40000</v>
      </c>
      <c r="H46" s="42">
        <f t="shared" si="16"/>
        <v>37636</v>
      </c>
      <c r="I46" s="33">
        <f t="shared" si="17"/>
        <v>1148</v>
      </c>
      <c r="J46" s="33">
        <f t="shared" si="18"/>
        <v>2839.9999999999995</v>
      </c>
      <c r="K46" s="33">
        <f t="shared" si="19"/>
        <v>440.00000000000006</v>
      </c>
      <c r="L46" s="33">
        <f t="shared" si="20"/>
        <v>1216</v>
      </c>
      <c r="M46" s="33">
        <f t="shared" si="21"/>
        <v>2836</v>
      </c>
      <c r="N46" s="33">
        <v>0</v>
      </c>
      <c r="O46" s="33">
        <f t="shared" si="22"/>
        <v>8480</v>
      </c>
      <c r="P46" s="33">
        <v>25</v>
      </c>
      <c r="Q46" s="34">
        <v>7189.37</v>
      </c>
      <c r="R46" s="33">
        <v>840</v>
      </c>
      <c r="S46" s="33"/>
      <c r="T46" s="33">
        <v>100</v>
      </c>
      <c r="U46" s="35">
        <f t="shared" si="23"/>
        <v>442.64987499999984</v>
      </c>
      <c r="V46" s="35"/>
      <c r="W46" s="43">
        <f t="shared" si="24"/>
        <v>8597.019875</v>
      </c>
      <c r="X46" s="43">
        <f t="shared" si="25"/>
        <v>2364</v>
      </c>
      <c r="Y46" s="44">
        <f t="shared" si="14"/>
        <v>5676</v>
      </c>
      <c r="Z46" s="43">
        <f t="shared" si="26"/>
        <v>29038.980125000002</v>
      </c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</row>
    <row r="47" spans="1:80" s="39" customFormat="1" ht="21" customHeight="1" x14ac:dyDescent="0.2">
      <c r="A47" s="39">
        <v>38</v>
      </c>
      <c r="B47" s="40" t="s">
        <v>149</v>
      </c>
      <c r="C47" s="41" t="s">
        <v>104</v>
      </c>
      <c r="D47" s="31" t="s">
        <v>28</v>
      </c>
      <c r="E47" s="79" t="s">
        <v>74</v>
      </c>
      <c r="F47" s="32" t="s">
        <v>81</v>
      </c>
      <c r="G47" s="33">
        <v>40000</v>
      </c>
      <c r="H47" s="42">
        <f t="shared" si="16"/>
        <v>36285.879999999997</v>
      </c>
      <c r="I47" s="33">
        <f t="shared" si="17"/>
        <v>1148</v>
      </c>
      <c r="J47" s="33">
        <f t="shared" si="18"/>
        <v>2839.9999999999995</v>
      </c>
      <c r="K47" s="33">
        <f t="shared" si="19"/>
        <v>440.00000000000006</v>
      </c>
      <c r="L47" s="33">
        <f t="shared" si="20"/>
        <v>1216</v>
      </c>
      <c r="M47" s="33">
        <f t="shared" si="21"/>
        <v>2836</v>
      </c>
      <c r="N47" s="33">
        <v>1350.12</v>
      </c>
      <c r="O47" s="33">
        <f t="shared" si="22"/>
        <v>9830.119999999999</v>
      </c>
      <c r="P47" s="33">
        <v>25</v>
      </c>
      <c r="Q47" s="34">
        <v>1500</v>
      </c>
      <c r="R47" s="33"/>
      <c r="S47" s="33"/>
      <c r="T47" s="33">
        <v>100</v>
      </c>
      <c r="U47" s="35">
        <f t="shared" si="23"/>
        <v>240.13187499999913</v>
      </c>
      <c r="V47" s="35"/>
      <c r="W47" s="43">
        <f t="shared" si="24"/>
        <v>1865.1318749999991</v>
      </c>
      <c r="X47" s="43">
        <f t="shared" si="25"/>
        <v>3714.12</v>
      </c>
      <c r="Y47" s="44">
        <f t="shared" si="14"/>
        <v>5676</v>
      </c>
      <c r="Z47" s="43">
        <f t="shared" si="26"/>
        <v>34420.748124999998</v>
      </c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</row>
    <row r="48" spans="1:80" s="39" customFormat="1" ht="21" customHeight="1" x14ac:dyDescent="0.2">
      <c r="A48" s="39">
        <v>39</v>
      </c>
      <c r="B48" s="40" t="s">
        <v>150</v>
      </c>
      <c r="C48" s="41" t="s">
        <v>104</v>
      </c>
      <c r="D48" s="31" t="s">
        <v>20</v>
      </c>
      <c r="E48" s="79" t="s">
        <v>51</v>
      </c>
      <c r="F48" s="32" t="s">
        <v>81</v>
      </c>
      <c r="G48" s="33">
        <v>45000</v>
      </c>
      <c r="H48" s="42">
        <f t="shared" si="16"/>
        <v>42340.5</v>
      </c>
      <c r="I48" s="33">
        <f t="shared" si="17"/>
        <v>1291.5</v>
      </c>
      <c r="J48" s="33">
        <f t="shared" si="18"/>
        <v>3194.9999999999995</v>
      </c>
      <c r="K48" s="33">
        <f t="shared" si="19"/>
        <v>495.00000000000006</v>
      </c>
      <c r="L48" s="33">
        <f t="shared" si="20"/>
        <v>1368</v>
      </c>
      <c r="M48" s="33">
        <f t="shared" si="21"/>
        <v>3190.5</v>
      </c>
      <c r="N48" s="33">
        <f>+N80*2</f>
        <v>0</v>
      </c>
      <c r="O48" s="33">
        <f t="shared" si="22"/>
        <v>9540</v>
      </c>
      <c r="P48" s="33">
        <v>25</v>
      </c>
      <c r="Q48" s="34">
        <v>5742.03</v>
      </c>
      <c r="R48" s="33">
        <v>980</v>
      </c>
      <c r="S48" s="33"/>
      <c r="T48" s="33">
        <v>100</v>
      </c>
      <c r="U48" s="35">
        <f t="shared" si="23"/>
        <v>1148.3248749999998</v>
      </c>
      <c r="V48" s="35"/>
      <c r="W48" s="43">
        <f t="shared" si="24"/>
        <v>7995.3548749999991</v>
      </c>
      <c r="X48" s="43">
        <f t="shared" si="25"/>
        <v>2659.5</v>
      </c>
      <c r="Y48" s="44">
        <f t="shared" si="14"/>
        <v>6385.5</v>
      </c>
      <c r="Z48" s="43">
        <f t="shared" si="26"/>
        <v>34345.145125000003</v>
      </c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</row>
    <row r="49" spans="1:80" s="39" customFormat="1" ht="21" customHeight="1" x14ac:dyDescent="0.2">
      <c r="A49" s="39">
        <v>40</v>
      </c>
      <c r="B49" s="40" t="s">
        <v>151</v>
      </c>
      <c r="C49" s="41" t="s">
        <v>104</v>
      </c>
      <c r="D49" s="31" t="s">
        <v>21</v>
      </c>
      <c r="E49" s="79" t="s">
        <v>51</v>
      </c>
      <c r="F49" s="32" t="s">
        <v>81</v>
      </c>
      <c r="G49" s="33">
        <v>32000</v>
      </c>
      <c r="H49" s="42">
        <f t="shared" si="16"/>
        <v>30108.799999999999</v>
      </c>
      <c r="I49" s="33">
        <f t="shared" si="17"/>
        <v>918.4</v>
      </c>
      <c r="J49" s="33">
        <f t="shared" si="18"/>
        <v>2272</v>
      </c>
      <c r="K49" s="33">
        <f t="shared" si="19"/>
        <v>352.00000000000006</v>
      </c>
      <c r="L49" s="33">
        <f t="shared" si="20"/>
        <v>972.8</v>
      </c>
      <c r="M49" s="33">
        <f t="shared" si="21"/>
        <v>2268.8000000000002</v>
      </c>
      <c r="N49" s="33">
        <v>0</v>
      </c>
      <c r="O49" s="33">
        <f t="shared" si="22"/>
        <v>6784</v>
      </c>
      <c r="P49" s="33">
        <v>25</v>
      </c>
      <c r="Q49" s="34"/>
      <c r="R49" s="33"/>
      <c r="S49" s="33"/>
      <c r="T49" s="33">
        <v>100</v>
      </c>
      <c r="U49" s="35">
        <f t="shared" si="23"/>
        <v>0</v>
      </c>
      <c r="V49" s="35"/>
      <c r="W49" s="43">
        <f t="shared" si="24"/>
        <v>125</v>
      </c>
      <c r="X49" s="43">
        <f t="shared" si="25"/>
        <v>1891.1999999999998</v>
      </c>
      <c r="Y49" s="44">
        <f t="shared" si="14"/>
        <v>4540.8</v>
      </c>
      <c r="Z49" s="43">
        <f t="shared" si="26"/>
        <v>29983.8</v>
      </c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</row>
    <row r="50" spans="1:80" s="39" customFormat="1" ht="21" customHeight="1" x14ac:dyDescent="0.2">
      <c r="A50" s="39">
        <v>41</v>
      </c>
      <c r="B50" s="40" t="s">
        <v>152</v>
      </c>
      <c r="C50" s="41" t="s">
        <v>105</v>
      </c>
      <c r="D50" s="31" t="s">
        <v>30</v>
      </c>
      <c r="E50" s="79" t="s">
        <v>69</v>
      </c>
      <c r="F50" s="32" t="s">
        <v>81</v>
      </c>
      <c r="G50" s="33">
        <v>46000</v>
      </c>
      <c r="H50" s="42">
        <f t="shared" si="16"/>
        <v>41931.279999999999</v>
      </c>
      <c r="I50" s="33">
        <f t="shared" si="17"/>
        <v>1320.2</v>
      </c>
      <c r="J50" s="33">
        <f t="shared" si="18"/>
        <v>3265.9999999999995</v>
      </c>
      <c r="K50" s="33">
        <f t="shared" si="19"/>
        <v>506.00000000000006</v>
      </c>
      <c r="L50" s="33">
        <f t="shared" si="20"/>
        <v>1398.4</v>
      </c>
      <c r="M50" s="33">
        <f t="shared" si="21"/>
        <v>3261.4</v>
      </c>
      <c r="N50" s="33">
        <v>1350.12</v>
      </c>
      <c r="O50" s="33">
        <f t="shared" si="22"/>
        <v>11102.119999999999</v>
      </c>
      <c r="P50" s="33">
        <v>25</v>
      </c>
      <c r="Q50" s="34">
        <v>2042.65</v>
      </c>
      <c r="R50" s="33">
        <v>1120</v>
      </c>
      <c r="S50" s="33"/>
      <c r="T50" s="33">
        <v>100</v>
      </c>
      <c r="U50" s="35">
        <f t="shared" si="23"/>
        <v>1086.9418749999998</v>
      </c>
      <c r="V50" s="35"/>
      <c r="W50" s="43">
        <f t="shared" si="24"/>
        <v>4374.5918750000001</v>
      </c>
      <c r="X50" s="43">
        <f t="shared" si="25"/>
        <v>4068.7200000000003</v>
      </c>
      <c r="Y50" s="44">
        <f t="shared" si="14"/>
        <v>6527.4</v>
      </c>
      <c r="Z50" s="43">
        <f t="shared" si="26"/>
        <v>37556.688125000001</v>
      </c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</row>
    <row r="51" spans="1:80" s="39" customFormat="1" ht="21" customHeight="1" x14ac:dyDescent="0.2">
      <c r="A51" s="39">
        <v>42</v>
      </c>
      <c r="B51" s="40" t="s">
        <v>143</v>
      </c>
      <c r="C51" s="41" t="s">
        <v>104</v>
      </c>
      <c r="D51" s="36" t="s">
        <v>25</v>
      </c>
      <c r="E51" s="79" t="s">
        <v>92</v>
      </c>
      <c r="F51" s="32" t="s">
        <v>81</v>
      </c>
      <c r="G51" s="33">
        <v>32000</v>
      </c>
      <c r="H51" s="42">
        <f>+G51-(I51+L51+N51)</f>
        <v>30108.799999999999</v>
      </c>
      <c r="I51" s="33">
        <f>IF(G51&lt;=312000,G51*2.87%,8954.4)</f>
        <v>918.4</v>
      </c>
      <c r="J51" s="33">
        <f>IF(G51&lt;=312000,G51*7.1%,22152)</f>
        <v>2272</v>
      </c>
      <c r="K51" s="33">
        <f>IF(G51&lt;=62400,G51*1.1%,686.4)</f>
        <v>352.00000000000006</v>
      </c>
      <c r="L51" s="33">
        <f>IF(G51&lt;=156000,G51*3.04%,4742.4)</f>
        <v>972.8</v>
      </c>
      <c r="M51" s="33">
        <f>IF(G51&lt;=156000,G51*7.09%,11060.4)</f>
        <v>2268.8000000000002</v>
      </c>
      <c r="N51" s="33">
        <v>0</v>
      </c>
      <c r="O51" s="33">
        <f>+I51+J51+K51+L51+M51+N51</f>
        <v>6784</v>
      </c>
      <c r="P51" s="33">
        <v>25</v>
      </c>
      <c r="Q51" s="34"/>
      <c r="R51" s="33">
        <v>630</v>
      </c>
      <c r="S51" s="33">
        <v>336</v>
      </c>
      <c r="T51" s="33">
        <v>100</v>
      </c>
      <c r="U51" s="35">
        <f>IF((H51*12)&gt;867123.01,(79776+(((H51*12)-867123.01)*0.25))/12,IF((H51*12)&gt;624329.01,(31216+(((H51*12)-624329.01)*0.2))/12,IF((H51*12)&gt;416220.01,(((H51*12)-416220.01)*0.15)/12,0)))</f>
        <v>0</v>
      </c>
      <c r="V51" s="35"/>
      <c r="W51" s="43">
        <f>P51+Q51+R51+S51+T51+U51</f>
        <v>1091</v>
      </c>
      <c r="X51" s="43">
        <f>+I51+L51+N51</f>
        <v>1891.1999999999998</v>
      </c>
      <c r="Y51" s="44">
        <f>+J51+M51</f>
        <v>4540.8</v>
      </c>
      <c r="Z51" s="43">
        <f>+G51-(W51+X51)</f>
        <v>29017.8</v>
      </c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</row>
    <row r="52" spans="1:80" s="39" customFormat="1" ht="21" customHeight="1" x14ac:dyDescent="0.2">
      <c r="A52" s="39">
        <v>43</v>
      </c>
      <c r="B52" s="40" t="s">
        <v>153</v>
      </c>
      <c r="C52" s="41" t="s">
        <v>104</v>
      </c>
      <c r="D52" s="31" t="s">
        <v>14</v>
      </c>
      <c r="E52" s="79" t="s">
        <v>90</v>
      </c>
      <c r="F52" s="32" t="s">
        <v>81</v>
      </c>
      <c r="G52" s="33">
        <v>31500</v>
      </c>
      <c r="H52" s="42">
        <f t="shared" si="16"/>
        <v>28288.23</v>
      </c>
      <c r="I52" s="33">
        <f t="shared" si="17"/>
        <v>904.05</v>
      </c>
      <c r="J52" s="33">
        <f t="shared" si="18"/>
        <v>2236.5</v>
      </c>
      <c r="K52" s="33">
        <f t="shared" si="19"/>
        <v>346.50000000000006</v>
      </c>
      <c r="L52" s="33">
        <f t="shared" si="20"/>
        <v>957.6</v>
      </c>
      <c r="M52" s="33">
        <f t="shared" si="21"/>
        <v>2233.3500000000004</v>
      </c>
      <c r="N52" s="33">
        <v>1350.12</v>
      </c>
      <c r="O52" s="33">
        <f t="shared" si="22"/>
        <v>8028.1200000000008</v>
      </c>
      <c r="P52" s="33">
        <v>25</v>
      </c>
      <c r="Q52" s="34">
        <v>6104.46</v>
      </c>
      <c r="R52" s="33">
        <v>770</v>
      </c>
      <c r="S52" s="33">
        <v>635</v>
      </c>
      <c r="T52" s="33">
        <v>100</v>
      </c>
      <c r="U52" s="35">
        <f t="shared" si="23"/>
        <v>0</v>
      </c>
      <c r="V52" s="35"/>
      <c r="W52" s="43">
        <f t="shared" si="24"/>
        <v>7634.46</v>
      </c>
      <c r="X52" s="43">
        <f t="shared" si="25"/>
        <v>3211.77</v>
      </c>
      <c r="Y52" s="44">
        <f t="shared" si="14"/>
        <v>4469.8500000000004</v>
      </c>
      <c r="Z52" s="43">
        <f t="shared" si="26"/>
        <v>20653.77</v>
      </c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</row>
    <row r="53" spans="1:80" s="39" customFormat="1" ht="21" customHeight="1" x14ac:dyDescent="0.2">
      <c r="A53" s="39">
        <v>44</v>
      </c>
      <c r="B53" s="40" t="s">
        <v>177</v>
      </c>
      <c r="C53" s="41" t="s">
        <v>104</v>
      </c>
      <c r="D53" s="31" t="s">
        <v>17</v>
      </c>
      <c r="E53" s="79" t="s">
        <v>76</v>
      </c>
      <c r="F53" s="32" t="s">
        <v>96</v>
      </c>
      <c r="G53" s="33">
        <v>65000</v>
      </c>
      <c r="H53" s="42">
        <f t="shared" si="16"/>
        <v>61158.5</v>
      </c>
      <c r="I53" s="33">
        <f t="shared" si="17"/>
        <v>1865.5</v>
      </c>
      <c r="J53" s="33">
        <f t="shared" si="18"/>
        <v>4615</v>
      </c>
      <c r="K53" s="33">
        <f t="shared" si="19"/>
        <v>686.4</v>
      </c>
      <c r="L53" s="33">
        <f t="shared" si="20"/>
        <v>1976</v>
      </c>
      <c r="M53" s="33">
        <f t="shared" si="21"/>
        <v>4608.5</v>
      </c>
      <c r="N53" s="33">
        <v>0</v>
      </c>
      <c r="O53" s="33">
        <f t="shared" si="22"/>
        <v>13751.4</v>
      </c>
      <c r="P53" s="33">
        <v>25</v>
      </c>
      <c r="Q53" s="34">
        <v>7139.91</v>
      </c>
      <c r="R53" s="33">
        <v>1260</v>
      </c>
      <c r="S53" s="33">
        <v>635</v>
      </c>
      <c r="T53" s="33">
        <v>100</v>
      </c>
      <c r="U53" s="35">
        <f t="shared" si="23"/>
        <v>4427.5498333333335</v>
      </c>
      <c r="V53" s="35"/>
      <c r="W53" s="43">
        <f t="shared" si="24"/>
        <v>13587.459833333334</v>
      </c>
      <c r="X53" s="43">
        <f t="shared" si="25"/>
        <v>3841.5</v>
      </c>
      <c r="Y53" s="44">
        <f t="shared" si="14"/>
        <v>9223.5</v>
      </c>
      <c r="Z53" s="43">
        <f t="shared" si="26"/>
        <v>47571.040166666666</v>
      </c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</row>
    <row r="54" spans="1:80" s="39" customFormat="1" ht="21" customHeight="1" x14ac:dyDescent="0.2">
      <c r="A54" s="39">
        <v>45</v>
      </c>
      <c r="B54" s="40" t="s">
        <v>154</v>
      </c>
      <c r="C54" s="41" t="s">
        <v>104</v>
      </c>
      <c r="D54" s="37" t="s">
        <v>29</v>
      </c>
      <c r="E54" s="79" t="s">
        <v>64</v>
      </c>
      <c r="F54" s="32" t="s">
        <v>96</v>
      </c>
      <c r="G54" s="33">
        <v>110000</v>
      </c>
      <c r="H54" s="42">
        <f t="shared" si="16"/>
        <v>103499</v>
      </c>
      <c r="I54" s="33">
        <f t="shared" si="17"/>
        <v>3157</v>
      </c>
      <c r="J54" s="33">
        <f t="shared" si="18"/>
        <v>7809.9999999999991</v>
      </c>
      <c r="K54" s="33">
        <f t="shared" si="19"/>
        <v>686.4</v>
      </c>
      <c r="L54" s="33">
        <f t="shared" si="20"/>
        <v>3344</v>
      </c>
      <c r="M54" s="33">
        <f t="shared" si="21"/>
        <v>7799.0000000000009</v>
      </c>
      <c r="N54" s="33">
        <v>0</v>
      </c>
      <c r="O54" s="33">
        <f t="shared" si="22"/>
        <v>22796.400000000001</v>
      </c>
      <c r="P54" s="33">
        <v>25</v>
      </c>
      <c r="Q54" s="34"/>
      <c r="R54" s="33"/>
      <c r="S54" s="33"/>
      <c r="T54" s="33">
        <v>100</v>
      </c>
      <c r="U54" s="35">
        <f t="shared" si="23"/>
        <v>14457.687291666667</v>
      </c>
      <c r="V54" s="35"/>
      <c r="W54" s="43">
        <f t="shared" si="24"/>
        <v>14582.687291666667</v>
      </c>
      <c r="X54" s="43">
        <f t="shared" si="25"/>
        <v>6501</v>
      </c>
      <c r="Y54" s="44">
        <f t="shared" si="14"/>
        <v>15609</v>
      </c>
      <c r="Z54" s="43">
        <f t="shared" si="26"/>
        <v>88916.312708333338</v>
      </c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</row>
    <row r="55" spans="1:80" s="39" customFormat="1" ht="21" customHeight="1" x14ac:dyDescent="0.2">
      <c r="A55" s="39">
        <v>46</v>
      </c>
      <c r="B55" s="40" t="s">
        <v>155</v>
      </c>
      <c r="C55" s="41" t="s">
        <v>104</v>
      </c>
      <c r="D55" s="36" t="s">
        <v>24</v>
      </c>
      <c r="E55" s="79" t="s">
        <v>89</v>
      </c>
      <c r="F55" s="32" t="s">
        <v>96</v>
      </c>
      <c r="G55" s="33">
        <v>55000</v>
      </c>
      <c r="H55" s="42">
        <f t="shared" si="16"/>
        <v>49049.26</v>
      </c>
      <c r="I55" s="33">
        <f t="shared" si="17"/>
        <v>1578.5</v>
      </c>
      <c r="J55" s="33">
        <f t="shared" si="18"/>
        <v>3904.9999999999995</v>
      </c>
      <c r="K55" s="33">
        <f t="shared" si="19"/>
        <v>605.00000000000011</v>
      </c>
      <c r="L55" s="33">
        <f t="shared" si="20"/>
        <v>1672</v>
      </c>
      <c r="M55" s="33">
        <f t="shared" si="21"/>
        <v>3899.5000000000005</v>
      </c>
      <c r="N55" s="33">
        <v>2700.24</v>
      </c>
      <c r="O55" s="33">
        <f t="shared" si="22"/>
        <v>14360.24</v>
      </c>
      <c r="P55" s="33">
        <v>25</v>
      </c>
      <c r="Q55" s="34"/>
      <c r="R55" s="33"/>
      <c r="S55" s="33"/>
      <c r="T55" s="33">
        <v>100</v>
      </c>
      <c r="U55" s="35">
        <f t="shared" si="23"/>
        <v>2154.6388749999996</v>
      </c>
      <c r="V55" s="35"/>
      <c r="W55" s="43">
        <f t="shared" si="24"/>
        <v>2279.6388749999996</v>
      </c>
      <c r="X55" s="43">
        <f t="shared" si="25"/>
        <v>5950.74</v>
      </c>
      <c r="Y55" s="44">
        <f t="shared" si="14"/>
        <v>7804.5</v>
      </c>
      <c r="Z55" s="43">
        <f t="shared" si="26"/>
        <v>46769.621125000005</v>
      </c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</row>
    <row r="56" spans="1:80" s="39" customFormat="1" ht="21" customHeight="1" x14ac:dyDescent="0.2">
      <c r="A56" s="39">
        <v>47</v>
      </c>
      <c r="B56" s="40" t="s">
        <v>156</v>
      </c>
      <c r="C56" s="41" t="s">
        <v>104</v>
      </c>
      <c r="D56" s="36" t="s">
        <v>17</v>
      </c>
      <c r="E56" s="79" t="s">
        <v>37</v>
      </c>
      <c r="F56" s="32" t="s">
        <v>96</v>
      </c>
      <c r="G56" s="33">
        <v>150000</v>
      </c>
      <c r="H56" s="42">
        <f t="shared" si="16"/>
        <v>141135</v>
      </c>
      <c r="I56" s="33">
        <f t="shared" si="17"/>
        <v>4305</v>
      </c>
      <c r="J56" s="33">
        <f t="shared" si="18"/>
        <v>10649.999999999998</v>
      </c>
      <c r="K56" s="33">
        <f t="shared" si="19"/>
        <v>686.4</v>
      </c>
      <c r="L56" s="33">
        <f t="shared" si="20"/>
        <v>4560</v>
      </c>
      <c r="M56" s="33">
        <f t="shared" si="21"/>
        <v>10635</v>
      </c>
      <c r="N56" s="33">
        <v>0</v>
      </c>
      <c r="O56" s="33">
        <f t="shared" si="22"/>
        <v>30836.399999999998</v>
      </c>
      <c r="P56" s="33">
        <v>25</v>
      </c>
      <c r="Q56" s="34"/>
      <c r="R56" s="33"/>
      <c r="S56" s="33"/>
      <c r="T56" s="33">
        <v>100</v>
      </c>
      <c r="U56" s="35">
        <f t="shared" si="23"/>
        <v>23866.687291666665</v>
      </c>
      <c r="V56" s="35"/>
      <c r="W56" s="43">
        <f t="shared" si="24"/>
        <v>23991.687291666665</v>
      </c>
      <c r="X56" s="43">
        <f t="shared" si="25"/>
        <v>8865</v>
      </c>
      <c r="Y56" s="44">
        <f t="shared" si="14"/>
        <v>21285</v>
      </c>
      <c r="Z56" s="43">
        <f t="shared" si="26"/>
        <v>117143.31270833334</v>
      </c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</row>
    <row r="57" spans="1:80" s="39" customFormat="1" ht="21" customHeight="1" x14ac:dyDescent="0.2">
      <c r="A57" s="39">
        <v>48</v>
      </c>
      <c r="B57" s="40" t="s">
        <v>157</v>
      </c>
      <c r="C57" s="41" t="s">
        <v>104</v>
      </c>
      <c r="D57" s="31" t="s">
        <v>91</v>
      </c>
      <c r="E57" s="79" t="s">
        <v>41</v>
      </c>
      <c r="F57" s="32" t="s">
        <v>97</v>
      </c>
      <c r="G57" s="33">
        <v>30000</v>
      </c>
      <c r="H57" s="42">
        <f t="shared" si="16"/>
        <v>28227</v>
      </c>
      <c r="I57" s="33">
        <f t="shared" si="17"/>
        <v>861</v>
      </c>
      <c r="J57" s="33">
        <f t="shared" si="18"/>
        <v>2130</v>
      </c>
      <c r="K57" s="33">
        <f t="shared" si="19"/>
        <v>330.00000000000006</v>
      </c>
      <c r="L57" s="33">
        <f t="shared" si="20"/>
        <v>912</v>
      </c>
      <c r="M57" s="33">
        <f t="shared" si="21"/>
        <v>2127</v>
      </c>
      <c r="N57" s="33">
        <v>0</v>
      </c>
      <c r="O57" s="33">
        <f t="shared" si="22"/>
        <v>6360</v>
      </c>
      <c r="P57" s="33">
        <v>25</v>
      </c>
      <c r="Q57" s="34"/>
      <c r="R57" s="33"/>
      <c r="S57" s="33"/>
      <c r="T57" s="33">
        <v>100</v>
      </c>
      <c r="U57" s="35">
        <f t="shared" si="23"/>
        <v>0</v>
      </c>
      <c r="V57" s="35"/>
      <c r="W57" s="43">
        <f t="shared" si="24"/>
        <v>125</v>
      </c>
      <c r="X57" s="43">
        <f t="shared" si="25"/>
        <v>1773</v>
      </c>
      <c r="Y57" s="44">
        <f t="shared" si="14"/>
        <v>4257</v>
      </c>
      <c r="Z57" s="43">
        <f t="shared" si="26"/>
        <v>28102</v>
      </c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</row>
    <row r="58" spans="1:80" s="39" customFormat="1" ht="21" customHeight="1" x14ac:dyDescent="0.2">
      <c r="A58" s="39">
        <v>49</v>
      </c>
      <c r="B58" s="40" t="s">
        <v>158</v>
      </c>
      <c r="C58" s="41" t="s">
        <v>104</v>
      </c>
      <c r="D58" s="31" t="s">
        <v>16</v>
      </c>
      <c r="E58" s="80" t="s">
        <v>41</v>
      </c>
      <c r="F58" s="32" t="s">
        <v>97</v>
      </c>
      <c r="G58" s="33">
        <v>26000</v>
      </c>
      <c r="H58" s="42">
        <f t="shared" si="16"/>
        <v>24463.4</v>
      </c>
      <c r="I58" s="33">
        <f t="shared" si="17"/>
        <v>746.2</v>
      </c>
      <c r="J58" s="33">
        <f t="shared" si="18"/>
        <v>1845.9999999999998</v>
      </c>
      <c r="K58" s="33">
        <f t="shared" si="19"/>
        <v>286.00000000000006</v>
      </c>
      <c r="L58" s="33">
        <f t="shared" si="20"/>
        <v>790.4</v>
      </c>
      <c r="M58" s="33">
        <f t="shared" si="21"/>
        <v>1843.4</v>
      </c>
      <c r="N58" s="33">
        <v>0</v>
      </c>
      <c r="O58" s="33">
        <f t="shared" si="22"/>
        <v>5512</v>
      </c>
      <c r="P58" s="33">
        <v>25</v>
      </c>
      <c r="Q58" s="34">
        <v>2200</v>
      </c>
      <c r="R58" s="33"/>
      <c r="S58" s="33"/>
      <c r="T58" s="33">
        <v>100</v>
      </c>
      <c r="U58" s="35">
        <f t="shared" si="23"/>
        <v>0</v>
      </c>
      <c r="V58" s="35"/>
      <c r="W58" s="43">
        <f t="shared" si="24"/>
        <v>2325</v>
      </c>
      <c r="X58" s="43">
        <f t="shared" si="25"/>
        <v>1536.6</v>
      </c>
      <c r="Y58" s="44">
        <f t="shared" si="14"/>
        <v>3689.3999999999996</v>
      </c>
      <c r="Z58" s="43">
        <f t="shared" si="26"/>
        <v>22138.400000000001</v>
      </c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</row>
    <row r="59" spans="1:80" s="39" customFormat="1" ht="21" customHeight="1" x14ac:dyDescent="0.2">
      <c r="A59" s="39">
        <v>50</v>
      </c>
      <c r="B59" s="40" t="s">
        <v>159</v>
      </c>
      <c r="C59" s="41" t="s">
        <v>104</v>
      </c>
      <c r="D59" s="36" t="s">
        <v>16</v>
      </c>
      <c r="E59" s="79" t="s">
        <v>41</v>
      </c>
      <c r="F59" s="32" t="s">
        <v>97</v>
      </c>
      <c r="G59" s="33">
        <v>30000</v>
      </c>
      <c r="H59" s="42">
        <f t="shared" si="16"/>
        <v>28227</v>
      </c>
      <c r="I59" s="33">
        <f t="shared" si="17"/>
        <v>861</v>
      </c>
      <c r="J59" s="33">
        <f t="shared" si="18"/>
        <v>2130</v>
      </c>
      <c r="K59" s="33">
        <f t="shared" si="19"/>
        <v>330.00000000000006</v>
      </c>
      <c r="L59" s="33">
        <f t="shared" si="20"/>
        <v>912</v>
      </c>
      <c r="M59" s="33">
        <f t="shared" si="21"/>
        <v>2127</v>
      </c>
      <c r="N59" s="33">
        <v>0</v>
      </c>
      <c r="O59" s="33">
        <f t="shared" si="22"/>
        <v>6360</v>
      </c>
      <c r="P59" s="33">
        <v>25</v>
      </c>
      <c r="Q59" s="34"/>
      <c r="R59" s="33"/>
      <c r="S59" s="33"/>
      <c r="T59" s="33">
        <v>100</v>
      </c>
      <c r="U59" s="35">
        <f t="shared" si="23"/>
        <v>0</v>
      </c>
      <c r="V59" s="35"/>
      <c r="W59" s="43">
        <f t="shared" si="24"/>
        <v>125</v>
      </c>
      <c r="X59" s="43">
        <f t="shared" si="25"/>
        <v>1773</v>
      </c>
      <c r="Y59" s="44">
        <f t="shared" si="14"/>
        <v>4257</v>
      </c>
      <c r="Z59" s="43">
        <f t="shared" si="26"/>
        <v>28102</v>
      </c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</row>
    <row r="60" spans="1:80" s="39" customFormat="1" ht="21" customHeight="1" x14ac:dyDescent="0.2">
      <c r="A60" s="39">
        <v>51</v>
      </c>
      <c r="B60" s="40" t="s">
        <v>160</v>
      </c>
      <c r="C60" s="41" t="s">
        <v>104</v>
      </c>
      <c r="D60" s="37" t="s">
        <v>26</v>
      </c>
      <c r="E60" s="79" t="s">
        <v>41</v>
      </c>
      <c r="F60" s="32" t="s">
        <v>97</v>
      </c>
      <c r="G60" s="33">
        <v>36000</v>
      </c>
      <c r="H60" s="42">
        <f t="shared" si="16"/>
        <v>31172.16</v>
      </c>
      <c r="I60" s="33">
        <f t="shared" si="17"/>
        <v>1033.2</v>
      </c>
      <c r="J60" s="33">
        <f t="shared" si="18"/>
        <v>2555.9999999999995</v>
      </c>
      <c r="K60" s="33">
        <f t="shared" si="19"/>
        <v>396.00000000000006</v>
      </c>
      <c r="L60" s="33">
        <f t="shared" si="20"/>
        <v>1094.4000000000001</v>
      </c>
      <c r="M60" s="33">
        <f t="shared" si="21"/>
        <v>2552.4</v>
      </c>
      <c r="N60" s="33">
        <f>1350.12*2</f>
        <v>2700.24</v>
      </c>
      <c r="O60" s="33">
        <f t="shared" si="22"/>
        <v>10332.24</v>
      </c>
      <c r="P60" s="33">
        <v>25</v>
      </c>
      <c r="Q60" s="34">
        <v>3875.52</v>
      </c>
      <c r="R60" s="33"/>
      <c r="S60" s="33"/>
      <c r="T60" s="33">
        <v>100</v>
      </c>
      <c r="U60" s="35">
        <f t="shared" si="23"/>
        <v>0</v>
      </c>
      <c r="V60" s="35"/>
      <c r="W60" s="43">
        <f t="shared" si="24"/>
        <v>4000.52</v>
      </c>
      <c r="X60" s="43">
        <f t="shared" si="25"/>
        <v>4827.84</v>
      </c>
      <c r="Y60" s="44">
        <f t="shared" si="14"/>
        <v>5108.3999999999996</v>
      </c>
      <c r="Z60" s="43">
        <f t="shared" si="26"/>
        <v>27171.64</v>
      </c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</row>
    <row r="61" spans="1:80" s="39" customFormat="1" ht="21" customHeight="1" x14ac:dyDescent="0.2">
      <c r="A61" s="39">
        <v>52</v>
      </c>
      <c r="B61" s="40" t="s">
        <v>161</v>
      </c>
      <c r="C61" s="41" t="s">
        <v>104</v>
      </c>
      <c r="D61" s="36" t="s">
        <v>31</v>
      </c>
      <c r="E61" s="80" t="s">
        <v>41</v>
      </c>
      <c r="F61" s="32" t="s">
        <v>97</v>
      </c>
      <c r="G61" s="33">
        <v>36000</v>
      </c>
      <c r="H61" s="42">
        <f t="shared" si="16"/>
        <v>33872.400000000001</v>
      </c>
      <c r="I61" s="33">
        <f t="shared" si="17"/>
        <v>1033.2</v>
      </c>
      <c r="J61" s="33">
        <f t="shared" si="18"/>
        <v>2555.9999999999995</v>
      </c>
      <c r="K61" s="33">
        <f t="shared" si="19"/>
        <v>396.00000000000006</v>
      </c>
      <c r="L61" s="33">
        <f t="shared" si="20"/>
        <v>1094.4000000000001</v>
      </c>
      <c r="M61" s="33">
        <f t="shared" si="21"/>
        <v>2552.4</v>
      </c>
      <c r="N61" s="33">
        <v>0</v>
      </c>
      <c r="O61" s="33">
        <f t="shared" si="22"/>
        <v>7632</v>
      </c>
      <c r="P61" s="33">
        <v>25</v>
      </c>
      <c r="Q61" s="34">
        <v>0</v>
      </c>
      <c r="R61" s="33"/>
      <c r="S61" s="33"/>
      <c r="T61" s="33">
        <v>100</v>
      </c>
      <c r="U61" s="35">
        <f t="shared" si="23"/>
        <v>0</v>
      </c>
      <c r="V61" s="35"/>
      <c r="W61" s="43">
        <f t="shared" si="24"/>
        <v>125</v>
      </c>
      <c r="X61" s="43">
        <f t="shared" si="25"/>
        <v>2127.6000000000004</v>
      </c>
      <c r="Y61" s="44">
        <f t="shared" si="14"/>
        <v>5108.3999999999996</v>
      </c>
      <c r="Z61" s="43">
        <f t="shared" si="26"/>
        <v>33747.4</v>
      </c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</row>
    <row r="62" spans="1:80" s="39" customFormat="1" ht="21" customHeight="1" x14ac:dyDescent="0.2">
      <c r="A62" s="39">
        <v>53</v>
      </c>
      <c r="B62" s="40" t="s">
        <v>162</v>
      </c>
      <c r="C62" s="41" t="s">
        <v>104</v>
      </c>
      <c r="D62" s="36" t="s">
        <v>16</v>
      </c>
      <c r="E62" s="79" t="s">
        <v>34</v>
      </c>
      <c r="F62" s="32" t="s">
        <v>97</v>
      </c>
      <c r="G62" s="33">
        <v>46000</v>
      </c>
      <c r="H62" s="42">
        <f t="shared" si="16"/>
        <v>43281.4</v>
      </c>
      <c r="I62" s="33">
        <f t="shared" si="17"/>
        <v>1320.2</v>
      </c>
      <c r="J62" s="33">
        <f t="shared" si="18"/>
        <v>3265.9999999999995</v>
      </c>
      <c r="K62" s="33">
        <f t="shared" si="19"/>
        <v>506.00000000000006</v>
      </c>
      <c r="L62" s="33">
        <f t="shared" si="20"/>
        <v>1398.4</v>
      </c>
      <c r="M62" s="33">
        <f t="shared" si="21"/>
        <v>3261.4</v>
      </c>
      <c r="N62" s="33">
        <v>0</v>
      </c>
      <c r="O62" s="33">
        <f t="shared" si="22"/>
        <v>9752</v>
      </c>
      <c r="P62" s="33">
        <v>25</v>
      </c>
      <c r="Q62" s="34"/>
      <c r="R62" s="33"/>
      <c r="S62" s="33"/>
      <c r="T62" s="33">
        <v>100</v>
      </c>
      <c r="U62" s="35">
        <f t="shared" si="23"/>
        <v>1289.4598750000005</v>
      </c>
      <c r="V62" s="35"/>
      <c r="W62" s="43">
        <f t="shared" si="24"/>
        <v>1414.4598750000005</v>
      </c>
      <c r="X62" s="43">
        <f t="shared" ref="X62:X70" si="27">+I62+L62+N62</f>
        <v>2718.6000000000004</v>
      </c>
      <c r="Y62" s="44">
        <f t="shared" ref="Y62:Y78" si="28">+J62+M62</f>
        <v>6527.4</v>
      </c>
      <c r="Z62" s="43">
        <f t="shared" si="26"/>
        <v>41866.940125000001</v>
      </c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</row>
    <row r="63" spans="1:80" s="39" customFormat="1" ht="21" customHeight="1" x14ac:dyDescent="0.2">
      <c r="A63" s="39">
        <v>54</v>
      </c>
      <c r="B63" s="40" t="s">
        <v>163</v>
      </c>
      <c r="C63" s="41" t="s">
        <v>104</v>
      </c>
      <c r="D63" s="36" t="s">
        <v>16</v>
      </c>
      <c r="E63" s="79" t="s">
        <v>34</v>
      </c>
      <c r="F63" s="32" t="s">
        <v>97</v>
      </c>
      <c r="G63" s="33">
        <v>36000</v>
      </c>
      <c r="H63" s="42">
        <f t="shared" si="16"/>
        <v>32522.28</v>
      </c>
      <c r="I63" s="33">
        <f t="shared" si="17"/>
        <v>1033.2</v>
      </c>
      <c r="J63" s="33">
        <f t="shared" si="18"/>
        <v>2555.9999999999995</v>
      </c>
      <c r="K63" s="33">
        <f t="shared" si="19"/>
        <v>396.00000000000006</v>
      </c>
      <c r="L63" s="33">
        <f t="shared" si="20"/>
        <v>1094.4000000000001</v>
      </c>
      <c r="M63" s="33">
        <f t="shared" si="21"/>
        <v>2552.4</v>
      </c>
      <c r="N63" s="33">
        <v>1350.12</v>
      </c>
      <c r="O63" s="33">
        <f t="shared" si="22"/>
        <v>8982.119999999999</v>
      </c>
      <c r="P63" s="33">
        <v>25</v>
      </c>
      <c r="Q63" s="34"/>
      <c r="R63" s="33"/>
      <c r="S63" s="33"/>
      <c r="T63" s="33">
        <v>100</v>
      </c>
      <c r="U63" s="35">
        <f t="shared" si="23"/>
        <v>0</v>
      </c>
      <c r="V63" s="35"/>
      <c r="W63" s="43">
        <f t="shared" si="24"/>
        <v>125</v>
      </c>
      <c r="X63" s="43">
        <f t="shared" si="27"/>
        <v>3477.7200000000003</v>
      </c>
      <c r="Y63" s="44">
        <f t="shared" si="28"/>
        <v>5108.3999999999996</v>
      </c>
      <c r="Z63" s="43">
        <f t="shared" si="26"/>
        <v>32397.279999999999</v>
      </c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</row>
    <row r="64" spans="1:80" s="39" customFormat="1" ht="21" customHeight="1" x14ac:dyDescent="0.2">
      <c r="A64" s="39">
        <v>55</v>
      </c>
      <c r="B64" s="40" t="s">
        <v>164</v>
      </c>
      <c r="C64" s="41" t="s">
        <v>104</v>
      </c>
      <c r="D64" s="36" t="s">
        <v>16</v>
      </c>
      <c r="E64" s="79" t="s">
        <v>34</v>
      </c>
      <c r="F64" s="32" t="s">
        <v>97</v>
      </c>
      <c r="G64" s="33">
        <v>36000</v>
      </c>
      <c r="H64" s="42">
        <f t="shared" si="16"/>
        <v>33872.400000000001</v>
      </c>
      <c r="I64" s="33">
        <f t="shared" si="17"/>
        <v>1033.2</v>
      </c>
      <c r="J64" s="33">
        <f t="shared" si="18"/>
        <v>2555.9999999999995</v>
      </c>
      <c r="K64" s="33">
        <f t="shared" si="19"/>
        <v>396.00000000000006</v>
      </c>
      <c r="L64" s="33">
        <f t="shared" si="20"/>
        <v>1094.4000000000001</v>
      </c>
      <c r="M64" s="33">
        <f t="shared" si="21"/>
        <v>2552.4</v>
      </c>
      <c r="N64" s="33">
        <v>0</v>
      </c>
      <c r="O64" s="33">
        <f t="shared" si="22"/>
        <v>7632</v>
      </c>
      <c r="P64" s="33">
        <v>25</v>
      </c>
      <c r="Q64" s="34"/>
      <c r="R64" s="33"/>
      <c r="S64" s="33"/>
      <c r="T64" s="33">
        <v>100</v>
      </c>
      <c r="U64" s="35">
        <f t="shared" si="23"/>
        <v>0</v>
      </c>
      <c r="V64" s="35"/>
      <c r="W64" s="43">
        <f t="shared" si="24"/>
        <v>125</v>
      </c>
      <c r="X64" s="43">
        <f t="shared" si="27"/>
        <v>2127.6000000000004</v>
      </c>
      <c r="Y64" s="44">
        <f t="shared" si="28"/>
        <v>5108.3999999999996</v>
      </c>
      <c r="Z64" s="43">
        <f t="shared" si="26"/>
        <v>33747.4</v>
      </c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</row>
    <row r="65" spans="1:80" s="39" customFormat="1" ht="21" customHeight="1" x14ac:dyDescent="0.2">
      <c r="A65" s="39">
        <v>56</v>
      </c>
      <c r="B65" s="40" t="s">
        <v>165</v>
      </c>
      <c r="C65" s="41" t="s">
        <v>104</v>
      </c>
      <c r="D65" s="36" t="s">
        <v>16</v>
      </c>
      <c r="E65" s="79" t="s">
        <v>34</v>
      </c>
      <c r="F65" s="32" t="s">
        <v>97</v>
      </c>
      <c r="G65" s="33">
        <v>36000</v>
      </c>
      <c r="H65" s="42">
        <f t="shared" si="16"/>
        <v>33872.400000000001</v>
      </c>
      <c r="I65" s="33">
        <f t="shared" si="17"/>
        <v>1033.2</v>
      </c>
      <c r="J65" s="33">
        <f t="shared" si="18"/>
        <v>2555.9999999999995</v>
      </c>
      <c r="K65" s="33">
        <f t="shared" si="19"/>
        <v>396.00000000000006</v>
      </c>
      <c r="L65" s="33">
        <f t="shared" si="20"/>
        <v>1094.4000000000001</v>
      </c>
      <c r="M65" s="33">
        <f t="shared" si="21"/>
        <v>2552.4</v>
      </c>
      <c r="N65" s="33">
        <v>0</v>
      </c>
      <c r="O65" s="33">
        <f t="shared" si="22"/>
        <v>7632</v>
      </c>
      <c r="P65" s="33">
        <v>25</v>
      </c>
      <c r="Q65" s="34"/>
      <c r="R65" s="33"/>
      <c r="S65" s="33"/>
      <c r="T65" s="33">
        <v>100</v>
      </c>
      <c r="U65" s="35">
        <f t="shared" si="23"/>
        <v>0</v>
      </c>
      <c r="V65" s="35"/>
      <c r="W65" s="43">
        <f t="shared" si="24"/>
        <v>125</v>
      </c>
      <c r="X65" s="43">
        <f t="shared" si="27"/>
        <v>2127.6000000000004</v>
      </c>
      <c r="Y65" s="44">
        <f t="shared" si="28"/>
        <v>5108.3999999999996</v>
      </c>
      <c r="Z65" s="43">
        <f t="shared" si="26"/>
        <v>33747.4</v>
      </c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</row>
    <row r="66" spans="1:80" s="39" customFormat="1" ht="21" customHeight="1" x14ac:dyDescent="0.2">
      <c r="A66" s="39">
        <v>57</v>
      </c>
      <c r="B66" s="40" t="s">
        <v>166</v>
      </c>
      <c r="C66" s="41" t="s">
        <v>104</v>
      </c>
      <c r="D66" s="37" t="s">
        <v>31</v>
      </c>
      <c r="E66" s="79" t="s">
        <v>34</v>
      </c>
      <c r="F66" s="32" t="s">
        <v>97</v>
      </c>
      <c r="G66" s="33">
        <v>36000</v>
      </c>
      <c r="H66" s="42">
        <f t="shared" si="16"/>
        <v>33872.400000000001</v>
      </c>
      <c r="I66" s="33">
        <f t="shared" si="17"/>
        <v>1033.2</v>
      </c>
      <c r="J66" s="33">
        <f t="shared" si="18"/>
        <v>2555.9999999999995</v>
      </c>
      <c r="K66" s="33">
        <f t="shared" si="19"/>
        <v>396.00000000000006</v>
      </c>
      <c r="L66" s="33">
        <f t="shared" si="20"/>
        <v>1094.4000000000001</v>
      </c>
      <c r="M66" s="33">
        <f t="shared" si="21"/>
        <v>2552.4</v>
      </c>
      <c r="N66" s="33">
        <v>0</v>
      </c>
      <c r="O66" s="33">
        <f t="shared" si="22"/>
        <v>7632</v>
      </c>
      <c r="P66" s="33">
        <v>25</v>
      </c>
      <c r="Q66" s="34"/>
      <c r="R66" s="33"/>
      <c r="S66" s="33"/>
      <c r="T66" s="33">
        <v>100</v>
      </c>
      <c r="U66" s="35">
        <f t="shared" si="23"/>
        <v>0</v>
      </c>
      <c r="V66" s="35"/>
      <c r="W66" s="43">
        <f t="shared" si="24"/>
        <v>125</v>
      </c>
      <c r="X66" s="43">
        <f t="shared" si="27"/>
        <v>2127.6000000000004</v>
      </c>
      <c r="Y66" s="44">
        <f t="shared" si="28"/>
        <v>5108.3999999999996</v>
      </c>
      <c r="Z66" s="43">
        <f t="shared" si="26"/>
        <v>33747.4</v>
      </c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</row>
    <row r="67" spans="1:80" s="39" customFormat="1" ht="21" customHeight="1" x14ac:dyDescent="0.2">
      <c r="A67" s="39">
        <v>58</v>
      </c>
      <c r="B67" s="40" t="s">
        <v>167</v>
      </c>
      <c r="C67" s="41" t="s">
        <v>105</v>
      </c>
      <c r="D67" s="31" t="s">
        <v>16</v>
      </c>
      <c r="E67" s="79" t="s">
        <v>38</v>
      </c>
      <c r="F67" s="32" t="s">
        <v>97</v>
      </c>
      <c r="G67" s="33">
        <v>20000</v>
      </c>
      <c r="H67" s="42">
        <f t="shared" si="16"/>
        <v>18818</v>
      </c>
      <c r="I67" s="33">
        <f t="shared" si="17"/>
        <v>574</v>
      </c>
      <c r="J67" s="33">
        <f t="shared" si="18"/>
        <v>1419.9999999999998</v>
      </c>
      <c r="K67" s="33">
        <f t="shared" si="19"/>
        <v>220.00000000000003</v>
      </c>
      <c r="L67" s="33">
        <f t="shared" si="20"/>
        <v>608</v>
      </c>
      <c r="M67" s="33">
        <f t="shared" si="21"/>
        <v>1418</v>
      </c>
      <c r="N67" s="33">
        <v>0</v>
      </c>
      <c r="O67" s="33">
        <f t="shared" si="22"/>
        <v>4240</v>
      </c>
      <c r="P67" s="33">
        <v>25</v>
      </c>
      <c r="Q67" s="34"/>
      <c r="R67" s="33"/>
      <c r="S67" s="33"/>
      <c r="T67" s="33">
        <v>100</v>
      </c>
      <c r="U67" s="35">
        <f t="shared" si="23"/>
        <v>0</v>
      </c>
      <c r="V67" s="35"/>
      <c r="W67" s="43">
        <f t="shared" si="24"/>
        <v>125</v>
      </c>
      <c r="X67" s="43">
        <f t="shared" si="27"/>
        <v>1182</v>
      </c>
      <c r="Y67" s="44">
        <f t="shared" si="28"/>
        <v>2838</v>
      </c>
      <c r="Z67" s="43">
        <f t="shared" si="26"/>
        <v>18693</v>
      </c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</row>
    <row r="68" spans="1:80" s="39" customFormat="1" ht="21" customHeight="1" x14ac:dyDescent="0.2">
      <c r="A68" s="39">
        <v>59</v>
      </c>
      <c r="B68" s="40" t="s">
        <v>168</v>
      </c>
      <c r="C68" s="41" t="s">
        <v>105</v>
      </c>
      <c r="D68" s="31" t="s">
        <v>23</v>
      </c>
      <c r="E68" s="79" t="s">
        <v>38</v>
      </c>
      <c r="F68" s="32" t="s">
        <v>97</v>
      </c>
      <c r="G68" s="33">
        <v>30000</v>
      </c>
      <c r="H68" s="42">
        <f t="shared" si="16"/>
        <v>28227</v>
      </c>
      <c r="I68" s="33">
        <f t="shared" si="17"/>
        <v>861</v>
      </c>
      <c r="J68" s="33">
        <f t="shared" si="18"/>
        <v>2130</v>
      </c>
      <c r="K68" s="33">
        <f t="shared" si="19"/>
        <v>330.00000000000006</v>
      </c>
      <c r="L68" s="33">
        <f t="shared" si="20"/>
        <v>912</v>
      </c>
      <c r="M68" s="33">
        <f t="shared" si="21"/>
        <v>2127</v>
      </c>
      <c r="N68" s="33">
        <v>0</v>
      </c>
      <c r="O68" s="33">
        <f t="shared" si="22"/>
        <v>6360</v>
      </c>
      <c r="P68" s="33">
        <v>25</v>
      </c>
      <c r="Q68" s="34"/>
      <c r="R68" s="33"/>
      <c r="S68" s="33"/>
      <c r="T68" s="33">
        <v>100</v>
      </c>
      <c r="U68" s="35">
        <f t="shared" si="23"/>
        <v>0</v>
      </c>
      <c r="V68" s="35"/>
      <c r="W68" s="43">
        <f t="shared" si="24"/>
        <v>125</v>
      </c>
      <c r="X68" s="43">
        <f t="shared" si="27"/>
        <v>1773</v>
      </c>
      <c r="Y68" s="44">
        <f t="shared" si="28"/>
        <v>4257</v>
      </c>
      <c r="Z68" s="43">
        <f t="shared" si="26"/>
        <v>28102</v>
      </c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</row>
    <row r="69" spans="1:80" s="39" customFormat="1" ht="21" customHeight="1" x14ac:dyDescent="0.2">
      <c r="A69" s="39">
        <v>60</v>
      </c>
      <c r="B69" s="40" t="s">
        <v>169</v>
      </c>
      <c r="C69" s="41" t="s">
        <v>105</v>
      </c>
      <c r="D69" s="37" t="s">
        <v>31</v>
      </c>
      <c r="E69" s="79" t="s">
        <v>38</v>
      </c>
      <c r="F69" s="32" t="s">
        <v>97</v>
      </c>
      <c r="G69" s="33">
        <v>36000</v>
      </c>
      <c r="H69" s="42">
        <f t="shared" si="16"/>
        <v>32522.28</v>
      </c>
      <c r="I69" s="33">
        <f t="shared" si="17"/>
        <v>1033.2</v>
      </c>
      <c r="J69" s="33">
        <f t="shared" si="18"/>
        <v>2555.9999999999995</v>
      </c>
      <c r="K69" s="33">
        <f t="shared" si="19"/>
        <v>396.00000000000006</v>
      </c>
      <c r="L69" s="33">
        <f t="shared" si="20"/>
        <v>1094.4000000000001</v>
      </c>
      <c r="M69" s="33">
        <f t="shared" si="21"/>
        <v>2552.4</v>
      </c>
      <c r="N69" s="33">
        <v>1350.12</v>
      </c>
      <c r="O69" s="33">
        <f t="shared" si="22"/>
        <v>8982.119999999999</v>
      </c>
      <c r="P69" s="33">
        <v>25</v>
      </c>
      <c r="Q69" s="34"/>
      <c r="R69" s="33"/>
      <c r="S69" s="33"/>
      <c r="T69" s="33">
        <v>100</v>
      </c>
      <c r="U69" s="35">
        <f t="shared" si="23"/>
        <v>0</v>
      </c>
      <c r="V69" s="35"/>
      <c r="W69" s="43">
        <f t="shared" si="24"/>
        <v>125</v>
      </c>
      <c r="X69" s="43">
        <f t="shared" si="27"/>
        <v>3477.7200000000003</v>
      </c>
      <c r="Y69" s="44">
        <f t="shared" si="28"/>
        <v>5108.3999999999996</v>
      </c>
      <c r="Z69" s="43">
        <f t="shared" si="26"/>
        <v>32397.279999999999</v>
      </c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</row>
    <row r="70" spans="1:80" s="39" customFormat="1" ht="21" customHeight="1" x14ac:dyDescent="0.2">
      <c r="A70" s="39">
        <v>61</v>
      </c>
      <c r="B70" s="40" t="s">
        <v>170</v>
      </c>
      <c r="C70" s="41" t="s">
        <v>105</v>
      </c>
      <c r="D70" s="36" t="s">
        <v>16</v>
      </c>
      <c r="E70" s="79" t="s">
        <v>55</v>
      </c>
      <c r="F70" s="32" t="s">
        <v>97</v>
      </c>
      <c r="G70" s="33">
        <v>36000</v>
      </c>
      <c r="H70" s="42">
        <f t="shared" si="16"/>
        <v>33872.400000000001</v>
      </c>
      <c r="I70" s="33">
        <f t="shared" si="17"/>
        <v>1033.2</v>
      </c>
      <c r="J70" s="33">
        <f t="shared" si="18"/>
        <v>2555.9999999999995</v>
      </c>
      <c r="K70" s="33">
        <f t="shared" si="19"/>
        <v>396.00000000000006</v>
      </c>
      <c r="L70" s="33">
        <f t="shared" si="20"/>
        <v>1094.4000000000001</v>
      </c>
      <c r="M70" s="33">
        <f t="shared" si="21"/>
        <v>2552.4</v>
      </c>
      <c r="N70" s="33">
        <v>0</v>
      </c>
      <c r="O70" s="33">
        <f t="shared" si="22"/>
        <v>7632</v>
      </c>
      <c r="P70" s="33">
        <v>25</v>
      </c>
      <c r="Q70" s="34"/>
      <c r="R70" s="33"/>
      <c r="S70" s="33"/>
      <c r="T70" s="33">
        <v>100</v>
      </c>
      <c r="U70" s="35">
        <f t="shared" si="23"/>
        <v>0</v>
      </c>
      <c r="V70" s="35"/>
      <c r="W70" s="43">
        <f t="shared" si="24"/>
        <v>125</v>
      </c>
      <c r="X70" s="43">
        <f t="shared" si="27"/>
        <v>2127.6000000000004</v>
      </c>
      <c r="Y70" s="44">
        <f t="shared" si="28"/>
        <v>5108.3999999999996</v>
      </c>
      <c r="Z70" s="43">
        <f t="shared" si="26"/>
        <v>33747.4</v>
      </c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</row>
    <row r="71" spans="1:80" s="39" customFormat="1" ht="21" customHeight="1" x14ac:dyDescent="0.2">
      <c r="A71" s="39">
        <v>62</v>
      </c>
      <c r="B71" s="40" t="s">
        <v>171</v>
      </c>
      <c r="C71" s="41" t="s">
        <v>105</v>
      </c>
      <c r="D71" s="36" t="s">
        <v>91</v>
      </c>
      <c r="E71" s="79" t="s">
        <v>55</v>
      </c>
      <c r="F71" s="32" t="s">
        <v>97</v>
      </c>
      <c r="G71" s="33">
        <v>20000</v>
      </c>
      <c r="H71" s="42">
        <f t="shared" si="16"/>
        <v>18818</v>
      </c>
      <c r="I71" s="33">
        <f t="shared" si="17"/>
        <v>574</v>
      </c>
      <c r="J71" s="33">
        <f t="shared" si="18"/>
        <v>1419.9999999999998</v>
      </c>
      <c r="K71" s="33">
        <f t="shared" si="19"/>
        <v>220.00000000000003</v>
      </c>
      <c r="L71" s="33">
        <f t="shared" si="20"/>
        <v>608</v>
      </c>
      <c r="M71" s="33">
        <f t="shared" si="21"/>
        <v>1418</v>
      </c>
      <c r="N71" s="33"/>
      <c r="O71" s="33">
        <f t="shared" si="22"/>
        <v>4240</v>
      </c>
      <c r="P71" s="33">
        <v>25</v>
      </c>
      <c r="Q71" s="34"/>
      <c r="R71" s="33"/>
      <c r="S71" s="33"/>
      <c r="T71" s="33">
        <v>100</v>
      </c>
      <c r="U71" s="35">
        <f t="shared" si="23"/>
        <v>0</v>
      </c>
      <c r="V71" s="35"/>
      <c r="W71" s="43">
        <f t="shared" si="24"/>
        <v>125</v>
      </c>
      <c r="X71" s="43">
        <v>1182</v>
      </c>
      <c r="Y71" s="44">
        <f t="shared" si="28"/>
        <v>2838</v>
      </c>
      <c r="Z71" s="43">
        <f t="shared" si="26"/>
        <v>18693</v>
      </c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</row>
    <row r="72" spans="1:80" s="39" customFormat="1" ht="21" customHeight="1" x14ac:dyDescent="0.2">
      <c r="A72" s="39">
        <v>63</v>
      </c>
      <c r="B72" s="40" t="s">
        <v>172</v>
      </c>
      <c r="C72" s="41" t="s">
        <v>105</v>
      </c>
      <c r="D72" s="37" t="s">
        <v>31</v>
      </c>
      <c r="E72" s="79" t="s">
        <v>55</v>
      </c>
      <c r="F72" s="32" t="s">
        <v>97</v>
      </c>
      <c r="G72" s="33">
        <v>36000</v>
      </c>
      <c r="H72" s="42">
        <f t="shared" si="16"/>
        <v>33872.400000000001</v>
      </c>
      <c r="I72" s="33">
        <f t="shared" si="17"/>
        <v>1033.2</v>
      </c>
      <c r="J72" s="33">
        <f t="shared" si="18"/>
        <v>2555.9999999999995</v>
      </c>
      <c r="K72" s="33">
        <f t="shared" si="19"/>
        <v>396.00000000000006</v>
      </c>
      <c r="L72" s="33">
        <f t="shared" si="20"/>
        <v>1094.4000000000001</v>
      </c>
      <c r="M72" s="33">
        <f t="shared" si="21"/>
        <v>2552.4</v>
      </c>
      <c r="N72" s="33">
        <v>0</v>
      </c>
      <c r="O72" s="33">
        <f t="shared" si="22"/>
        <v>7632</v>
      </c>
      <c r="P72" s="33">
        <v>25</v>
      </c>
      <c r="Q72" s="34"/>
      <c r="R72" s="33"/>
      <c r="S72" s="33">
        <v>1270</v>
      </c>
      <c r="T72" s="33">
        <v>100</v>
      </c>
      <c r="U72" s="35">
        <f t="shared" si="23"/>
        <v>0</v>
      </c>
      <c r="V72" s="35"/>
      <c r="W72" s="43">
        <f t="shared" si="24"/>
        <v>1395</v>
      </c>
      <c r="X72" s="43">
        <f t="shared" ref="X72:X78" si="29">+I72+L72+N72</f>
        <v>2127.6000000000004</v>
      </c>
      <c r="Y72" s="44">
        <f t="shared" si="28"/>
        <v>5108.3999999999996</v>
      </c>
      <c r="Z72" s="43">
        <f t="shared" si="26"/>
        <v>32477.4</v>
      </c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</row>
    <row r="73" spans="1:80" s="39" customFormat="1" ht="21" customHeight="1" x14ac:dyDescent="0.2">
      <c r="A73" s="39">
        <v>64</v>
      </c>
      <c r="B73" s="40" t="s">
        <v>173</v>
      </c>
      <c r="C73" s="41" t="s">
        <v>105</v>
      </c>
      <c r="D73" s="37" t="s">
        <v>31</v>
      </c>
      <c r="E73" s="79" t="s">
        <v>202</v>
      </c>
      <c r="F73" s="32" t="s">
        <v>97</v>
      </c>
      <c r="G73" s="33">
        <v>46000</v>
      </c>
      <c r="H73" s="42">
        <f t="shared" si="16"/>
        <v>43281.4</v>
      </c>
      <c r="I73" s="33">
        <f t="shared" si="17"/>
        <v>1320.2</v>
      </c>
      <c r="J73" s="33">
        <f t="shared" si="18"/>
        <v>3265.9999999999995</v>
      </c>
      <c r="K73" s="33">
        <f t="shared" si="19"/>
        <v>506.00000000000006</v>
      </c>
      <c r="L73" s="33">
        <f t="shared" si="20"/>
        <v>1398.4</v>
      </c>
      <c r="M73" s="33">
        <f t="shared" si="21"/>
        <v>3261.4</v>
      </c>
      <c r="N73" s="33">
        <v>0</v>
      </c>
      <c r="O73" s="33">
        <f t="shared" si="22"/>
        <v>9752</v>
      </c>
      <c r="P73" s="33">
        <v>25</v>
      </c>
      <c r="Q73" s="34">
        <v>200</v>
      </c>
      <c r="R73" s="33"/>
      <c r="S73" s="33"/>
      <c r="T73" s="33">
        <v>100</v>
      </c>
      <c r="U73" s="35">
        <f t="shared" si="23"/>
        <v>1289.4598750000005</v>
      </c>
      <c r="V73" s="35"/>
      <c r="W73" s="43">
        <f t="shared" si="24"/>
        <v>1614.4598750000005</v>
      </c>
      <c r="X73" s="43">
        <f t="shared" si="29"/>
        <v>2718.6000000000004</v>
      </c>
      <c r="Y73" s="44">
        <f t="shared" si="28"/>
        <v>6527.4</v>
      </c>
      <c r="Z73" s="43">
        <f t="shared" si="26"/>
        <v>41666.940125000001</v>
      </c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</row>
    <row r="74" spans="1:80" s="39" customFormat="1" ht="21" customHeight="1" x14ac:dyDescent="0.2">
      <c r="A74" s="39">
        <v>65</v>
      </c>
      <c r="B74" s="40" t="s">
        <v>174</v>
      </c>
      <c r="C74" s="41" t="s">
        <v>104</v>
      </c>
      <c r="D74" s="36" t="s">
        <v>16</v>
      </c>
      <c r="E74" s="79" t="s">
        <v>47</v>
      </c>
      <c r="F74" s="32" t="s">
        <v>97</v>
      </c>
      <c r="G74" s="33">
        <v>36000</v>
      </c>
      <c r="H74" s="42">
        <f t="shared" ref="H74:H85" si="30">+G74-(I74+L74+N74)</f>
        <v>33872.400000000001</v>
      </c>
      <c r="I74" s="33">
        <f t="shared" ref="I74:I90" si="31">IF(G74&lt;=312000,G74*2.87%,8954.4)</f>
        <v>1033.2</v>
      </c>
      <c r="J74" s="33">
        <f t="shared" ref="J74:J90" si="32">IF(G74&lt;=312000,G74*7.1%,22152)</f>
        <v>2555.9999999999995</v>
      </c>
      <c r="K74" s="33">
        <f t="shared" ref="K74:K90" si="33">IF(G74&lt;=62400,G74*1.1%,686.4)</f>
        <v>396.00000000000006</v>
      </c>
      <c r="L74" s="33">
        <f t="shared" ref="L74:L90" si="34">IF(G74&lt;=156000,G74*3.04%,4742.4)</f>
        <v>1094.4000000000001</v>
      </c>
      <c r="M74" s="33">
        <f t="shared" ref="M74:M90" si="35">IF(G74&lt;=156000,G74*7.09%,11060.4)</f>
        <v>2552.4</v>
      </c>
      <c r="N74" s="33">
        <v>0</v>
      </c>
      <c r="O74" s="33">
        <f t="shared" ref="O74:O85" si="36">+I74+J74+K74+L74+M74+N74</f>
        <v>7632</v>
      </c>
      <c r="P74" s="33">
        <v>25</v>
      </c>
      <c r="Q74" s="34"/>
      <c r="R74" s="33"/>
      <c r="S74" s="33"/>
      <c r="T74" s="33">
        <v>100</v>
      </c>
      <c r="U74" s="35">
        <f t="shared" ref="U74:U90" si="37">IF((H74*12)&gt;867123.01,(79776+(((H74*12)-867123.01)*0.25))/12,IF((H74*12)&gt;624329.01,(31216+(((H74*12)-624329.01)*0.2))/12,IF((H74*12)&gt;416220.01,(((H74*12)-416220.01)*0.15)/12,0)))</f>
        <v>0</v>
      </c>
      <c r="V74" s="35"/>
      <c r="W74" s="43">
        <f t="shared" ref="W74:W85" si="38">P74+Q74+R74+S74+T74+U74</f>
        <v>125</v>
      </c>
      <c r="X74" s="43">
        <f t="shared" si="29"/>
        <v>2127.6000000000004</v>
      </c>
      <c r="Y74" s="44">
        <f t="shared" si="28"/>
        <v>5108.3999999999996</v>
      </c>
      <c r="Z74" s="43">
        <f t="shared" ref="Z74:Z90" si="39">+G74-(W74+X74)</f>
        <v>33747.4</v>
      </c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</row>
    <row r="75" spans="1:80" s="39" customFormat="1" ht="21" customHeight="1" x14ac:dyDescent="0.2">
      <c r="A75" s="39">
        <v>66</v>
      </c>
      <c r="B75" s="40" t="s">
        <v>175</v>
      </c>
      <c r="C75" s="41" t="s">
        <v>105</v>
      </c>
      <c r="D75" s="31" t="s">
        <v>23</v>
      </c>
      <c r="E75" s="79" t="s">
        <v>61</v>
      </c>
      <c r="F75" s="32" t="s">
        <v>97</v>
      </c>
      <c r="G75" s="33">
        <v>30000</v>
      </c>
      <c r="H75" s="42">
        <f t="shared" si="30"/>
        <v>28227</v>
      </c>
      <c r="I75" s="33">
        <f t="shared" si="31"/>
        <v>861</v>
      </c>
      <c r="J75" s="33">
        <f t="shared" si="32"/>
        <v>2130</v>
      </c>
      <c r="K75" s="33">
        <f t="shared" si="33"/>
        <v>330.00000000000006</v>
      </c>
      <c r="L75" s="33">
        <f t="shared" si="34"/>
        <v>912</v>
      </c>
      <c r="M75" s="33">
        <f t="shared" si="35"/>
        <v>2127</v>
      </c>
      <c r="N75" s="33">
        <v>0</v>
      </c>
      <c r="O75" s="33">
        <f t="shared" si="36"/>
        <v>6360</v>
      </c>
      <c r="P75" s="33">
        <v>25</v>
      </c>
      <c r="Q75" s="34"/>
      <c r="R75" s="33"/>
      <c r="S75" s="33"/>
      <c r="T75" s="33">
        <v>100</v>
      </c>
      <c r="U75" s="35">
        <f t="shared" si="37"/>
        <v>0</v>
      </c>
      <c r="V75" s="35"/>
      <c r="W75" s="43">
        <f t="shared" si="38"/>
        <v>125</v>
      </c>
      <c r="X75" s="43">
        <f t="shared" si="29"/>
        <v>1773</v>
      </c>
      <c r="Y75" s="44">
        <f t="shared" si="28"/>
        <v>4257</v>
      </c>
      <c r="Z75" s="43">
        <f t="shared" si="39"/>
        <v>28102</v>
      </c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</row>
    <row r="76" spans="1:80" s="39" customFormat="1" ht="21" customHeight="1" x14ac:dyDescent="0.2">
      <c r="A76" s="39">
        <v>67</v>
      </c>
      <c r="B76" s="40" t="s">
        <v>176</v>
      </c>
      <c r="C76" s="41" t="s">
        <v>104</v>
      </c>
      <c r="D76" s="38" t="s">
        <v>20</v>
      </c>
      <c r="E76" s="78" t="s">
        <v>39</v>
      </c>
      <c r="F76" s="32" t="s">
        <v>97</v>
      </c>
      <c r="G76" s="33">
        <v>36000</v>
      </c>
      <c r="H76" s="42">
        <f t="shared" si="30"/>
        <v>31172.16</v>
      </c>
      <c r="I76" s="33">
        <f t="shared" si="31"/>
        <v>1033.2</v>
      </c>
      <c r="J76" s="33">
        <f t="shared" si="32"/>
        <v>2555.9999999999995</v>
      </c>
      <c r="K76" s="33">
        <f t="shared" si="33"/>
        <v>396.00000000000006</v>
      </c>
      <c r="L76" s="33">
        <f t="shared" si="34"/>
        <v>1094.4000000000001</v>
      </c>
      <c r="M76" s="33">
        <f t="shared" si="35"/>
        <v>2552.4</v>
      </c>
      <c r="N76" s="33">
        <f>1350.12*2</f>
        <v>2700.24</v>
      </c>
      <c r="O76" s="33">
        <f t="shared" si="36"/>
        <v>10332.24</v>
      </c>
      <c r="P76" s="33">
        <v>25</v>
      </c>
      <c r="Q76" s="34">
        <v>500</v>
      </c>
      <c r="R76" s="33"/>
      <c r="S76" s="33"/>
      <c r="T76" s="33">
        <v>100</v>
      </c>
      <c r="U76" s="35">
        <f t="shared" si="37"/>
        <v>0</v>
      </c>
      <c r="V76" s="35"/>
      <c r="W76" s="43">
        <f t="shared" si="38"/>
        <v>625</v>
      </c>
      <c r="X76" s="43">
        <f t="shared" si="29"/>
        <v>4827.84</v>
      </c>
      <c r="Y76" s="44">
        <f t="shared" si="28"/>
        <v>5108.3999999999996</v>
      </c>
      <c r="Z76" s="43">
        <f t="shared" si="39"/>
        <v>30547.16</v>
      </c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</row>
    <row r="77" spans="1:80" s="39" customFormat="1" ht="21" customHeight="1" x14ac:dyDescent="0.2">
      <c r="A77" s="39">
        <v>68</v>
      </c>
      <c r="B77" s="40" t="s">
        <v>178</v>
      </c>
      <c r="C77" s="41" t="s">
        <v>104</v>
      </c>
      <c r="D77" s="31" t="s">
        <v>23</v>
      </c>
      <c r="E77" s="79" t="s">
        <v>43</v>
      </c>
      <c r="F77" s="32" t="s">
        <v>97</v>
      </c>
      <c r="G77" s="33">
        <v>36000</v>
      </c>
      <c r="H77" s="42">
        <f t="shared" si="30"/>
        <v>33872.400000000001</v>
      </c>
      <c r="I77" s="33">
        <f t="shared" si="31"/>
        <v>1033.2</v>
      </c>
      <c r="J77" s="33">
        <f t="shared" si="32"/>
        <v>2555.9999999999995</v>
      </c>
      <c r="K77" s="33">
        <f t="shared" si="33"/>
        <v>396.00000000000006</v>
      </c>
      <c r="L77" s="33">
        <f t="shared" si="34"/>
        <v>1094.4000000000001</v>
      </c>
      <c r="M77" s="33">
        <f t="shared" si="35"/>
        <v>2552.4</v>
      </c>
      <c r="N77" s="33">
        <v>0</v>
      </c>
      <c r="O77" s="33">
        <f t="shared" si="36"/>
        <v>7632</v>
      </c>
      <c r="P77" s="33">
        <v>25</v>
      </c>
      <c r="Q77" s="34">
        <v>6490.89</v>
      </c>
      <c r="R77" s="33"/>
      <c r="S77" s="33"/>
      <c r="T77" s="33">
        <v>100</v>
      </c>
      <c r="U77" s="35">
        <f t="shared" si="37"/>
        <v>0</v>
      </c>
      <c r="V77" s="35"/>
      <c r="W77" s="43">
        <f t="shared" si="38"/>
        <v>6615.89</v>
      </c>
      <c r="X77" s="43">
        <f t="shared" si="29"/>
        <v>2127.6000000000004</v>
      </c>
      <c r="Y77" s="44">
        <f t="shared" si="28"/>
        <v>5108.3999999999996</v>
      </c>
      <c r="Z77" s="43">
        <f t="shared" si="39"/>
        <v>27256.51</v>
      </c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</row>
    <row r="78" spans="1:80" s="39" customFormat="1" ht="21" customHeight="1" x14ac:dyDescent="0.2">
      <c r="A78" s="39">
        <v>69</v>
      </c>
      <c r="B78" s="40" t="s">
        <v>179</v>
      </c>
      <c r="C78" s="41" t="s">
        <v>105</v>
      </c>
      <c r="D78" s="37" t="s">
        <v>19</v>
      </c>
      <c r="E78" s="79" t="s">
        <v>57</v>
      </c>
      <c r="F78" s="32" t="s">
        <v>97</v>
      </c>
      <c r="G78" s="33">
        <v>30000</v>
      </c>
      <c r="H78" s="42">
        <f t="shared" si="30"/>
        <v>26876.880000000001</v>
      </c>
      <c r="I78" s="33">
        <f t="shared" si="31"/>
        <v>861</v>
      </c>
      <c r="J78" s="33">
        <f t="shared" si="32"/>
        <v>2130</v>
      </c>
      <c r="K78" s="33">
        <f t="shared" si="33"/>
        <v>330.00000000000006</v>
      </c>
      <c r="L78" s="33">
        <f t="shared" si="34"/>
        <v>912</v>
      </c>
      <c r="M78" s="33">
        <f t="shared" si="35"/>
        <v>2127</v>
      </c>
      <c r="N78" s="33">
        <v>1350.12</v>
      </c>
      <c r="O78" s="33">
        <f t="shared" si="36"/>
        <v>7710.12</v>
      </c>
      <c r="P78" s="33">
        <v>25</v>
      </c>
      <c r="Q78" s="34">
        <v>200</v>
      </c>
      <c r="R78" s="33"/>
      <c r="S78" s="33"/>
      <c r="T78" s="33">
        <v>100</v>
      </c>
      <c r="U78" s="35">
        <f t="shared" si="37"/>
        <v>0</v>
      </c>
      <c r="V78" s="35"/>
      <c r="W78" s="43">
        <f t="shared" si="38"/>
        <v>325</v>
      </c>
      <c r="X78" s="43">
        <f t="shared" si="29"/>
        <v>3123.12</v>
      </c>
      <c r="Y78" s="44">
        <f t="shared" si="28"/>
        <v>4257</v>
      </c>
      <c r="Z78" s="43">
        <f t="shared" si="39"/>
        <v>26551.88</v>
      </c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</row>
    <row r="79" spans="1:80" s="39" customFormat="1" ht="21" customHeight="1" x14ac:dyDescent="0.2">
      <c r="A79" s="39">
        <v>70</v>
      </c>
      <c r="B79" s="40" t="s">
        <v>180</v>
      </c>
      <c r="C79" s="41" t="s">
        <v>105</v>
      </c>
      <c r="D79" s="36" t="s">
        <v>91</v>
      </c>
      <c r="E79" s="80" t="s">
        <v>57</v>
      </c>
      <c r="F79" s="32" t="s">
        <v>97</v>
      </c>
      <c r="G79" s="33">
        <v>20000</v>
      </c>
      <c r="H79" s="42">
        <f t="shared" si="30"/>
        <v>18818</v>
      </c>
      <c r="I79" s="33">
        <f t="shared" si="31"/>
        <v>574</v>
      </c>
      <c r="J79" s="33">
        <f t="shared" si="32"/>
        <v>1419.9999999999998</v>
      </c>
      <c r="K79" s="33">
        <f t="shared" si="33"/>
        <v>220.00000000000003</v>
      </c>
      <c r="L79" s="33">
        <f t="shared" si="34"/>
        <v>608</v>
      </c>
      <c r="M79" s="33">
        <f t="shared" si="35"/>
        <v>1418</v>
      </c>
      <c r="N79" s="33"/>
      <c r="O79" s="33">
        <f t="shared" si="36"/>
        <v>4240</v>
      </c>
      <c r="P79" s="33">
        <v>25</v>
      </c>
      <c r="Q79" s="34"/>
      <c r="R79" s="33"/>
      <c r="S79" s="33"/>
      <c r="T79" s="33">
        <v>100</v>
      </c>
      <c r="U79" s="35">
        <f t="shared" si="37"/>
        <v>0</v>
      </c>
      <c r="V79" s="35"/>
      <c r="W79" s="43">
        <f t="shared" si="38"/>
        <v>125</v>
      </c>
      <c r="X79" s="43">
        <v>1182</v>
      </c>
      <c r="Y79" s="44">
        <f t="shared" ref="Y79:Y90" si="40">+J79+M79</f>
        <v>2838</v>
      </c>
      <c r="Z79" s="43">
        <f t="shared" si="39"/>
        <v>18693</v>
      </c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</row>
    <row r="80" spans="1:80" s="39" customFormat="1" ht="21" customHeight="1" x14ac:dyDescent="0.2">
      <c r="A80" s="39">
        <v>71</v>
      </c>
      <c r="B80" s="40" t="s">
        <v>181</v>
      </c>
      <c r="C80" s="41" t="s">
        <v>105</v>
      </c>
      <c r="D80" s="37" t="s">
        <v>31</v>
      </c>
      <c r="E80" s="79" t="s">
        <v>57</v>
      </c>
      <c r="F80" s="32" t="s">
        <v>97</v>
      </c>
      <c r="G80" s="33">
        <v>30000</v>
      </c>
      <c r="H80" s="42">
        <f t="shared" si="30"/>
        <v>28227</v>
      </c>
      <c r="I80" s="33">
        <f t="shared" si="31"/>
        <v>861</v>
      </c>
      <c r="J80" s="33">
        <f t="shared" si="32"/>
        <v>2130</v>
      </c>
      <c r="K80" s="33">
        <f t="shared" si="33"/>
        <v>330.00000000000006</v>
      </c>
      <c r="L80" s="33">
        <f t="shared" si="34"/>
        <v>912</v>
      </c>
      <c r="M80" s="33">
        <f t="shared" si="35"/>
        <v>2127</v>
      </c>
      <c r="N80" s="33">
        <v>0</v>
      </c>
      <c r="O80" s="33">
        <f t="shared" si="36"/>
        <v>6360</v>
      </c>
      <c r="P80" s="33">
        <v>25</v>
      </c>
      <c r="Q80" s="34"/>
      <c r="R80" s="33"/>
      <c r="S80" s="33"/>
      <c r="T80" s="33">
        <v>100</v>
      </c>
      <c r="U80" s="35">
        <f t="shared" si="37"/>
        <v>0</v>
      </c>
      <c r="V80" s="35"/>
      <c r="W80" s="43">
        <f t="shared" si="38"/>
        <v>125</v>
      </c>
      <c r="X80" s="43">
        <f t="shared" ref="X80:X90" si="41">+I80+L80+N80</f>
        <v>1773</v>
      </c>
      <c r="Y80" s="44">
        <f t="shared" si="40"/>
        <v>4257</v>
      </c>
      <c r="Z80" s="43">
        <f t="shared" si="39"/>
        <v>28102</v>
      </c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</row>
    <row r="81" spans="1:80" s="39" customFormat="1" ht="21" customHeight="1" x14ac:dyDescent="0.2">
      <c r="A81" s="39">
        <v>72</v>
      </c>
      <c r="B81" s="40" t="s">
        <v>182</v>
      </c>
      <c r="C81" s="41" t="s">
        <v>105</v>
      </c>
      <c r="D81" s="36" t="s">
        <v>20</v>
      </c>
      <c r="E81" s="79" t="s">
        <v>57</v>
      </c>
      <c r="F81" s="32" t="s">
        <v>97</v>
      </c>
      <c r="G81" s="33">
        <v>30000</v>
      </c>
      <c r="H81" s="42">
        <f t="shared" si="30"/>
        <v>28227</v>
      </c>
      <c r="I81" s="33">
        <f t="shared" si="31"/>
        <v>861</v>
      </c>
      <c r="J81" s="33">
        <f t="shared" si="32"/>
        <v>2130</v>
      </c>
      <c r="K81" s="33">
        <f t="shared" si="33"/>
        <v>330.00000000000006</v>
      </c>
      <c r="L81" s="33">
        <f t="shared" si="34"/>
        <v>912</v>
      </c>
      <c r="M81" s="33">
        <f t="shared" si="35"/>
        <v>2127</v>
      </c>
      <c r="N81" s="33">
        <v>0</v>
      </c>
      <c r="O81" s="33">
        <f t="shared" si="36"/>
        <v>6360</v>
      </c>
      <c r="P81" s="33">
        <v>25</v>
      </c>
      <c r="Q81" s="34"/>
      <c r="R81" s="33"/>
      <c r="S81" s="33"/>
      <c r="T81" s="33">
        <v>100</v>
      </c>
      <c r="U81" s="35">
        <f t="shared" si="37"/>
        <v>0</v>
      </c>
      <c r="V81" s="35"/>
      <c r="W81" s="43">
        <f t="shared" si="38"/>
        <v>125</v>
      </c>
      <c r="X81" s="43">
        <f t="shared" si="41"/>
        <v>1773</v>
      </c>
      <c r="Y81" s="44">
        <f t="shared" si="40"/>
        <v>4257</v>
      </c>
      <c r="Z81" s="43">
        <f t="shared" si="39"/>
        <v>28102</v>
      </c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</row>
    <row r="82" spans="1:80" s="39" customFormat="1" ht="21" customHeight="1" x14ac:dyDescent="0.2">
      <c r="A82" s="39">
        <v>73</v>
      </c>
      <c r="B82" s="40" t="s">
        <v>183</v>
      </c>
      <c r="C82" s="41" t="s">
        <v>105</v>
      </c>
      <c r="D82" s="36" t="s">
        <v>28</v>
      </c>
      <c r="E82" s="79" t="s">
        <v>62</v>
      </c>
      <c r="F82" s="32" t="s">
        <v>97</v>
      </c>
      <c r="G82" s="33">
        <v>30000</v>
      </c>
      <c r="H82" s="42">
        <f t="shared" si="30"/>
        <v>28227</v>
      </c>
      <c r="I82" s="33">
        <f t="shared" si="31"/>
        <v>861</v>
      </c>
      <c r="J82" s="33">
        <f t="shared" si="32"/>
        <v>2130</v>
      </c>
      <c r="K82" s="33">
        <f t="shared" si="33"/>
        <v>330.00000000000006</v>
      </c>
      <c r="L82" s="33">
        <f t="shared" si="34"/>
        <v>912</v>
      </c>
      <c r="M82" s="33">
        <f t="shared" si="35"/>
        <v>2127</v>
      </c>
      <c r="N82" s="33">
        <v>0</v>
      </c>
      <c r="O82" s="33">
        <f t="shared" si="36"/>
        <v>6360</v>
      </c>
      <c r="P82" s="33">
        <v>25</v>
      </c>
      <c r="Q82" s="34">
        <v>500</v>
      </c>
      <c r="R82" s="33"/>
      <c r="S82" s="33"/>
      <c r="T82" s="33">
        <v>100</v>
      </c>
      <c r="U82" s="35">
        <f t="shared" si="37"/>
        <v>0</v>
      </c>
      <c r="V82" s="35"/>
      <c r="W82" s="43">
        <f t="shared" si="38"/>
        <v>625</v>
      </c>
      <c r="X82" s="43">
        <f t="shared" si="41"/>
        <v>1773</v>
      </c>
      <c r="Y82" s="44">
        <f t="shared" si="40"/>
        <v>4257</v>
      </c>
      <c r="Z82" s="43">
        <f t="shared" si="39"/>
        <v>27602</v>
      </c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</row>
    <row r="83" spans="1:80" s="39" customFormat="1" ht="21" customHeight="1" x14ac:dyDescent="0.2">
      <c r="A83" s="39">
        <v>74</v>
      </c>
      <c r="B83" s="40" t="s">
        <v>184</v>
      </c>
      <c r="C83" s="41" t="s">
        <v>104</v>
      </c>
      <c r="D83" s="37" t="s">
        <v>31</v>
      </c>
      <c r="E83" s="78" t="s">
        <v>42</v>
      </c>
      <c r="F83" s="32" t="s">
        <v>97</v>
      </c>
      <c r="G83" s="33">
        <v>20000</v>
      </c>
      <c r="H83" s="42">
        <f t="shared" si="30"/>
        <v>18818</v>
      </c>
      <c r="I83" s="33">
        <f t="shared" si="31"/>
        <v>574</v>
      </c>
      <c r="J83" s="33">
        <f t="shared" si="32"/>
        <v>1419.9999999999998</v>
      </c>
      <c r="K83" s="33">
        <f t="shared" si="33"/>
        <v>220.00000000000003</v>
      </c>
      <c r="L83" s="33">
        <f t="shared" si="34"/>
        <v>608</v>
      </c>
      <c r="M83" s="33">
        <f t="shared" si="35"/>
        <v>1418</v>
      </c>
      <c r="N83" s="33">
        <v>0</v>
      </c>
      <c r="O83" s="33">
        <f t="shared" si="36"/>
        <v>4240</v>
      </c>
      <c r="P83" s="33">
        <v>25</v>
      </c>
      <c r="Q83" s="34">
        <v>4494.6900000000005</v>
      </c>
      <c r="R83" s="33"/>
      <c r="S83" s="33"/>
      <c r="T83" s="33">
        <v>100</v>
      </c>
      <c r="U83" s="35">
        <f t="shared" si="37"/>
        <v>0</v>
      </c>
      <c r="V83" s="35"/>
      <c r="W83" s="43">
        <f t="shared" si="38"/>
        <v>4619.6900000000005</v>
      </c>
      <c r="X83" s="43">
        <f t="shared" si="41"/>
        <v>1182</v>
      </c>
      <c r="Y83" s="44">
        <f t="shared" si="40"/>
        <v>2838</v>
      </c>
      <c r="Z83" s="43">
        <f t="shared" si="39"/>
        <v>14198.31</v>
      </c>
      <c r="AA83" s="63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</row>
    <row r="84" spans="1:80" s="39" customFormat="1" ht="21" customHeight="1" x14ac:dyDescent="0.2">
      <c r="A84" s="39">
        <v>75</v>
      </c>
      <c r="B84" s="40" t="s">
        <v>185</v>
      </c>
      <c r="C84" s="41" t="s">
        <v>104</v>
      </c>
      <c r="D84" s="37" t="s">
        <v>31</v>
      </c>
      <c r="E84" s="79" t="s">
        <v>42</v>
      </c>
      <c r="F84" s="32" t="s">
        <v>97</v>
      </c>
      <c r="G84" s="33">
        <v>20000</v>
      </c>
      <c r="H84" s="42">
        <f t="shared" si="30"/>
        <v>18818</v>
      </c>
      <c r="I84" s="33">
        <f t="shared" si="31"/>
        <v>574</v>
      </c>
      <c r="J84" s="33">
        <f t="shared" si="32"/>
        <v>1419.9999999999998</v>
      </c>
      <c r="K84" s="33">
        <f t="shared" si="33"/>
        <v>220.00000000000003</v>
      </c>
      <c r="L84" s="33">
        <f t="shared" si="34"/>
        <v>608</v>
      </c>
      <c r="M84" s="33">
        <f t="shared" si="35"/>
        <v>1418</v>
      </c>
      <c r="N84" s="33">
        <v>0</v>
      </c>
      <c r="O84" s="33">
        <f t="shared" si="36"/>
        <v>4240</v>
      </c>
      <c r="P84" s="33">
        <v>25</v>
      </c>
      <c r="Q84" s="34">
        <v>500</v>
      </c>
      <c r="R84" s="33"/>
      <c r="S84" s="33">
        <v>1270</v>
      </c>
      <c r="T84" s="33">
        <v>100</v>
      </c>
      <c r="U84" s="35">
        <f t="shared" si="37"/>
        <v>0</v>
      </c>
      <c r="V84" s="35"/>
      <c r="W84" s="43">
        <f t="shared" si="38"/>
        <v>1895</v>
      </c>
      <c r="X84" s="43">
        <f t="shared" si="41"/>
        <v>1182</v>
      </c>
      <c r="Y84" s="44">
        <f t="shared" si="40"/>
        <v>2838</v>
      </c>
      <c r="Z84" s="43">
        <f t="shared" si="39"/>
        <v>16923</v>
      </c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</row>
    <row r="85" spans="1:80" s="39" customFormat="1" ht="21" customHeight="1" x14ac:dyDescent="0.2">
      <c r="A85" s="39">
        <v>76</v>
      </c>
      <c r="B85" s="40" t="s">
        <v>186</v>
      </c>
      <c r="C85" s="41" t="s">
        <v>104</v>
      </c>
      <c r="D85" s="36" t="s">
        <v>16</v>
      </c>
      <c r="E85" s="79" t="s">
        <v>42</v>
      </c>
      <c r="F85" s="32" t="s">
        <v>97</v>
      </c>
      <c r="G85" s="33">
        <v>15000</v>
      </c>
      <c r="H85" s="42">
        <f t="shared" si="30"/>
        <v>14113.5</v>
      </c>
      <c r="I85" s="33">
        <f t="shared" si="31"/>
        <v>430.5</v>
      </c>
      <c r="J85" s="33">
        <f t="shared" si="32"/>
        <v>1065</v>
      </c>
      <c r="K85" s="33">
        <f t="shared" si="33"/>
        <v>165.00000000000003</v>
      </c>
      <c r="L85" s="33">
        <f t="shared" si="34"/>
        <v>456</v>
      </c>
      <c r="M85" s="33">
        <f t="shared" si="35"/>
        <v>1063.5</v>
      </c>
      <c r="N85" s="33">
        <v>0</v>
      </c>
      <c r="O85" s="33">
        <f t="shared" si="36"/>
        <v>3180</v>
      </c>
      <c r="P85" s="33">
        <v>25</v>
      </c>
      <c r="Q85" s="34">
        <v>500</v>
      </c>
      <c r="R85" s="33"/>
      <c r="S85" s="33"/>
      <c r="T85" s="33">
        <v>100</v>
      </c>
      <c r="U85" s="35">
        <f t="shared" si="37"/>
        <v>0</v>
      </c>
      <c r="V85" s="35"/>
      <c r="W85" s="43">
        <f t="shared" si="38"/>
        <v>625</v>
      </c>
      <c r="X85" s="43">
        <f t="shared" si="41"/>
        <v>886.5</v>
      </c>
      <c r="Y85" s="44">
        <f t="shared" si="40"/>
        <v>2128.5</v>
      </c>
      <c r="Z85" s="43">
        <f t="shared" si="39"/>
        <v>13488.5</v>
      </c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</row>
    <row r="86" spans="1:80" s="39" customFormat="1" ht="21" customHeight="1" x14ac:dyDescent="0.2">
      <c r="A86" s="39">
        <v>77</v>
      </c>
      <c r="B86" s="40" t="s">
        <v>187</v>
      </c>
      <c r="C86" s="41" t="s">
        <v>104</v>
      </c>
      <c r="D86" s="36" t="s">
        <v>16</v>
      </c>
      <c r="E86" s="79" t="s">
        <v>42</v>
      </c>
      <c r="F86" s="32" t="s">
        <v>97</v>
      </c>
      <c r="G86" s="33">
        <v>15000</v>
      </c>
      <c r="H86" s="42">
        <f t="shared" ref="H86:H90" si="42">+G86-(I86+L86+N86)</f>
        <v>14113.5</v>
      </c>
      <c r="I86" s="33">
        <f t="shared" si="31"/>
        <v>430.5</v>
      </c>
      <c r="J86" s="33">
        <f t="shared" si="32"/>
        <v>1065</v>
      </c>
      <c r="K86" s="33">
        <f t="shared" si="33"/>
        <v>165.00000000000003</v>
      </c>
      <c r="L86" s="33">
        <f t="shared" si="34"/>
        <v>456</v>
      </c>
      <c r="M86" s="33">
        <f t="shared" si="35"/>
        <v>1063.5</v>
      </c>
      <c r="N86" s="33">
        <v>0</v>
      </c>
      <c r="O86" s="33">
        <f t="shared" ref="O86:O90" si="43">+I86+J86+K86+L86+M86+N86</f>
        <v>3180</v>
      </c>
      <c r="P86" s="33">
        <v>25</v>
      </c>
      <c r="Q86" s="34"/>
      <c r="R86" s="33"/>
      <c r="S86" s="33"/>
      <c r="T86" s="33">
        <v>100</v>
      </c>
      <c r="U86" s="35">
        <f t="shared" si="37"/>
        <v>0</v>
      </c>
      <c r="V86" s="35"/>
      <c r="W86" s="43">
        <f t="shared" ref="W86:W90" si="44">P86+Q86+R86+S86+T86+U86</f>
        <v>125</v>
      </c>
      <c r="X86" s="43">
        <f t="shared" si="41"/>
        <v>886.5</v>
      </c>
      <c r="Y86" s="44">
        <f t="shared" si="40"/>
        <v>2128.5</v>
      </c>
      <c r="Z86" s="43">
        <f t="shared" si="39"/>
        <v>13988.5</v>
      </c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</row>
    <row r="87" spans="1:80" s="39" customFormat="1" ht="21" customHeight="1" x14ac:dyDescent="0.2">
      <c r="A87" s="39">
        <v>78</v>
      </c>
      <c r="B87" s="40" t="s">
        <v>188</v>
      </c>
      <c r="C87" s="41" t="s">
        <v>104</v>
      </c>
      <c r="D87" s="36" t="s">
        <v>16</v>
      </c>
      <c r="E87" s="79" t="s">
        <v>42</v>
      </c>
      <c r="F87" s="32" t="s">
        <v>97</v>
      </c>
      <c r="G87" s="33">
        <v>15000</v>
      </c>
      <c r="H87" s="42">
        <f t="shared" si="42"/>
        <v>14113.5</v>
      </c>
      <c r="I87" s="33">
        <f t="shared" si="31"/>
        <v>430.5</v>
      </c>
      <c r="J87" s="33">
        <f t="shared" si="32"/>
        <v>1065</v>
      </c>
      <c r="K87" s="33">
        <f t="shared" si="33"/>
        <v>165.00000000000003</v>
      </c>
      <c r="L87" s="33">
        <f t="shared" si="34"/>
        <v>456</v>
      </c>
      <c r="M87" s="33">
        <f t="shared" si="35"/>
        <v>1063.5</v>
      </c>
      <c r="N87" s="33">
        <v>0</v>
      </c>
      <c r="O87" s="33">
        <f t="shared" si="43"/>
        <v>3180</v>
      </c>
      <c r="P87" s="33">
        <v>25</v>
      </c>
      <c r="Q87" s="34">
        <v>2000</v>
      </c>
      <c r="R87" s="33"/>
      <c r="S87" s="33"/>
      <c r="T87" s="33">
        <v>100</v>
      </c>
      <c r="U87" s="35">
        <f t="shared" si="37"/>
        <v>0</v>
      </c>
      <c r="V87" s="35"/>
      <c r="W87" s="43">
        <f t="shared" si="44"/>
        <v>2125</v>
      </c>
      <c r="X87" s="43">
        <f t="shared" si="41"/>
        <v>886.5</v>
      </c>
      <c r="Y87" s="44">
        <f t="shared" si="40"/>
        <v>2128.5</v>
      </c>
      <c r="Z87" s="43">
        <f t="shared" si="39"/>
        <v>11988.5</v>
      </c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</row>
    <row r="88" spans="1:80" s="39" customFormat="1" ht="21" customHeight="1" x14ac:dyDescent="0.2">
      <c r="A88" s="39">
        <v>79</v>
      </c>
      <c r="B88" s="40" t="s">
        <v>189</v>
      </c>
      <c r="C88" s="41" t="s">
        <v>105</v>
      </c>
      <c r="D88" s="37" t="s">
        <v>31</v>
      </c>
      <c r="E88" s="79" t="s">
        <v>59</v>
      </c>
      <c r="F88" s="32" t="s">
        <v>97</v>
      </c>
      <c r="G88" s="33">
        <v>25000</v>
      </c>
      <c r="H88" s="42">
        <f t="shared" si="42"/>
        <v>23522.5</v>
      </c>
      <c r="I88" s="33">
        <f t="shared" si="31"/>
        <v>717.5</v>
      </c>
      <c r="J88" s="33">
        <f t="shared" si="32"/>
        <v>1774.9999999999998</v>
      </c>
      <c r="K88" s="33">
        <f t="shared" si="33"/>
        <v>275</v>
      </c>
      <c r="L88" s="33">
        <f t="shared" si="34"/>
        <v>760</v>
      </c>
      <c r="M88" s="33">
        <f t="shared" si="35"/>
        <v>1772.5000000000002</v>
      </c>
      <c r="N88" s="33">
        <v>0</v>
      </c>
      <c r="O88" s="33">
        <f t="shared" si="43"/>
        <v>5300</v>
      </c>
      <c r="P88" s="33">
        <v>25</v>
      </c>
      <c r="Q88" s="34">
        <v>7239.75</v>
      </c>
      <c r="R88" s="33"/>
      <c r="S88" s="33"/>
      <c r="T88" s="33">
        <v>100</v>
      </c>
      <c r="U88" s="35">
        <f t="shared" si="37"/>
        <v>0</v>
      </c>
      <c r="V88" s="35"/>
      <c r="W88" s="43">
        <f t="shared" si="44"/>
        <v>7364.75</v>
      </c>
      <c r="X88" s="43">
        <f t="shared" si="41"/>
        <v>1477.5</v>
      </c>
      <c r="Y88" s="44">
        <f t="shared" si="40"/>
        <v>3547.5</v>
      </c>
      <c r="Z88" s="43">
        <f t="shared" si="39"/>
        <v>16157.75</v>
      </c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</row>
    <row r="89" spans="1:80" s="39" customFormat="1" ht="21" customHeight="1" x14ac:dyDescent="0.2">
      <c r="A89" s="39">
        <v>80</v>
      </c>
      <c r="B89" s="40" t="s">
        <v>190</v>
      </c>
      <c r="C89" s="41" t="s">
        <v>105</v>
      </c>
      <c r="D89" s="36" t="s">
        <v>16</v>
      </c>
      <c r="E89" s="79" t="s">
        <v>35</v>
      </c>
      <c r="F89" s="32" t="s">
        <v>97</v>
      </c>
      <c r="G89" s="33">
        <v>25000</v>
      </c>
      <c r="H89" s="42">
        <f t="shared" si="42"/>
        <v>23522.5</v>
      </c>
      <c r="I89" s="33">
        <f t="shared" si="31"/>
        <v>717.5</v>
      </c>
      <c r="J89" s="33">
        <f t="shared" si="32"/>
        <v>1774.9999999999998</v>
      </c>
      <c r="K89" s="33">
        <f t="shared" si="33"/>
        <v>275</v>
      </c>
      <c r="L89" s="33">
        <f t="shared" si="34"/>
        <v>760</v>
      </c>
      <c r="M89" s="33">
        <f t="shared" si="35"/>
        <v>1772.5000000000002</v>
      </c>
      <c r="N89" s="33">
        <v>0</v>
      </c>
      <c r="O89" s="33">
        <f t="shared" si="43"/>
        <v>5300</v>
      </c>
      <c r="P89" s="33">
        <v>25</v>
      </c>
      <c r="Q89" s="34">
        <v>6277.33</v>
      </c>
      <c r="R89" s="33"/>
      <c r="S89" s="33"/>
      <c r="T89" s="33">
        <v>100</v>
      </c>
      <c r="U89" s="35">
        <f t="shared" si="37"/>
        <v>0</v>
      </c>
      <c r="V89" s="35"/>
      <c r="W89" s="43">
        <f t="shared" si="44"/>
        <v>6402.33</v>
      </c>
      <c r="X89" s="43">
        <f t="shared" si="41"/>
        <v>1477.5</v>
      </c>
      <c r="Y89" s="44">
        <f t="shared" si="40"/>
        <v>3547.5</v>
      </c>
      <c r="Z89" s="43">
        <f t="shared" si="39"/>
        <v>17120.169999999998</v>
      </c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</row>
    <row r="90" spans="1:80" s="39" customFormat="1" ht="21" customHeight="1" x14ac:dyDescent="0.2">
      <c r="A90" s="39">
        <v>81</v>
      </c>
      <c r="B90" s="40" t="s">
        <v>206</v>
      </c>
      <c r="C90" s="64" t="s">
        <v>105</v>
      </c>
      <c r="D90" s="37" t="s">
        <v>31</v>
      </c>
      <c r="E90" s="79" t="s">
        <v>46</v>
      </c>
      <c r="F90" s="32" t="s">
        <v>97</v>
      </c>
      <c r="G90" s="33">
        <v>24800</v>
      </c>
      <c r="H90" s="42">
        <f t="shared" si="42"/>
        <v>23334.32</v>
      </c>
      <c r="I90" s="33">
        <f t="shared" si="31"/>
        <v>711.76</v>
      </c>
      <c r="J90" s="33">
        <f t="shared" si="32"/>
        <v>1760.8</v>
      </c>
      <c r="K90" s="33">
        <f t="shared" si="33"/>
        <v>272.8</v>
      </c>
      <c r="L90" s="33">
        <f t="shared" si="34"/>
        <v>753.92</v>
      </c>
      <c r="M90" s="33">
        <f t="shared" si="35"/>
        <v>1758.3200000000002</v>
      </c>
      <c r="N90" s="33">
        <v>0</v>
      </c>
      <c r="O90" s="33">
        <f t="shared" si="43"/>
        <v>5257.6</v>
      </c>
      <c r="P90" s="33">
        <v>25</v>
      </c>
      <c r="Q90" s="34">
        <v>2636.3</v>
      </c>
      <c r="R90" s="33"/>
      <c r="S90" s="33"/>
      <c r="T90" s="33">
        <v>100</v>
      </c>
      <c r="U90" s="35">
        <f t="shared" si="37"/>
        <v>0</v>
      </c>
      <c r="V90" s="35"/>
      <c r="W90" s="43">
        <f t="shared" si="44"/>
        <v>2761.3</v>
      </c>
      <c r="X90" s="43">
        <f t="shared" si="41"/>
        <v>1465.6799999999998</v>
      </c>
      <c r="Y90" s="44">
        <f t="shared" si="40"/>
        <v>3519.12</v>
      </c>
      <c r="Z90" s="43">
        <f t="shared" si="39"/>
        <v>20573.02</v>
      </c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</row>
    <row r="91" spans="1:80" s="47" customFormat="1" ht="30" customHeight="1" x14ac:dyDescent="0.2">
      <c r="B91" s="48" t="s">
        <v>102</v>
      </c>
      <c r="C91" s="49"/>
      <c r="D91" s="48"/>
      <c r="E91" s="81"/>
      <c r="F91" s="48"/>
      <c r="G91" s="50">
        <f t="shared" ref="G91:N91" si="45">SUM(G10:G90)</f>
        <v>4905175</v>
      </c>
      <c r="H91" s="50">
        <f t="shared" si="45"/>
        <v>4570029.5574999982</v>
      </c>
      <c r="I91" s="50">
        <f t="shared" si="45"/>
        <v>140778.52249999996</v>
      </c>
      <c r="J91" s="50">
        <f t="shared" si="45"/>
        <v>348267.42499999993</v>
      </c>
      <c r="K91" s="50">
        <f t="shared" si="45"/>
        <v>38768.125000000007</v>
      </c>
      <c r="L91" s="50">
        <f t="shared" si="45"/>
        <v>140362.11999999994</v>
      </c>
      <c r="M91" s="50">
        <f t="shared" si="45"/>
        <v>327357.70750000031</v>
      </c>
      <c r="N91" s="50">
        <f t="shared" si="45"/>
        <v>54004.80000000001</v>
      </c>
      <c r="O91" s="50">
        <f>SUM(O56:O90)</f>
        <v>254364.83999999997</v>
      </c>
      <c r="P91" s="50">
        <f t="shared" ref="P91:Z91" si="46">SUM(P10:P90)</f>
        <v>2025</v>
      </c>
      <c r="Q91" s="50">
        <f>SUM(Q10:Q90)</f>
        <v>183691.93</v>
      </c>
      <c r="R91" s="50">
        <f t="shared" si="46"/>
        <v>25200</v>
      </c>
      <c r="S91" s="50">
        <f t="shared" si="46"/>
        <v>18044</v>
      </c>
      <c r="T91" s="50">
        <f t="shared" si="46"/>
        <v>7900</v>
      </c>
      <c r="U91" s="50">
        <f t="shared" si="46"/>
        <v>428396.51675000013</v>
      </c>
      <c r="V91" s="50">
        <f t="shared" si="46"/>
        <v>36200.520000000004</v>
      </c>
      <c r="W91" s="50">
        <f t="shared" si="46"/>
        <v>629056.92674999987</v>
      </c>
      <c r="X91" s="50">
        <f t="shared" si="46"/>
        <v>335145.44249999971</v>
      </c>
      <c r="Y91" s="50">
        <f t="shared" si="46"/>
        <v>676120.1325000003</v>
      </c>
      <c r="Z91" s="50">
        <f t="shared" si="46"/>
        <v>3940972.6307499986</v>
      </c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</row>
    <row r="92" spans="1:80" s="51" customFormat="1" ht="11.25" x14ac:dyDescent="0.2">
      <c r="B92" s="52"/>
      <c r="C92" s="53" t="s">
        <v>108</v>
      </c>
      <c r="D92" s="52"/>
      <c r="E92" s="82"/>
      <c r="F92" s="52"/>
      <c r="G92" s="54" t="s">
        <v>204</v>
      </c>
      <c r="H92" s="52"/>
      <c r="I92" s="55"/>
      <c r="J92" s="55"/>
      <c r="K92" s="55"/>
      <c r="L92" s="55"/>
      <c r="M92" s="55"/>
      <c r="N92" s="84"/>
      <c r="O92" s="56"/>
      <c r="P92" s="56"/>
      <c r="Q92" s="57"/>
      <c r="R92" s="55"/>
      <c r="S92" s="56"/>
      <c r="T92" s="56"/>
      <c r="U92" s="56"/>
      <c r="V92" s="56"/>
      <c r="W92" s="56"/>
      <c r="X92" s="59"/>
      <c r="Y92" s="56"/>
      <c r="Z92" s="56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</row>
    <row r="93" spans="1:80" s="51" customFormat="1" ht="11.25" x14ac:dyDescent="0.2">
      <c r="B93" s="52"/>
      <c r="C93" s="53"/>
      <c r="D93" s="52"/>
      <c r="E93" s="82"/>
      <c r="F93" s="52"/>
      <c r="G93" s="54"/>
      <c r="H93" s="52"/>
      <c r="I93" s="55"/>
      <c r="J93" s="55"/>
      <c r="K93" s="55"/>
      <c r="L93" s="55"/>
      <c r="M93" s="55"/>
      <c r="N93" s="55"/>
      <c r="O93" s="56"/>
      <c r="P93" s="56"/>
      <c r="Q93" s="57"/>
      <c r="R93" s="55"/>
      <c r="S93" s="56"/>
      <c r="T93" s="56"/>
      <c r="U93" s="56"/>
      <c r="V93" s="56"/>
      <c r="W93" s="56"/>
      <c r="X93" s="59"/>
      <c r="Y93" s="56"/>
      <c r="Z93" s="56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</row>
    <row r="94" spans="1:80" s="51" customFormat="1" ht="11.25" x14ac:dyDescent="0.2">
      <c r="B94" s="52"/>
      <c r="C94" s="53"/>
      <c r="D94" s="52"/>
      <c r="E94" s="82"/>
      <c r="F94" s="52"/>
      <c r="G94" s="54"/>
      <c r="H94" s="52"/>
      <c r="I94" s="55"/>
      <c r="J94" s="55"/>
      <c r="K94" s="55"/>
      <c r="L94" s="55"/>
      <c r="M94" s="55"/>
      <c r="N94" s="55"/>
      <c r="O94" s="56"/>
      <c r="P94" s="56"/>
      <c r="Q94" s="107"/>
      <c r="R94" s="108"/>
      <c r="S94" s="56"/>
      <c r="T94" s="56"/>
      <c r="U94" s="56"/>
      <c r="V94" s="56"/>
      <c r="W94" s="56"/>
      <c r="X94" s="59"/>
      <c r="Y94" s="56"/>
      <c r="Z94" s="56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</row>
    <row r="95" spans="1:80" x14ac:dyDescent="0.25">
      <c r="B95"/>
      <c r="D95"/>
      <c r="E95" s="83" t="s">
        <v>198</v>
      </c>
      <c r="F95"/>
      <c r="G95" s="74">
        <f>+G91-4905175</f>
        <v>0</v>
      </c>
      <c r="H95" s="10"/>
      <c r="O95" s="14"/>
      <c r="Q95" s="109"/>
      <c r="R95" s="110"/>
      <c r="T95" s="14"/>
      <c r="U95" s="14"/>
      <c r="V95" s="14"/>
      <c r="X95" s="11"/>
    </row>
    <row r="96" spans="1:80" x14ac:dyDescent="0.25">
      <c r="B96"/>
      <c r="D96"/>
      <c r="F96"/>
      <c r="G96" s="74"/>
      <c r="H96" s="10"/>
      <c r="O96" s="14"/>
      <c r="Q96" s="111"/>
      <c r="R96" s="110"/>
      <c r="T96" s="14"/>
      <c r="U96" s="14"/>
      <c r="V96" s="14"/>
      <c r="X96" s="11"/>
    </row>
    <row r="97" spans="2:80" x14ac:dyDescent="0.25">
      <c r="B97"/>
      <c r="D97" t="s">
        <v>199</v>
      </c>
      <c r="F97" t="s">
        <v>200</v>
      </c>
      <c r="G97" s="74"/>
      <c r="H97" s="14"/>
      <c r="I97" s="11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75"/>
      <c r="V97" s="75"/>
      <c r="W97" s="17"/>
      <c r="X97" s="17"/>
      <c r="Y97" s="17"/>
      <c r="Z97" s="75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</row>
    <row r="98" spans="2:80" ht="13.5" customHeight="1" x14ac:dyDescent="0.25">
      <c r="B98"/>
      <c r="D98" t="s">
        <v>201</v>
      </c>
      <c r="F98" t="s">
        <v>205</v>
      </c>
      <c r="G98" s="74"/>
      <c r="H98" s="14"/>
      <c r="I98" s="11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75"/>
      <c r="V98" s="75"/>
      <c r="W98" s="17"/>
      <c r="X98" s="17"/>
      <c r="Y98" s="17"/>
      <c r="Z98" s="75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</row>
    <row r="99" spans="2:80" s="51" customFormat="1" ht="11.25" x14ac:dyDescent="0.2">
      <c r="B99" s="52"/>
      <c r="C99" s="53"/>
      <c r="D99" s="52"/>
      <c r="E99" s="82"/>
      <c r="F99" s="52"/>
      <c r="G99" s="54"/>
      <c r="H99" s="52"/>
      <c r="I99" s="55"/>
      <c r="J99" s="55"/>
      <c r="K99" s="55"/>
      <c r="L99" s="55"/>
      <c r="M99" s="55"/>
      <c r="N99" s="55"/>
      <c r="O99" s="56"/>
      <c r="P99" s="56"/>
      <c r="Q99" s="57"/>
      <c r="R99" s="55"/>
      <c r="S99" s="56"/>
      <c r="T99" s="56"/>
      <c r="U99" s="56"/>
      <c r="V99" s="56"/>
      <c r="W99" s="56"/>
      <c r="X99" s="59"/>
      <c r="Y99" s="56"/>
      <c r="Z99" s="56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</row>
    <row r="100" spans="2:80" s="51" customFormat="1" ht="11.25" x14ac:dyDescent="0.2">
      <c r="B100" s="52"/>
      <c r="C100" s="53"/>
      <c r="D100" s="52"/>
      <c r="E100" s="82"/>
      <c r="F100" s="52"/>
      <c r="G100" s="54"/>
      <c r="H100" s="52"/>
      <c r="I100" s="55"/>
      <c r="J100" s="55"/>
      <c r="K100" s="55"/>
      <c r="L100" s="55"/>
      <c r="M100" s="55"/>
      <c r="N100" s="55"/>
      <c r="O100" s="56"/>
      <c r="P100" s="56"/>
      <c r="Q100" s="57"/>
      <c r="R100" s="55"/>
      <c r="S100" s="56"/>
      <c r="T100" s="56"/>
      <c r="U100" s="56"/>
      <c r="V100" s="56"/>
      <c r="W100" s="56"/>
      <c r="X100" s="59"/>
      <c r="Y100" s="56"/>
      <c r="Z100" s="56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</row>
    <row r="101" spans="2:80" x14ac:dyDescent="0.25">
      <c r="G101" s="10"/>
      <c r="H101" s="2"/>
      <c r="L101" s="14" t="s">
        <v>107</v>
      </c>
    </row>
    <row r="102" spans="2:80" x14ac:dyDescent="0.25">
      <c r="G102" s="10"/>
      <c r="H102" s="2"/>
    </row>
    <row r="103" spans="2:80" x14ac:dyDescent="0.25">
      <c r="G103" s="10"/>
      <c r="H103" s="2"/>
    </row>
    <row r="104" spans="2:80" x14ac:dyDescent="0.25">
      <c r="G104" s="10"/>
      <c r="H104" s="2"/>
    </row>
    <row r="105" spans="2:80" x14ac:dyDescent="0.25">
      <c r="G105" s="10"/>
      <c r="H105" s="2"/>
    </row>
    <row r="106" spans="2:80" x14ac:dyDescent="0.25">
      <c r="G106" s="10"/>
      <c r="H106" s="2"/>
    </row>
    <row r="107" spans="2:80" x14ac:dyDescent="0.25">
      <c r="G107" s="10"/>
      <c r="H107" s="2"/>
    </row>
    <row r="108" spans="2:80" x14ac:dyDescent="0.25">
      <c r="G108" s="10"/>
      <c r="H108" s="2"/>
    </row>
    <row r="109" spans="2:80" x14ac:dyDescent="0.25">
      <c r="G109" s="10"/>
      <c r="H109" s="2"/>
    </row>
    <row r="110" spans="2:80" x14ac:dyDescent="0.25">
      <c r="G110" s="10"/>
      <c r="H110" s="2"/>
    </row>
    <row r="111" spans="2:80" x14ac:dyDescent="0.25">
      <c r="G111" s="10"/>
      <c r="H111" s="2"/>
    </row>
    <row r="112" spans="2:80" x14ac:dyDescent="0.25">
      <c r="G112" s="10"/>
      <c r="H112" s="2"/>
    </row>
    <row r="113" spans="7:8" x14ac:dyDescent="0.25">
      <c r="G113" s="10"/>
      <c r="H113" s="2"/>
    </row>
    <row r="114" spans="7:8" x14ac:dyDescent="0.25">
      <c r="G114" s="10"/>
      <c r="H114" s="2"/>
    </row>
    <row r="115" spans="7:8" x14ac:dyDescent="0.25">
      <c r="G115" s="10"/>
      <c r="H115" s="2"/>
    </row>
    <row r="116" spans="7:8" x14ac:dyDescent="0.25">
      <c r="G116" s="10"/>
      <c r="H116" s="2"/>
    </row>
    <row r="117" spans="7:8" x14ac:dyDescent="0.25">
      <c r="G117" s="10"/>
      <c r="H117" s="2"/>
    </row>
    <row r="118" spans="7:8" x14ac:dyDescent="0.25">
      <c r="G118" s="10"/>
      <c r="H118" s="2"/>
    </row>
    <row r="119" spans="7:8" x14ac:dyDescent="0.25">
      <c r="G119" s="10"/>
      <c r="H119" s="2"/>
    </row>
    <row r="120" spans="7:8" x14ac:dyDescent="0.25">
      <c r="G120" s="10"/>
      <c r="H120" s="2"/>
    </row>
    <row r="121" spans="7:8" x14ac:dyDescent="0.25">
      <c r="G121" s="10"/>
      <c r="H121" s="2"/>
    </row>
    <row r="122" spans="7:8" x14ac:dyDescent="0.25">
      <c r="G122" s="10"/>
      <c r="H122" s="2"/>
    </row>
    <row r="123" spans="7:8" x14ac:dyDescent="0.25">
      <c r="G123" s="10"/>
      <c r="H123" s="2"/>
    </row>
    <row r="124" spans="7:8" x14ac:dyDescent="0.25">
      <c r="G124" s="10"/>
      <c r="H124" s="2"/>
    </row>
    <row r="125" spans="7:8" x14ac:dyDescent="0.25">
      <c r="G125" s="10"/>
      <c r="H125" s="2"/>
    </row>
    <row r="126" spans="7:8" x14ac:dyDescent="0.25">
      <c r="G126" s="10"/>
      <c r="H126" s="2"/>
    </row>
    <row r="127" spans="7:8" x14ac:dyDescent="0.25">
      <c r="G127" s="10"/>
      <c r="H127" s="2"/>
    </row>
    <row r="128" spans="7:8" x14ac:dyDescent="0.25">
      <c r="G128" s="10"/>
      <c r="H128" s="2"/>
    </row>
    <row r="129" spans="7:8" x14ac:dyDescent="0.25">
      <c r="G129" s="10"/>
      <c r="H129" s="2"/>
    </row>
    <row r="130" spans="7:8" x14ac:dyDescent="0.25">
      <c r="G130" s="10"/>
      <c r="H130" s="2"/>
    </row>
    <row r="131" spans="7:8" x14ac:dyDescent="0.25">
      <c r="G131" s="10"/>
      <c r="H131" s="2"/>
    </row>
    <row r="132" spans="7:8" x14ac:dyDescent="0.25">
      <c r="G132" s="10"/>
      <c r="H132" s="2"/>
    </row>
    <row r="133" spans="7:8" x14ac:dyDescent="0.25">
      <c r="G133" s="10"/>
      <c r="H133" s="2"/>
    </row>
    <row r="134" spans="7:8" x14ac:dyDescent="0.25">
      <c r="G134" s="10"/>
      <c r="H134" s="2"/>
    </row>
    <row r="135" spans="7:8" x14ac:dyDescent="0.25">
      <c r="G135" s="10"/>
      <c r="H135" s="2"/>
    </row>
    <row r="136" spans="7:8" x14ac:dyDescent="0.25">
      <c r="G136" s="10"/>
      <c r="H136" s="2"/>
    </row>
    <row r="137" spans="7:8" x14ac:dyDescent="0.25">
      <c r="G137" s="10"/>
      <c r="H137" s="2"/>
    </row>
    <row r="138" spans="7:8" x14ac:dyDescent="0.25">
      <c r="G138" s="10"/>
      <c r="H138" s="2"/>
    </row>
    <row r="139" spans="7:8" x14ac:dyDescent="0.25">
      <c r="G139" s="10"/>
      <c r="H139" s="2"/>
    </row>
    <row r="140" spans="7:8" x14ac:dyDescent="0.25">
      <c r="G140" s="10"/>
      <c r="H140" s="2"/>
    </row>
    <row r="141" spans="7:8" x14ac:dyDescent="0.25">
      <c r="G141" s="10"/>
      <c r="H141" s="2"/>
    </row>
    <row r="142" spans="7:8" x14ac:dyDescent="0.25">
      <c r="G142" s="10"/>
      <c r="H142" s="2"/>
    </row>
    <row r="143" spans="7:8" x14ac:dyDescent="0.25">
      <c r="G143" s="10"/>
      <c r="H143" s="2"/>
    </row>
    <row r="144" spans="7:8" x14ac:dyDescent="0.25">
      <c r="G144" s="10"/>
      <c r="H144" s="2"/>
    </row>
    <row r="145" spans="7:8" x14ac:dyDescent="0.25">
      <c r="G145" s="10"/>
      <c r="H145" s="2"/>
    </row>
    <row r="146" spans="7:8" x14ac:dyDescent="0.25">
      <c r="G146" s="10"/>
      <c r="H146" s="2"/>
    </row>
    <row r="147" spans="7:8" x14ac:dyDescent="0.25">
      <c r="G147" s="10"/>
      <c r="H147" s="2"/>
    </row>
    <row r="148" spans="7:8" x14ac:dyDescent="0.25">
      <c r="G148" s="10"/>
      <c r="H148" s="2"/>
    </row>
    <row r="149" spans="7:8" x14ac:dyDescent="0.25">
      <c r="G149" s="10"/>
      <c r="H149" s="2"/>
    </row>
    <row r="150" spans="7:8" x14ac:dyDescent="0.25">
      <c r="G150" s="10"/>
      <c r="H150" s="2"/>
    </row>
    <row r="151" spans="7:8" x14ac:dyDescent="0.25">
      <c r="G151" s="10"/>
      <c r="H151" s="2"/>
    </row>
    <row r="152" spans="7:8" x14ac:dyDescent="0.25">
      <c r="G152" s="10"/>
      <c r="H152" s="2"/>
    </row>
    <row r="153" spans="7:8" x14ac:dyDescent="0.25">
      <c r="G153" s="10"/>
      <c r="H153" s="2"/>
    </row>
    <row r="154" spans="7:8" x14ac:dyDescent="0.25">
      <c r="G154" s="10"/>
      <c r="H154" s="2"/>
    </row>
    <row r="155" spans="7:8" x14ac:dyDescent="0.25">
      <c r="G155" s="10"/>
      <c r="H155" s="2"/>
    </row>
    <row r="156" spans="7:8" x14ac:dyDescent="0.25">
      <c r="G156" s="10"/>
      <c r="H156" s="2"/>
    </row>
    <row r="157" spans="7:8" x14ac:dyDescent="0.25">
      <c r="G157" s="10"/>
      <c r="H157" s="2"/>
    </row>
    <row r="158" spans="7:8" x14ac:dyDescent="0.25">
      <c r="G158" s="10"/>
      <c r="H158" s="2"/>
    </row>
    <row r="159" spans="7:8" x14ac:dyDescent="0.25">
      <c r="G159" s="10"/>
      <c r="H159" s="2"/>
    </row>
    <row r="160" spans="7:8" x14ac:dyDescent="0.25">
      <c r="G160" s="10"/>
      <c r="H160" s="2"/>
    </row>
    <row r="161" spans="7:8" x14ac:dyDescent="0.25">
      <c r="G161" s="10"/>
      <c r="H161" s="2"/>
    </row>
    <row r="162" spans="7:8" x14ac:dyDescent="0.25">
      <c r="G162" s="10"/>
      <c r="H162" s="2"/>
    </row>
    <row r="163" spans="7:8" x14ac:dyDescent="0.25">
      <c r="G163" s="10"/>
      <c r="H163" s="2"/>
    </row>
    <row r="164" spans="7:8" x14ac:dyDescent="0.25">
      <c r="G164" s="10"/>
      <c r="H164" s="2"/>
    </row>
    <row r="165" spans="7:8" x14ac:dyDescent="0.25">
      <c r="G165" s="10"/>
      <c r="H165" s="2"/>
    </row>
    <row r="166" spans="7:8" x14ac:dyDescent="0.25">
      <c r="G166" s="10"/>
      <c r="H166" s="2"/>
    </row>
    <row r="167" spans="7:8" x14ac:dyDescent="0.25">
      <c r="G167" s="10"/>
      <c r="H167" s="2"/>
    </row>
    <row r="168" spans="7:8" x14ac:dyDescent="0.25">
      <c r="G168" s="10"/>
      <c r="H168" s="2"/>
    </row>
    <row r="169" spans="7:8" x14ac:dyDescent="0.25">
      <c r="G169" s="10"/>
      <c r="H169" s="2"/>
    </row>
    <row r="170" spans="7:8" x14ac:dyDescent="0.25">
      <c r="G170" s="10"/>
      <c r="H170" s="2"/>
    </row>
    <row r="171" spans="7:8" x14ac:dyDescent="0.25">
      <c r="G171" s="10"/>
      <c r="H171" s="2"/>
    </row>
    <row r="172" spans="7:8" x14ac:dyDescent="0.25">
      <c r="G172" s="10"/>
      <c r="H172" s="2"/>
    </row>
    <row r="173" spans="7:8" x14ac:dyDescent="0.25">
      <c r="G173" s="10"/>
      <c r="H173" s="2"/>
    </row>
    <row r="174" spans="7:8" x14ac:dyDescent="0.25">
      <c r="G174" s="10"/>
      <c r="H174" s="2"/>
    </row>
    <row r="175" spans="7:8" x14ac:dyDescent="0.25">
      <c r="G175" s="10"/>
      <c r="H175" s="2"/>
    </row>
    <row r="176" spans="7:8" x14ac:dyDescent="0.25">
      <c r="G176" s="10"/>
      <c r="H176" s="2"/>
    </row>
    <row r="177" spans="7:8" x14ac:dyDescent="0.25">
      <c r="G177" s="10"/>
      <c r="H177" s="2"/>
    </row>
    <row r="178" spans="7:8" x14ac:dyDescent="0.25">
      <c r="G178" s="10"/>
      <c r="H178" s="2"/>
    </row>
    <row r="179" spans="7:8" x14ac:dyDescent="0.25">
      <c r="G179" s="10"/>
      <c r="H179" s="2"/>
    </row>
    <row r="180" spans="7:8" x14ac:dyDescent="0.25">
      <c r="G180" s="10"/>
      <c r="H180" s="2"/>
    </row>
    <row r="181" spans="7:8" x14ac:dyDescent="0.25">
      <c r="G181" s="10"/>
      <c r="H181" s="2"/>
    </row>
    <row r="182" spans="7:8" x14ac:dyDescent="0.25">
      <c r="G182" s="10"/>
      <c r="H182" s="2"/>
    </row>
    <row r="183" spans="7:8" x14ac:dyDescent="0.25">
      <c r="G183" s="10"/>
      <c r="H183" s="2"/>
    </row>
    <row r="184" spans="7:8" x14ac:dyDescent="0.25">
      <c r="G184" s="10"/>
      <c r="H184" s="2"/>
    </row>
    <row r="185" spans="7:8" x14ac:dyDescent="0.25">
      <c r="G185" s="10"/>
      <c r="H185" s="2"/>
    </row>
    <row r="186" spans="7:8" x14ac:dyDescent="0.25">
      <c r="G186" s="10"/>
      <c r="H186" s="2"/>
    </row>
    <row r="187" spans="7:8" x14ac:dyDescent="0.25">
      <c r="G187" s="10"/>
      <c r="H187" s="2"/>
    </row>
    <row r="188" spans="7:8" x14ac:dyDescent="0.25">
      <c r="G188" s="10"/>
      <c r="H188" s="2"/>
    </row>
    <row r="189" spans="7:8" x14ac:dyDescent="0.25">
      <c r="G189" s="10"/>
      <c r="H189" s="2"/>
    </row>
    <row r="190" spans="7:8" x14ac:dyDescent="0.25">
      <c r="G190" s="10"/>
      <c r="H190" s="2"/>
    </row>
    <row r="191" spans="7:8" x14ac:dyDescent="0.25">
      <c r="G191" s="10"/>
      <c r="H191" s="2"/>
    </row>
    <row r="192" spans="7:8" x14ac:dyDescent="0.25">
      <c r="G192" s="10"/>
      <c r="H192" s="2"/>
    </row>
    <row r="193" spans="7:8" x14ac:dyDescent="0.25">
      <c r="G193" s="10"/>
      <c r="H193" s="2"/>
    </row>
    <row r="194" spans="7:8" x14ac:dyDescent="0.25">
      <c r="G194" s="10"/>
      <c r="H194" s="2"/>
    </row>
    <row r="195" spans="7:8" x14ac:dyDescent="0.25">
      <c r="G195" s="10"/>
      <c r="H195" s="2"/>
    </row>
    <row r="196" spans="7:8" x14ac:dyDescent="0.25">
      <c r="G196" s="10"/>
      <c r="H196" s="2"/>
    </row>
    <row r="197" spans="7:8" x14ac:dyDescent="0.25">
      <c r="G197" s="10"/>
      <c r="H197" s="2"/>
    </row>
    <row r="198" spans="7:8" x14ac:dyDescent="0.25">
      <c r="G198" s="10"/>
      <c r="H198" s="2"/>
    </row>
    <row r="199" spans="7:8" x14ac:dyDescent="0.25">
      <c r="G199" s="10"/>
      <c r="H199" s="2"/>
    </row>
    <row r="200" spans="7:8" x14ac:dyDescent="0.25">
      <c r="G200" s="10"/>
      <c r="H200" s="2"/>
    </row>
    <row r="201" spans="7:8" x14ac:dyDescent="0.25">
      <c r="G201" s="10"/>
      <c r="H201" s="2"/>
    </row>
    <row r="202" spans="7:8" x14ac:dyDescent="0.25">
      <c r="G202" s="10"/>
      <c r="H202" s="2"/>
    </row>
    <row r="203" spans="7:8" x14ac:dyDescent="0.25">
      <c r="G203" s="10"/>
      <c r="H203" s="2"/>
    </row>
    <row r="204" spans="7:8" x14ac:dyDescent="0.25">
      <c r="G204" s="10"/>
      <c r="H204" s="2"/>
    </row>
    <row r="205" spans="7:8" x14ac:dyDescent="0.25">
      <c r="G205" s="10"/>
      <c r="H205" s="2"/>
    </row>
    <row r="206" spans="7:8" x14ac:dyDescent="0.25">
      <c r="G206" s="10"/>
      <c r="H206" s="2"/>
    </row>
    <row r="207" spans="7:8" x14ac:dyDescent="0.25">
      <c r="G207" s="10"/>
      <c r="H207" s="2"/>
    </row>
    <row r="208" spans="7:8" x14ac:dyDescent="0.25">
      <c r="G208" s="10"/>
      <c r="H208" s="2"/>
    </row>
    <row r="209" spans="7:8" x14ac:dyDescent="0.25">
      <c r="G209" s="10"/>
      <c r="H209" s="2"/>
    </row>
    <row r="210" spans="7:8" x14ac:dyDescent="0.25">
      <c r="G210" s="10"/>
      <c r="H210" s="2"/>
    </row>
    <row r="211" spans="7:8" x14ac:dyDescent="0.25">
      <c r="G211" s="10"/>
      <c r="H211" s="2"/>
    </row>
    <row r="212" spans="7:8" x14ac:dyDescent="0.25">
      <c r="G212" s="10"/>
      <c r="H212" s="2"/>
    </row>
    <row r="213" spans="7:8" x14ac:dyDescent="0.25">
      <c r="G213" s="10"/>
      <c r="H213" s="2"/>
    </row>
    <row r="214" spans="7:8" x14ac:dyDescent="0.25">
      <c r="G214" s="10"/>
      <c r="H214" s="2"/>
    </row>
    <row r="215" spans="7:8" x14ac:dyDescent="0.25">
      <c r="G215" s="10"/>
      <c r="H215" s="2"/>
    </row>
    <row r="216" spans="7:8" x14ac:dyDescent="0.25">
      <c r="G216" s="10"/>
      <c r="H216" s="2"/>
    </row>
    <row r="217" spans="7:8" x14ac:dyDescent="0.25">
      <c r="G217" s="10"/>
      <c r="H217" s="2"/>
    </row>
    <row r="218" spans="7:8" x14ac:dyDescent="0.25">
      <c r="G218" s="10"/>
      <c r="H218" s="2"/>
    </row>
    <row r="219" spans="7:8" x14ac:dyDescent="0.25">
      <c r="G219" s="10"/>
      <c r="H219" s="2"/>
    </row>
    <row r="220" spans="7:8" x14ac:dyDescent="0.25">
      <c r="G220" s="10"/>
      <c r="H220" s="2"/>
    </row>
    <row r="221" spans="7:8" x14ac:dyDescent="0.25">
      <c r="G221" s="10"/>
      <c r="H221" s="2"/>
    </row>
    <row r="222" spans="7:8" x14ac:dyDescent="0.25">
      <c r="G222" s="10"/>
      <c r="H222" s="2"/>
    </row>
    <row r="223" spans="7:8" x14ac:dyDescent="0.25">
      <c r="G223" s="10"/>
      <c r="H223" s="2"/>
    </row>
    <row r="224" spans="7:8" x14ac:dyDescent="0.25">
      <c r="G224" s="10"/>
      <c r="H224" s="2"/>
    </row>
    <row r="225" spans="7:8" x14ac:dyDescent="0.25">
      <c r="G225" s="10"/>
      <c r="H225" s="2"/>
    </row>
    <row r="226" spans="7:8" x14ac:dyDescent="0.25">
      <c r="G226" s="10"/>
      <c r="H226" s="2"/>
    </row>
    <row r="227" spans="7:8" x14ac:dyDescent="0.25">
      <c r="G227" s="10"/>
      <c r="H227" s="2"/>
    </row>
    <row r="228" spans="7:8" x14ac:dyDescent="0.25">
      <c r="G228" s="10"/>
      <c r="H228" s="2"/>
    </row>
    <row r="229" spans="7:8" x14ac:dyDescent="0.25">
      <c r="G229" s="10"/>
      <c r="H229" s="2"/>
    </row>
    <row r="230" spans="7:8" x14ac:dyDescent="0.25">
      <c r="G230" s="10"/>
      <c r="H230" s="2"/>
    </row>
    <row r="231" spans="7:8" x14ac:dyDescent="0.25">
      <c r="G231" s="10"/>
      <c r="H231" s="2"/>
    </row>
    <row r="232" spans="7:8" x14ac:dyDescent="0.25">
      <c r="G232" s="10"/>
      <c r="H232" s="2"/>
    </row>
    <row r="233" spans="7:8" x14ac:dyDescent="0.25">
      <c r="G233" s="10"/>
      <c r="H233" s="2"/>
    </row>
    <row r="234" spans="7:8" x14ac:dyDescent="0.25">
      <c r="G234" s="10"/>
      <c r="H234" s="2"/>
    </row>
    <row r="235" spans="7:8" x14ac:dyDescent="0.25">
      <c r="G235" s="10"/>
      <c r="H235" s="2"/>
    </row>
    <row r="236" spans="7:8" x14ac:dyDescent="0.25">
      <c r="G236" s="10"/>
      <c r="H236" s="2"/>
    </row>
    <row r="237" spans="7:8" x14ac:dyDescent="0.25">
      <c r="G237" s="10"/>
      <c r="H237" s="2"/>
    </row>
    <row r="238" spans="7:8" x14ac:dyDescent="0.25">
      <c r="G238" s="10"/>
      <c r="H238" s="2"/>
    </row>
    <row r="239" spans="7:8" x14ac:dyDescent="0.25">
      <c r="G239" s="10"/>
      <c r="H239" s="2"/>
    </row>
    <row r="240" spans="7:8" x14ac:dyDescent="0.25">
      <c r="G240" s="10"/>
      <c r="H240" s="2"/>
    </row>
    <row r="241" spans="7:8" x14ac:dyDescent="0.25">
      <c r="G241" s="10"/>
      <c r="H241" s="2"/>
    </row>
    <row r="242" spans="7:8" x14ac:dyDescent="0.25">
      <c r="G242" s="10"/>
      <c r="H242" s="2"/>
    </row>
    <row r="243" spans="7:8" x14ac:dyDescent="0.25">
      <c r="G243" s="10"/>
      <c r="H243" s="2"/>
    </row>
    <row r="244" spans="7:8" x14ac:dyDescent="0.25">
      <c r="G244" s="10"/>
      <c r="H244" s="2"/>
    </row>
    <row r="245" spans="7:8" x14ac:dyDescent="0.25">
      <c r="G245" s="10"/>
      <c r="H245" s="2"/>
    </row>
    <row r="246" spans="7:8" x14ac:dyDescent="0.25">
      <c r="G246" s="10"/>
      <c r="H246" s="2"/>
    </row>
    <row r="247" spans="7:8" x14ac:dyDescent="0.25">
      <c r="G247" s="10"/>
      <c r="H247" s="2"/>
    </row>
    <row r="248" spans="7:8" x14ac:dyDescent="0.25">
      <c r="G248" s="10"/>
      <c r="H248" s="2"/>
    </row>
    <row r="249" spans="7:8" x14ac:dyDescent="0.25">
      <c r="G249" s="10"/>
      <c r="H249" s="2"/>
    </row>
    <row r="250" spans="7:8" x14ac:dyDescent="0.25">
      <c r="G250" s="10"/>
      <c r="H250" s="2"/>
    </row>
    <row r="251" spans="7:8" x14ac:dyDescent="0.25">
      <c r="G251" s="10"/>
      <c r="H251" s="2"/>
    </row>
    <row r="252" spans="7:8" x14ac:dyDescent="0.25">
      <c r="G252" s="10"/>
      <c r="H252" s="2"/>
    </row>
    <row r="253" spans="7:8" x14ac:dyDescent="0.25">
      <c r="G253" s="10"/>
      <c r="H253" s="2"/>
    </row>
    <row r="254" spans="7:8" x14ac:dyDescent="0.25">
      <c r="G254" s="10"/>
      <c r="H254" s="2"/>
    </row>
    <row r="255" spans="7:8" x14ac:dyDescent="0.25">
      <c r="G255" s="10"/>
      <c r="H255" s="2"/>
    </row>
    <row r="256" spans="7:8" x14ac:dyDescent="0.25">
      <c r="G256" s="10"/>
      <c r="H256" s="2"/>
    </row>
    <row r="257" spans="7:8" x14ac:dyDescent="0.25">
      <c r="G257" s="10"/>
      <c r="H257" s="2"/>
    </row>
    <row r="258" spans="7:8" x14ac:dyDescent="0.25">
      <c r="G258" s="10"/>
      <c r="H258" s="2"/>
    </row>
    <row r="259" spans="7:8" x14ac:dyDescent="0.25">
      <c r="G259" s="10"/>
      <c r="H259" s="2"/>
    </row>
    <row r="260" spans="7:8" x14ac:dyDescent="0.25">
      <c r="G260" s="10"/>
      <c r="H260" s="2"/>
    </row>
    <row r="261" spans="7:8" x14ac:dyDescent="0.25">
      <c r="G261" s="10"/>
      <c r="H261" s="2"/>
    </row>
    <row r="262" spans="7:8" x14ac:dyDescent="0.25">
      <c r="G262" s="10"/>
      <c r="H262" s="2"/>
    </row>
    <row r="263" spans="7:8" x14ac:dyDescent="0.25">
      <c r="G263" s="10"/>
      <c r="H263" s="2"/>
    </row>
    <row r="264" spans="7:8" x14ac:dyDescent="0.25">
      <c r="G264" s="10"/>
      <c r="H264" s="2"/>
    </row>
    <row r="265" spans="7:8" x14ac:dyDescent="0.25">
      <c r="G265" s="10"/>
      <c r="H265" s="2"/>
    </row>
    <row r="266" spans="7:8" x14ac:dyDescent="0.25">
      <c r="G266" s="10"/>
      <c r="H266" s="2"/>
    </row>
    <row r="267" spans="7:8" x14ac:dyDescent="0.25">
      <c r="G267" s="10"/>
      <c r="H267" s="2"/>
    </row>
    <row r="268" spans="7:8" x14ac:dyDescent="0.25">
      <c r="G268" s="10"/>
      <c r="H268" s="2"/>
    </row>
    <row r="269" spans="7:8" x14ac:dyDescent="0.25">
      <c r="G269" s="10"/>
      <c r="H269" s="2"/>
    </row>
    <row r="270" spans="7:8" x14ac:dyDescent="0.25">
      <c r="G270" s="10"/>
      <c r="H270" s="2"/>
    </row>
    <row r="271" spans="7:8" x14ac:dyDescent="0.25">
      <c r="G271" s="10"/>
      <c r="H271" s="2"/>
    </row>
    <row r="272" spans="7:8" x14ac:dyDescent="0.25">
      <c r="G272" s="10"/>
      <c r="H272" s="2"/>
    </row>
    <row r="273" spans="7:8" x14ac:dyDescent="0.25">
      <c r="G273" s="10"/>
      <c r="H273" s="2"/>
    </row>
    <row r="274" spans="7:8" x14ac:dyDescent="0.25">
      <c r="G274" s="10"/>
      <c r="H274" s="2"/>
    </row>
    <row r="275" spans="7:8" x14ac:dyDescent="0.25">
      <c r="G275" s="10"/>
      <c r="H275" s="2"/>
    </row>
    <row r="276" spans="7:8" x14ac:dyDescent="0.25">
      <c r="G276" s="10"/>
      <c r="H276" s="2"/>
    </row>
    <row r="277" spans="7:8" x14ac:dyDescent="0.25">
      <c r="G277" s="10"/>
      <c r="H277" s="2"/>
    </row>
    <row r="278" spans="7:8" x14ac:dyDescent="0.25">
      <c r="G278" s="10"/>
      <c r="H278" s="2"/>
    </row>
    <row r="279" spans="7:8" x14ac:dyDescent="0.25">
      <c r="G279" s="10"/>
      <c r="H279" s="2"/>
    </row>
    <row r="280" spans="7:8" x14ac:dyDescent="0.25">
      <c r="G280" s="10"/>
      <c r="H280" s="2"/>
    </row>
    <row r="281" spans="7:8" x14ac:dyDescent="0.25">
      <c r="G281" s="10"/>
      <c r="H281" s="2"/>
    </row>
    <row r="282" spans="7:8" x14ac:dyDescent="0.25">
      <c r="G282" s="10"/>
      <c r="H282" s="2"/>
    </row>
    <row r="283" spans="7:8" x14ac:dyDescent="0.25">
      <c r="G283" s="10"/>
      <c r="H283" s="2"/>
    </row>
    <row r="284" spans="7:8" x14ac:dyDescent="0.25">
      <c r="G284" s="10"/>
      <c r="H284" s="2"/>
    </row>
    <row r="285" spans="7:8" x14ac:dyDescent="0.25">
      <c r="G285" s="10"/>
      <c r="H285" s="2"/>
    </row>
    <row r="286" spans="7:8" x14ac:dyDescent="0.25">
      <c r="G286" s="10"/>
      <c r="H286" s="2"/>
    </row>
    <row r="287" spans="7:8" x14ac:dyDescent="0.25">
      <c r="G287" s="10"/>
      <c r="H287" s="2"/>
    </row>
    <row r="288" spans="7:8" x14ac:dyDescent="0.25">
      <c r="G288" s="10"/>
      <c r="H288" s="2"/>
    </row>
    <row r="289" spans="7:8" x14ac:dyDescent="0.25">
      <c r="G289" s="10"/>
      <c r="H289" s="2"/>
    </row>
    <row r="290" spans="7:8" x14ac:dyDescent="0.25">
      <c r="G290" s="10"/>
      <c r="H290" s="2"/>
    </row>
    <row r="291" spans="7:8" x14ac:dyDescent="0.25">
      <c r="G291" s="10"/>
      <c r="H291" s="2"/>
    </row>
    <row r="292" spans="7:8" x14ac:dyDescent="0.25">
      <c r="G292" s="10"/>
      <c r="H292" s="2"/>
    </row>
    <row r="293" spans="7:8" x14ac:dyDescent="0.25">
      <c r="G293" s="10"/>
      <c r="H293" s="2"/>
    </row>
    <row r="294" spans="7:8" x14ac:dyDescent="0.25">
      <c r="G294" s="10"/>
      <c r="H294" s="2"/>
    </row>
    <row r="295" spans="7:8" x14ac:dyDescent="0.25">
      <c r="G295" s="10"/>
      <c r="H295" s="2"/>
    </row>
    <row r="296" spans="7:8" x14ac:dyDescent="0.25">
      <c r="G296" s="10"/>
      <c r="H296" s="2"/>
    </row>
    <row r="297" spans="7:8" x14ac:dyDescent="0.25">
      <c r="G297" s="10"/>
      <c r="H297" s="2"/>
    </row>
    <row r="298" spans="7:8" x14ac:dyDescent="0.25">
      <c r="G298" s="10"/>
      <c r="H298" s="2"/>
    </row>
    <row r="299" spans="7:8" x14ac:dyDescent="0.25">
      <c r="G299" s="10"/>
      <c r="H299" s="2"/>
    </row>
    <row r="300" spans="7:8" x14ac:dyDescent="0.25">
      <c r="G300" s="10"/>
      <c r="H300" s="2"/>
    </row>
    <row r="301" spans="7:8" x14ac:dyDescent="0.25">
      <c r="G301" s="10"/>
      <c r="H301" s="2"/>
    </row>
    <row r="302" spans="7:8" x14ac:dyDescent="0.25">
      <c r="G302" s="10"/>
      <c r="H302" s="2"/>
    </row>
    <row r="303" spans="7:8" x14ac:dyDescent="0.25">
      <c r="G303" s="10"/>
      <c r="H303" s="2"/>
    </row>
    <row r="304" spans="7:8" x14ac:dyDescent="0.25">
      <c r="G304" s="10"/>
      <c r="H304" s="2"/>
    </row>
    <row r="305" spans="7:8" x14ac:dyDescent="0.25">
      <c r="G305" s="10"/>
      <c r="H305" s="2"/>
    </row>
    <row r="306" spans="7:8" x14ac:dyDescent="0.25">
      <c r="G306" s="10"/>
      <c r="H306" s="2"/>
    </row>
    <row r="307" spans="7:8" x14ac:dyDescent="0.25">
      <c r="G307" s="10"/>
      <c r="H307" s="2"/>
    </row>
    <row r="308" spans="7:8" x14ac:dyDescent="0.25">
      <c r="G308" s="10"/>
      <c r="H308" s="2"/>
    </row>
    <row r="309" spans="7:8" x14ac:dyDescent="0.25">
      <c r="G309" s="10"/>
      <c r="H309" s="2"/>
    </row>
    <row r="310" spans="7:8" x14ac:dyDescent="0.25">
      <c r="G310" s="10"/>
      <c r="H310" s="2"/>
    </row>
    <row r="311" spans="7:8" x14ac:dyDescent="0.25">
      <c r="G311" s="10"/>
      <c r="H311" s="2"/>
    </row>
    <row r="312" spans="7:8" x14ac:dyDescent="0.25">
      <c r="G312" s="10"/>
      <c r="H312" s="2"/>
    </row>
    <row r="313" spans="7:8" x14ac:dyDescent="0.25">
      <c r="G313" s="10"/>
      <c r="H313" s="2"/>
    </row>
    <row r="314" spans="7:8" x14ac:dyDescent="0.25">
      <c r="G314" s="10"/>
      <c r="H314" s="2"/>
    </row>
    <row r="315" spans="7:8" x14ac:dyDescent="0.25">
      <c r="G315" s="10"/>
      <c r="H315" s="2"/>
    </row>
    <row r="316" spans="7:8" x14ac:dyDescent="0.25">
      <c r="G316" s="10"/>
      <c r="H316" s="2"/>
    </row>
    <row r="317" spans="7:8" x14ac:dyDescent="0.25">
      <c r="G317" s="10"/>
      <c r="H317" s="2"/>
    </row>
    <row r="318" spans="7:8" x14ac:dyDescent="0.25">
      <c r="G318" s="10"/>
      <c r="H318" s="2"/>
    </row>
    <row r="319" spans="7:8" x14ac:dyDescent="0.25">
      <c r="G319" s="10"/>
      <c r="H319" s="2"/>
    </row>
    <row r="320" spans="7:8" x14ac:dyDescent="0.25">
      <c r="G320" s="10"/>
      <c r="H320" s="2"/>
    </row>
    <row r="321" spans="7:8" x14ac:dyDescent="0.25">
      <c r="G321" s="10"/>
      <c r="H321" s="2"/>
    </row>
    <row r="322" spans="7:8" x14ac:dyDescent="0.25">
      <c r="G322" s="10"/>
      <c r="H322" s="2"/>
    </row>
    <row r="323" spans="7:8" x14ac:dyDescent="0.25">
      <c r="G323" s="10"/>
      <c r="H323" s="2"/>
    </row>
    <row r="324" spans="7:8" x14ac:dyDescent="0.25">
      <c r="G324" s="10"/>
      <c r="H324" s="2"/>
    </row>
    <row r="325" spans="7:8" x14ac:dyDescent="0.25">
      <c r="G325" s="10"/>
      <c r="H325" s="2"/>
    </row>
    <row r="326" spans="7:8" x14ac:dyDescent="0.25">
      <c r="G326" s="10"/>
      <c r="H326" s="2"/>
    </row>
    <row r="327" spans="7:8" x14ac:dyDescent="0.25">
      <c r="G327" s="10"/>
      <c r="H327" s="2"/>
    </row>
    <row r="328" spans="7:8" x14ac:dyDescent="0.25">
      <c r="G328" s="10"/>
      <c r="H328" s="2"/>
    </row>
    <row r="329" spans="7:8" x14ac:dyDescent="0.25">
      <c r="G329" s="10"/>
      <c r="H329" s="2"/>
    </row>
    <row r="330" spans="7:8" x14ac:dyDescent="0.25">
      <c r="G330" s="10"/>
      <c r="H330" s="2"/>
    </row>
    <row r="331" spans="7:8" x14ac:dyDescent="0.25">
      <c r="G331" s="10"/>
      <c r="H331" s="2"/>
    </row>
    <row r="332" spans="7:8" x14ac:dyDescent="0.25">
      <c r="G332" s="10"/>
      <c r="H332" s="2"/>
    </row>
    <row r="333" spans="7:8" x14ac:dyDescent="0.25">
      <c r="G333" s="10"/>
      <c r="H333" s="2"/>
    </row>
    <row r="334" spans="7:8" x14ac:dyDescent="0.25">
      <c r="G334" s="10"/>
      <c r="H334" s="2"/>
    </row>
    <row r="335" spans="7:8" x14ac:dyDescent="0.25">
      <c r="G335" s="10"/>
      <c r="H335" s="2"/>
    </row>
    <row r="336" spans="7:8" x14ac:dyDescent="0.25">
      <c r="G336" s="10"/>
      <c r="H336" s="2"/>
    </row>
    <row r="337" spans="7:8" x14ac:dyDescent="0.25">
      <c r="G337" s="10"/>
      <c r="H337" s="2"/>
    </row>
    <row r="338" spans="7:8" x14ac:dyDescent="0.25">
      <c r="G338" s="10"/>
      <c r="H338" s="2"/>
    </row>
    <row r="339" spans="7:8" x14ac:dyDescent="0.25">
      <c r="G339" s="10"/>
      <c r="H339" s="2"/>
    </row>
    <row r="340" spans="7:8" x14ac:dyDescent="0.25">
      <c r="G340" s="10"/>
      <c r="H340" s="2"/>
    </row>
    <row r="341" spans="7:8" x14ac:dyDescent="0.25">
      <c r="G341" s="10"/>
      <c r="H341" s="2"/>
    </row>
    <row r="342" spans="7:8" x14ac:dyDescent="0.25">
      <c r="G342" s="10"/>
      <c r="H342" s="2"/>
    </row>
    <row r="343" spans="7:8" x14ac:dyDescent="0.25">
      <c r="G343" s="10"/>
      <c r="H343" s="2"/>
    </row>
    <row r="344" spans="7:8" x14ac:dyDescent="0.25">
      <c r="G344" s="10"/>
      <c r="H344" s="2"/>
    </row>
    <row r="345" spans="7:8" x14ac:dyDescent="0.25">
      <c r="G345" s="10"/>
      <c r="H345" s="2"/>
    </row>
    <row r="346" spans="7:8" x14ac:dyDescent="0.25">
      <c r="G346" s="10"/>
      <c r="H346" s="2"/>
    </row>
    <row r="347" spans="7:8" x14ac:dyDescent="0.25">
      <c r="G347" s="10"/>
      <c r="H347" s="2"/>
    </row>
    <row r="348" spans="7:8" x14ac:dyDescent="0.25">
      <c r="G348" s="10"/>
      <c r="H348" s="2"/>
    </row>
    <row r="349" spans="7:8" x14ac:dyDescent="0.25">
      <c r="G349" s="10"/>
      <c r="H349" s="2"/>
    </row>
    <row r="350" spans="7:8" x14ac:dyDescent="0.25">
      <c r="G350" s="10"/>
      <c r="H350" s="2"/>
    </row>
    <row r="351" spans="7:8" x14ac:dyDescent="0.25">
      <c r="G351" s="10"/>
      <c r="H351" s="2"/>
    </row>
    <row r="352" spans="7:8" x14ac:dyDescent="0.25">
      <c r="G352" s="10"/>
      <c r="H352" s="2"/>
    </row>
    <row r="353" spans="7:8" x14ac:dyDescent="0.25">
      <c r="G353" s="10"/>
      <c r="H353" s="2"/>
    </row>
    <row r="354" spans="7:8" x14ac:dyDescent="0.25">
      <c r="G354" s="10"/>
      <c r="H354" s="2"/>
    </row>
    <row r="355" spans="7:8" x14ac:dyDescent="0.25">
      <c r="G355" s="10"/>
      <c r="H355" s="2"/>
    </row>
    <row r="356" spans="7:8" x14ac:dyDescent="0.25">
      <c r="G356" s="10"/>
      <c r="H356" s="2"/>
    </row>
    <row r="357" spans="7:8" x14ac:dyDescent="0.25">
      <c r="G357" s="10"/>
      <c r="H357" s="2"/>
    </row>
    <row r="358" spans="7:8" x14ac:dyDescent="0.25">
      <c r="G358" s="10"/>
      <c r="H358" s="2"/>
    </row>
    <row r="359" spans="7:8" x14ac:dyDescent="0.25">
      <c r="G359" s="10"/>
      <c r="H359" s="2"/>
    </row>
    <row r="360" spans="7:8" x14ac:dyDescent="0.25">
      <c r="G360" s="10"/>
      <c r="H360" s="2"/>
    </row>
    <row r="361" spans="7:8" x14ac:dyDescent="0.25">
      <c r="G361" s="10"/>
      <c r="H361" s="2"/>
    </row>
    <row r="362" spans="7:8" x14ac:dyDescent="0.25">
      <c r="G362" s="10"/>
      <c r="H362" s="2"/>
    </row>
    <row r="363" spans="7:8" x14ac:dyDescent="0.25">
      <c r="G363" s="10"/>
      <c r="H363" s="2"/>
    </row>
    <row r="364" spans="7:8" x14ac:dyDescent="0.25">
      <c r="G364" s="10"/>
      <c r="H364" s="2"/>
    </row>
    <row r="365" spans="7:8" x14ac:dyDescent="0.25">
      <c r="G365" s="10"/>
      <c r="H365" s="2"/>
    </row>
  </sheetData>
  <sortState ref="A9:CA110">
    <sortCondition ref="E9:E110"/>
  </sortState>
  <mergeCells count="10">
    <mergeCell ref="A5:Z5"/>
    <mergeCell ref="P7:U7"/>
    <mergeCell ref="X7:Y7"/>
    <mergeCell ref="C7:C9"/>
    <mergeCell ref="K8:K9"/>
    <mergeCell ref="I8:J8"/>
    <mergeCell ref="L8:M8"/>
    <mergeCell ref="I7:N7"/>
    <mergeCell ref="X8:X9"/>
    <mergeCell ref="Y8:Y9"/>
  </mergeCells>
  <pageMargins left="0.39370078740157483" right="0" top="0.35433070866141736" bottom="0.15748031496062992" header="0.31496062992125984" footer="0.31496062992125984"/>
  <pageSetup paperSize="5" scale="50" orientation="landscape" r:id="rId1"/>
  <rowBreaks count="2" manualBreakCount="2">
    <brk id="52" max="16383" man="1"/>
    <brk id="101" max="16383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sqref="A1:E1048576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2022-05-05T17:02:38Z</cp:lastPrinted>
  <dcterms:created xsi:type="dcterms:W3CDTF">2021-10-19T14:31:34Z</dcterms:created>
  <dcterms:modified xsi:type="dcterms:W3CDTF">2022-05-05T17:03:28Z</dcterms:modified>
</cp:coreProperties>
</file>