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R111" i="1" l="1"/>
  <c r="N16" i="1"/>
  <c r="P111" i="1"/>
  <c r="Q111" i="1"/>
  <c r="S111" i="1"/>
  <c r="T111" i="1"/>
  <c r="G111" i="1"/>
  <c r="N21" i="1" l="1"/>
  <c r="N73" i="1"/>
  <c r="N32" i="1"/>
  <c r="N33" i="1" s="1"/>
  <c r="N47" i="1"/>
  <c r="N59" i="1"/>
  <c r="N65" i="1"/>
  <c r="N19" i="1"/>
  <c r="N29" i="1"/>
  <c r="N34" i="1"/>
  <c r="N111" i="1" l="1"/>
  <c r="M35" i="1"/>
  <c r="M75" i="1"/>
  <c r="M76" i="1"/>
  <c r="M10" i="1"/>
  <c r="M109" i="1"/>
  <c r="M42" i="1"/>
  <c r="M66" i="1"/>
  <c r="M39" i="1"/>
  <c r="M81" i="1"/>
  <c r="M91" i="1"/>
  <c r="M13" i="1"/>
  <c r="M29" i="1"/>
  <c r="M19" i="1"/>
  <c r="M68" i="1"/>
  <c r="M17" i="1"/>
  <c r="M103" i="1"/>
  <c r="M92" i="1"/>
  <c r="M24" i="1"/>
  <c r="M46" i="1"/>
  <c r="M110" i="1"/>
  <c r="M65" i="1"/>
  <c r="M69" i="1"/>
  <c r="M89" i="1"/>
  <c r="M51" i="1"/>
  <c r="M48" i="1"/>
  <c r="M36" i="1"/>
  <c r="M104" i="1"/>
  <c r="M40" i="1"/>
  <c r="M59" i="1"/>
  <c r="M70" i="1"/>
  <c r="M44" i="1"/>
  <c r="M62" i="1"/>
  <c r="M22" i="1"/>
  <c r="M45" i="1"/>
  <c r="M47" i="1"/>
  <c r="M77" i="1"/>
  <c r="M78" i="1"/>
  <c r="M93" i="1"/>
  <c r="M12" i="1"/>
  <c r="M94" i="1"/>
  <c r="M49" i="1"/>
  <c r="M38" i="1"/>
  <c r="M28" i="1"/>
  <c r="M95" i="1"/>
  <c r="M14" i="1"/>
  <c r="M50" i="1"/>
  <c r="M82" i="1"/>
  <c r="M83" i="1"/>
  <c r="M71" i="1"/>
  <c r="M108" i="1"/>
  <c r="M105" i="1"/>
  <c r="M27" i="1"/>
  <c r="M90" i="1"/>
  <c r="M96" i="1"/>
  <c r="M102" i="1"/>
  <c r="M72" i="1"/>
  <c r="M60" i="1"/>
  <c r="M32" i="1"/>
  <c r="M79" i="1"/>
  <c r="M84" i="1"/>
  <c r="M64" i="1"/>
  <c r="M43" i="1"/>
  <c r="M97" i="1"/>
  <c r="M80" i="1"/>
  <c r="M106" i="1"/>
  <c r="M30" i="1"/>
  <c r="M73" i="1"/>
  <c r="M67" i="1"/>
  <c r="M26" i="1"/>
  <c r="M107" i="1"/>
  <c r="M53" i="1"/>
  <c r="M21" i="1"/>
  <c r="M61" i="1"/>
  <c r="M23" i="1"/>
  <c r="M20" i="1"/>
  <c r="M54" i="1"/>
  <c r="M57" i="1"/>
  <c r="M11" i="1"/>
  <c r="M58" i="1"/>
  <c r="M74" i="1"/>
  <c r="M25" i="1"/>
  <c r="M63" i="1"/>
  <c r="M55" i="1"/>
  <c r="M98" i="1"/>
  <c r="M15" i="1"/>
  <c r="M99" i="1"/>
  <c r="M85" i="1"/>
  <c r="M86" i="1"/>
  <c r="M100" i="1"/>
  <c r="M88" i="1"/>
  <c r="M31" i="1"/>
  <c r="M37" i="1"/>
  <c r="M16" i="1"/>
  <c r="M41" i="1"/>
  <c r="M56" i="1"/>
  <c r="M87" i="1"/>
  <c r="M52" i="1"/>
  <c r="M101" i="1"/>
  <c r="M18" i="1"/>
  <c r="M33" i="1"/>
  <c r="L35" i="1"/>
  <c r="L75" i="1"/>
  <c r="L76" i="1"/>
  <c r="L10" i="1"/>
  <c r="L109" i="1"/>
  <c r="L42" i="1"/>
  <c r="L66" i="1"/>
  <c r="L39" i="1"/>
  <c r="L81" i="1"/>
  <c r="L91" i="1"/>
  <c r="L13" i="1"/>
  <c r="L29" i="1"/>
  <c r="L19" i="1"/>
  <c r="L68" i="1"/>
  <c r="L17" i="1"/>
  <c r="L103" i="1"/>
  <c r="L92" i="1"/>
  <c r="L24" i="1"/>
  <c r="L46" i="1"/>
  <c r="L110" i="1"/>
  <c r="L65" i="1"/>
  <c r="L69" i="1"/>
  <c r="L89" i="1"/>
  <c r="L51" i="1"/>
  <c r="L48" i="1"/>
  <c r="L36" i="1"/>
  <c r="L104" i="1"/>
  <c r="L40" i="1"/>
  <c r="L59" i="1"/>
  <c r="L70" i="1"/>
  <c r="L44" i="1"/>
  <c r="L62" i="1"/>
  <c r="L22" i="1"/>
  <c r="L45" i="1"/>
  <c r="L47" i="1"/>
  <c r="L77" i="1"/>
  <c r="L78" i="1"/>
  <c r="L93" i="1"/>
  <c r="L12" i="1"/>
  <c r="L94" i="1"/>
  <c r="L49" i="1"/>
  <c r="L38" i="1"/>
  <c r="L28" i="1"/>
  <c r="L95" i="1"/>
  <c r="L14" i="1"/>
  <c r="L50" i="1"/>
  <c r="L82" i="1"/>
  <c r="L83" i="1"/>
  <c r="L71" i="1"/>
  <c r="L108" i="1"/>
  <c r="L105" i="1"/>
  <c r="L27" i="1"/>
  <c r="L90" i="1"/>
  <c r="L96" i="1"/>
  <c r="L102" i="1"/>
  <c r="L72" i="1"/>
  <c r="L60" i="1"/>
  <c r="L32" i="1"/>
  <c r="L79" i="1"/>
  <c r="L84" i="1"/>
  <c r="L64" i="1"/>
  <c r="L43" i="1"/>
  <c r="L97" i="1"/>
  <c r="L80" i="1"/>
  <c r="L106" i="1"/>
  <c r="L30" i="1"/>
  <c r="L73" i="1"/>
  <c r="L67" i="1"/>
  <c r="L26" i="1"/>
  <c r="L107" i="1"/>
  <c r="L53" i="1"/>
  <c r="L21" i="1"/>
  <c r="L61" i="1"/>
  <c r="L23" i="1"/>
  <c r="L20" i="1"/>
  <c r="L54" i="1"/>
  <c r="L57" i="1"/>
  <c r="L11" i="1"/>
  <c r="L58" i="1"/>
  <c r="L74" i="1"/>
  <c r="L25" i="1"/>
  <c r="L63" i="1"/>
  <c r="L55" i="1"/>
  <c r="L98" i="1"/>
  <c r="L15" i="1"/>
  <c r="L99" i="1"/>
  <c r="L85" i="1"/>
  <c r="L86" i="1"/>
  <c r="L100" i="1"/>
  <c r="L88" i="1"/>
  <c r="L31" i="1"/>
  <c r="L37" i="1"/>
  <c r="L16" i="1"/>
  <c r="L41" i="1"/>
  <c r="L56" i="1"/>
  <c r="L87" i="1"/>
  <c r="L52" i="1"/>
  <c r="L101" i="1"/>
  <c r="L18" i="1"/>
  <c r="L33" i="1"/>
  <c r="L34" i="1"/>
  <c r="J35" i="1"/>
  <c r="J75" i="1"/>
  <c r="J76" i="1"/>
  <c r="J10" i="1"/>
  <c r="J109" i="1"/>
  <c r="J42" i="1"/>
  <c r="J66" i="1"/>
  <c r="J39" i="1"/>
  <c r="J81" i="1"/>
  <c r="J91" i="1"/>
  <c r="J13" i="1"/>
  <c r="J29" i="1"/>
  <c r="J19" i="1"/>
  <c r="J68" i="1"/>
  <c r="J17" i="1"/>
  <c r="J103" i="1"/>
  <c r="J92" i="1"/>
  <c r="J24" i="1"/>
  <c r="J46" i="1"/>
  <c r="J110" i="1"/>
  <c r="J65" i="1"/>
  <c r="J69" i="1"/>
  <c r="J89" i="1"/>
  <c r="J51" i="1"/>
  <c r="J48" i="1"/>
  <c r="J36" i="1"/>
  <c r="J104" i="1"/>
  <c r="J40" i="1"/>
  <c r="J59" i="1"/>
  <c r="J70" i="1"/>
  <c r="J44" i="1"/>
  <c r="J62" i="1"/>
  <c r="J22" i="1"/>
  <c r="J45" i="1"/>
  <c r="J47" i="1"/>
  <c r="J77" i="1"/>
  <c r="J78" i="1"/>
  <c r="J93" i="1"/>
  <c r="J12" i="1"/>
  <c r="J94" i="1"/>
  <c r="J49" i="1"/>
  <c r="J38" i="1"/>
  <c r="J28" i="1"/>
  <c r="J95" i="1"/>
  <c r="J14" i="1"/>
  <c r="J50" i="1"/>
  <c r="J82" i="1"/>
  <c r="J83" i="1"/>
  <c r="J71" i="1"/>
  <c r="J108" i="1"/>
  <c r="J105" i="1"/>
  <c r="J27" i="1"/>
  <c r="J90" i="1"/>
  <c r="J96" i="1"/>
  <c r="J102" i="1"/>
  <c r="J72" i="1"/>
  <c r="J60" i="1"/>
  <c r="J32" i="1"/>
  <c r="J79" i="1"/>
  <c r="J84" i="1"/>
  <c r="J64" i="1"/>
  <c r="J43" i="1"/>
  <c r="J97" i="1"/>
  <c r="J80" i="1"/>
  <c r="J106" i="1"/>
  <c r="J30" i="1"/>
  <c r="J73" i="1"/>
  <c r="J67" i="1"/>
  <c r="J26" i="1"/>
  <c r="J107" i="1"/>
  <c r="J53" i="1"/>
  <c r="J21" i="1"/>
  <c r="J61" i="1"/>
  <c r="J23" i="1"/>
  <c r="J20" i="1"/>
  <c r="J54" i="1"/>
  <c r="J57" i="1"/>
  <c r="J11" i="1"/>
  <c r="J58" i="1"/>
  <c r="J74" i="1"/>
  <c r="J25" i="1"/>
  <c r="J63" i="1"/>
  <c r="J55" i="1"/>
  <c r="J98" i="1"/>
  <c r="J15" i="1"/>
  <c r="J99" i="1"/>
  <c r="J85" i="1"/>
  <c r="J86" i="1"/>
  <c r="J100" i="1"/>
  <c r="J88" i="1"/>
  <c r="J31" i="1"/>
  <c r="J37" i="1"/>
  <c r="J16" i="1"/>
  <c r="J41" i="1"/>
  <c r="J56" i="1"/>
  <c r="J87" i="1"/>
  <c r="J52" i="1"/>
  <c r="J101" i="1"/>
  <c r="J18" i="1"/>
  <c r="J33" i="1"/>
  <c r="J34" i="1"/>
  <c r="M34" i="1"/>
  <c r="I34" i="1"/>
  <c r="K35" i="1"/>
  <c r="K75" i="1"/>
  <c r="K76" i="1"/>
  <c r="K10" i="1"/>
  <c r="K109" i="1"/>
  <c r="K42" i="1"/>
  <c r="K66" i="1"/>
  <c r="K39" i="1"/>
  <c r="K81" i="1"/>
  <c r="K91" i="1"/>
  <c r="K13" i="1"/>
  <c r="K29" i="1"/>
  <c r="K19" i="1"/>
  <c r="K68" i="1"/>
  <c r="K17" i="1"/>
  <c r="K103" i="1"/>
  <c r="K92" i="1"/>
  <c r="K24" i="1"/>
  <c r="K46" i="1"/>
  <c r="K110" i="1"/>
  <c r="K65" i="1"/>
  <c r="K69" i="1"/>
  <c r="K89" i="1"/>
  <c r="K51" i="1"/>
  <c r="K48" i="1"/>
  <c r="K36" i="1"/>
  <c r="K104" i="1"/>
  <c r="K40" i="1"/>
  <c r="K59" i="1"/>
  <c r="K70" i="1"/>
  <c r="K44" i="1"/>
  <c r="K62" i="1"/>
  <c r="K22" i="1"/>
  <c r="K45" i="1"/>
  <c r="K47" i="1"/>
  <c r="K77" i="1"/>
  <c r="K78" i="1"/>
  <c r="K93" i="1"/>
  <c r="K12" i="1"/>
  <c r="K94" i="1"/>
  <c r="K49" i="1"/>
  <c r="K38" i="1"/>
  <c r="K28" i="1"/>
  <c r="K95" i="1"/>
  <c r="K14" i="1"/>
  <c r="K50" i="1"/>
  <c r="K82" i="1"/>
  <c r="K83" i="1"/>
  <c r="K71" i="1"/>
  <c r="K108" i="1"/>
  <c r="K105" i="1"/>
  <c r="K27" i="1"/>
  <c r="K90" i="1"/>
  <c r="K96" i="1"/>
  <c r="K102" i="1"/>
  <c r="K72" i="1"/>
  <c r="K60" i="1"/>
  <c r="K32" i="1"/>
  <c r="K79" i="1"/>
  <c r="K84" i="1"/>
  <c r="K64" i="1"/>
  <c r="K43" i="1"/>
  <c r="K97" i="1"/>
  <c r="K80" i="1"/>
  <c r="K106" i="1"/>
  <c r="K30" i="1"/>
  <c r="K73" i="1"/>
  <c r="K67" i="1"/>
  <c r="K26" i="1"/>
  <c r="K107" i="1"/>
  <c r="K53" i="1"/>
  <c r="K21" i="1"/>
  <c r="K61" i="1"/>
  <c r="K23" i="1"/>
  <c r="K20" i="1"/>
  <c r="K54" i="1"/>
  <c r="K57" i="1"/>
  <c r="K11" i="1"/>
  <c r="K58" i="1"/>
  <c r="K74" i="1"/>
  <c r="K25" i="1"/>
  <c r="K63" i="1"/>
  <c r="K55" i="1"/>
  <c r="K98" i="1"/>
  <c r="K15" i="1"/>
  <c r="K99" i="1"/>
  <c r="K85" i="1"/>
  <c r="K86" i="1"/>
  <c r="K100" i="1"/>
  <c r="K88" i="1"/>
  <c r="K31" i="1"/>
  <c r="K37" i="1"/>
  <c r="K16" i="1"/>
  <c r="K41" i="1"/>
  <c r="K56" i="1"/>
  <c r="K87" i="1"/>
  <c r="K52" i="1"/>
  <c r="K101" i="1"/>
  <c r="K18" i="1"/>
  <c r="K33" i="1"/>
  <c r="K34" i="1"/>
  <c r="I42" i="1"/>
  <c r="I66" i="1"/>
  <c r="I39" i="1"/>
  <c r="I81" i="1"/>
  <c r="I91" i="1"/>
  <c r="I13" i="1"/>
  <c r="I29" i="1"/>
  <c r="I19" i="1"/>
  <c r="I68" i="1"/>
  <c r="I17" i="1"/>
  <c r="I103" i="1"/>
  <c r="I92" i="1"/>
  <c r="I24" i="1"/>
  <c r="I46" i="1"/>
  <c r="I110" i="1"/>
  <c r="I65" i="1"/>
  <c r="I69" i="1"/>
  <c r="I89" i="1"/>
  <c r="I51" i="1"/>
  <c r="I48" i="1"/>
  <c r="I36" i="1"/>
  <c r="I104" i="1"/>
  <c r="I40" i="1"/>
  <c r="I59" i="1"/>
  <c r="I70" i="1"/>
  <c r="I44" i="1"/>
  <c r="I62" i="1"/>
  <c r="I22" i="1"/>
  <c r="I45" i="1"/>
  <c r="I47" i="1"/>
  <c r="I77" i="1"/>
  <c r="I78" i="1"/>
  <c r="I93" i="1"/>
  <c r="I12" i="1"/>
  <c r="W12" i="1" s="1"/>
  <c r="I94" i="1"/>
  <c r="I49" i="1"/>
  <c r="I38" i="1"/>
  <c r="I28" i="1"/>
  <c r="I95" i="1"/>
  <c r="I14" i="1"/>
  <c r="I50" i="1"/>
  <c r="I82" i="1"/>
  <c r="I83" i="1"/>
  <c r="I71" i="1"/>
  <c r="I108" i="1"/>
  <c r="I105" i="1"/>
  <c r="I27" i="1"/>
  <c r="I90" i="1"/>
  <c r="I96" i="1"/>
  <c r="I102" i="1"/>
  <c r="I72" i="1"/>
  <c r="I60" i="1"/>
  <c r="I32" i="1"/>
  <c r="I79" i="1"/>
  <c r="I84" i="1"/>
  <c r="I64" i="1"/>
  <c r="I43" i="1"/>
  <c r="I97" i="1"/>
  <c r="I80" i="1"/>
  <c r="I106" i="1"/>
  <c r="I30" i="1"/>
  <c r="I73" i="1"/>
  <c r="I67" i="1"/>
  <c r="I26" i="1"/>
  <c r="I107" i="1"/>
  <c r="I53" i="1"/>
  <c r="I21" i="1"/>
  <c r="I61" i="1"/>
  <c r="I23" i="1"/>
  <c r="I20" i="1"/>
  <c r="I54" i="1"/>
  <c r="I57" i="1"/>
  <c r="I11" i="1"/>
  <c r="I58" i="1"/>
  <c r="I74" i="1"/>
  <c r="I25" i="1"/>
  <c r="I63" i="1"/>
  <c r="I55" i="1"/>
  <c r="I98" i="1"/>
  <c r="I15" i="1"/>
  <c r="I99" i="1"/>
  <c r="I85" i="1"/>
  <c r="I86" i="1"/>
  <c r="I100" i="1"/>
  <c r="I88" i="1"/>
  <c r="I31" i="1"/>
  <c r="I37" i="1"/>
  <c r="I16" i="1"/>
  <c r="I41" i="1"/>
  <c r="I56" i="1"/>
  <c r="I87" i="1"/>
  <c r="I52" i="1"/>
  <c r="I101" i="1"/>
  <c r="I18" i="1"/>
  <c r="I33" i="1"/>
  <c r="I35" i="1"/>
  <c r="I75" i="1"/>
  <c r="I76" i="1"/>
  <c r="I10" i="1"/>
  <c r="I109" i="1"/>
  <c r="O11" i="1" l="1"/>
  <c r="I111" i="1"/>
  <c r="O10" i="1"/>
  <c r="W34" i="1"/>
  <c r="O14" i="1"/>
  <c r="J111" i="1"/>
  <c r="K111" i="1"/>
  <c r="M111" i="1"/>
  <c r="L111" i="1"/>
  <c r="O55" i="1"/>
  <c r="O16" i="1"/>
  <c r="O98" i="1"/>
  <c r="O27" i="1"/>
  <c r="O77" i="1"/>
  <c r="O110" i="1"/>
  <c r="O50" i="1"/>
  <c r="O37" i="1"/>
  <c r="O67" i="1"/>
  <c r="O46" i="1"/>
  <c r="O73" i="1"/>
  <c r="O47" i="1"/>
  <c r="O41" i="1"/>
  <c r="O43" i="1"/>
  <c r="O70" i="1"/>
  <c r="O17" i="1"/>
  <c r="O57" i="1"/>
  <c r="O101" i="1"/>
  <c r="O64" i="1"/>
  <c r="O59" i="1"/>
  <c r="O68" i="1"/>
  <c r="O105" i="1"/>
  <c r="O87" i="1"/>
  <c r="O21" i="1"/>
  <c r="O83" i="1"/>
  <c r="O51" i="1"/>
  <c r="O80" i="1"/>
  <c r="O94" i="1"/>
  <c r="O92" i="1"/>
  <c r="O86" i="1"/>
  <c r="O74" i="1"/>
  <c r="O72" i="1"/>
  <c r="O62" i="1"/>
  <c r="O81" i="1"/>
  <c r="O109" i="1"/>
  <c r="O35" i="1"/>
  <c r="O33" i="1"/>
  <c r="O54" i="1"/>
  <c r="O84" i="1"/>
  <c r="O95" i="1"/>
  <c r="O40" i="1"/>
  <c r="O19" i="1"/>
  <c r="O34" i="1"/>
  <c r="O15" i="1"/>
  <c r="O26" i="1"/>
  <c r="O90" i="1"/>
  <c r="O78" i="1"/>
  <c r="O65" i="1"/>
  <c r="O42" i="1"/>
  <c r="O18" i="1"/>
  <c r="O20" i="1"/>
  <c r="O79" i="1"/>
  <c r="O28" i="1"/>
  <c r="O104" i="1"/>
  <c r="O29" i="1"/>
  <c r="O88" i="1"/>
  <c r="O63" i="1"/>
  <c r="O23" i="1"/>
  <c r="O30" i="1"/>
  <c r="O32" i="1"/>
  <c r="O108" i="1"/>
  <c r="O38" i="1"/>
  <c r="O45" i="1"/>
  <c r="O36" i="1"/>
  <c r="O24" i="1"/>
  <c r="O13" i="1"/>
  <c r="O31" i="1"/>
  <c r="O99" i="1"/>
  <c r="O107" i="1"/>
  <c r="O96" i="1"/>
  <c r="O93" i="1"/>
  <c r="O69" i="1"/>
  <c r="O66" i="1"/>
  <c r="O75" i="1"/>
  <c r="O56" i="1"/>
  <c r="O58" i="1"/>
  <c r="O97" i="1"/>
  <c r="O82" i="1"/>
  <c r="O44" i="1"/>
  <c r="O89" i="1"/>
  <c r="O39" i="1"/>
  <c r="O52" i="1"/>
  <c r="O100" i="1"/>
  <c r="O25" i="1"/>
  <c r="O61" i="1"/>
  <c r="O106" i="1"/>
  <c r="O60" i="1"/>
  <c r="O71" i="1"/>
  <c r="O49" i="1"/>
  <c r="O22" i="1"/>
  <c r="O48" i="1"/>
  <c r="O91" i="1"/>
  <c r="O76" i="1"/>
  <c r="O85" i="1"/>
  <c r="O53" i="1"/>
  <c r="O102" i="1"/>
  <c r="O12" i="1"/>
  <c r="O103" i="1"/>
  <c r="O111" i="1" l="1"/>
  <c r="X87" i="1"/>
  <c r="H87" i="1"/>
  <c r="H99" i="1"/>
  <c r="H85" i="1"/>
  <c r="W15" i="1"/>
  <c r="X15" i="1"/>
  <c r="X99" i="1"/>
  <c r="X85" i="1"/>
  <c r="U99" i="1" l="1"/>
  <c r="V99" i="1" s="1"/>
  <c r="Y99" i="1" s="1"/>
  <c r="U87" i="1"/>
  <c r="V87" i="1" s="1"/>
  <c r="Y87" i="1" s="1"/>
  <c r="U85" i="1"/>
  <c r="V85" i="1" s="1"/>
  <c r="Y85" i="1" s="1"/>
  <c r="W35" i="1"/>
  <c r="W42" i="1"/>
  <c r="W66" i="1"/>
  <c r="W39" i="1"/>
  <c r="W81" i="1"/>
  <c r="W91" i="1"/>
  <c r="W13" i="1"/>
  <c r="W29" i="1"/>
  <c r="W19" i="1"/>
  <c r="W68" i="1"/>
  <c r="W17" i="1"/>
  <c r="W103" i="1"/>
  <c r="W92" i="1"/>
  <c r="W24" i="1"/>
  <c r="W46" i="1"/>
  <c r="W110" i="1"/>
  <c r="W65" i="1"/>
  <c r="W69" i="1"/>
  <c r="W89" i="1"/>
  <c r="W51" i="1"/>
  <c r="W48" i="1"/>
  <c r="W36" i="1"/>
  <c r="W104" i="1"/>
  <c r="W40" i="1"/>
  <c r="W59" i="1"/>
  <c r="W70" i="1"/>
  <c r="W44" i="1"/>
  <c r="W62" i="1"/>
  <c r="W22" i="1"/>
  <c r="W45" i="1"/>
  <c r="W47" i="1"/>
  <c r="W77" i="1"/>
  <c r="W78" i="1"/>
  <c r="W93" i="1"/>
  <c r="W94" i="1"/>
  <c r="W49" i="1"/>
  <c r="W38" i="1"/>
  <c r="W28" i="1"/>
  <c r="W95" i="1"/>
  <c r="W14" i="1"/>
  <c r="W50" i="1"/>
  <c r="W82" i="1"/>
  <c r="W83" i="1"/>
  <c r="W71" i="1"/>
  <c r="W108" i="1"/>
  <c r="W105" i="1"/>
  <c r="W27" i="1"/>
  <c r="W90" i="1"/>
  <c r="W96" i="1"/>
  <c r="W102" i="1"/>
  <c r="W72" i="1"/>
  <c r="W60" i="1"/>
  <c r="W32" i="1"/>
  <c r="W79" i="1"/>
  <c r="W84" i="1"/>
  <c r="W64" i="1"/>
  <c r="W43" i="1"/>
  <c r="W97" i="1"/>
  <c r="W80" i="1"/>
  <c r="W106" i="1"/>
  <c r="W30" i="1"/>
  <c r="W73" i="1"/>
  <c r="W67" i="1"/>
  <c r="W26" i="1"/>
  <c r="W107" i="1"/>
  <c r="W53" i="1"/>
  <c r="W21" i="1"/>
  <c r="W61" i="1"/>
  <c r="W23" i="1"/>
  <c r="W20" i="1"/>
  <c r="W54" i="1"/>
  <c r="W57" i="1"/>
  <c r="W11" i="1"/>
  <c r="W58" i="1"/>
  <c r="W74" i="1"/>
  <c r="W25" i="1"/>
  <c r="W63" i="1"/>
  <c r="W55" i="1"/>
  <c r="W98" i="1"/>
  <c r="W86" i="1"/>
  <c r="W100" i="1"/>
  <c r="W88" i="1"/>
  <c r="W31" i="1"/>
  <c r="W37" i="1"/>
  <c r="W16" i="1"/>
  <c r="W41" i="1"/>
  <c r="W56" i="1"/>
  <c r="W52" i="1"/>
  <c r="W101" i="1"/>
  <c r="W18" i="1"/>
  <c r="W33" i="1"/>
  <c r="W75" i="1"/>
  <c r="W76" i="1"/>
  <c r="W10" i="1"/>
  <c r="W109" i="1"/>
  <c r="X34" i="1"/>
  <c r="H34" i="1"/>
  <c r="U34" i="1" s="1"/>
  <c r="V34" i="1" s="1"/>
  <c r="H35" i="1"/>
  <c r="H75" i="1"/>
  <c r="H76" i="1"/>
  <c r="U76" i="1" s="1"/>
  <c r="V76" i="1" s="1"/>
  <c r="H10" i="1"/>
  <c r="U10" i="1" s="1"/>
  <c r="H109" i="1"/>
  <c r="U109" i="1" s="1"/>
  <c r="V109" i="1" s="1"/>
  <c r="H42" i="1"/>
  <c r="H66" i="1"/>
  <c r="H39" i="1"/>
  <c r="H81" i="1"/>
  <c r="H91" i="1"/>
  <c r="H13" i="1"/>
  <c r="H29" i="1"/>
  <c r="H19" i="1"/>
  <c r="H68" i="1"/>
  <c r="H17" i="1"/>
  <c r="H103" i="1"/>
  <c r="H92" i="1"/>
  <c r="H24" i="1"/>
  <c r="H46" i="1"/>
  <c r="H110" i="1"/>
  <c r="H65" i="1"/>
  <c r="H69" i="1"/>
  <c r="H89" i="1"/>
  <c r="H51" i="1"/>
  <c r="H48" i="1"/>
  <c r="H36" i="1"/>
  <c r="H104" i="1"/>
  <c r="H40" i="1"/>
  <c r="H59" i="1"/>
  <c r="H70" i="1"/>
  <c r="H44" i="1"/>
  <c r="H62" i="1"/>
  <c r="H22" i="1"/>
  <c r="H45" i="1"/>
  <c r="H47" i="1"/>
  <c r="H77" i="1"/>
  <c r="H78" i="1"/>
  <c r="H93" i="1"/>
  <c r="H12" i="1"/>
  <c r="H94" i="1"/>
  <c r="H49" i="1"/>
  <c r="H38" i="1"/>
  <c r="H28" i="1"/>
  <c r="H95" i="1"/>
  <c r="H14" i="1"/>
  <c r="H50" i="1"/>
  <c r="H82" i="1"/>
  <c r="H83" i="1"/>
  <c r="H71" i="1"/>
  <c r="H108" i="1"/>
  <c r="H105" i="1"/>
  <c r="H27" i="1"/>
  <c r="H90" i="1"/>
  <c r="H96" i="1"/>
  <c r="H102" i="1"/>
  <c r="H72" i="1"/>
  <c r="H60" i="1"/>
  <c r="H32" i="1"/>
  <c r="H79" i="1"/>
  <c r="H84" i="1"/>
  <c r="H64" i="1"/>
  <c r="H43" i="1"/>
  <c r="H97" i="1"/>
  <c r="H80" i="1"/>
  <c r="H106" i="1"/>
  <c r="H30" i="1"/>
  <c r="H73" i="1"/>
  <c r="H67" i="1"/>
  <c r="H26" i="1"/>
  <c r="H107" i="1"/>
  <c r="H53" i="1"/>
  <c r="H21" i="1"/>
  <c r="H61" i="1"/>
  <c r="H23" i="1"/>
  <c r="H20" i="1"/>
  <c r="H54" i="1"/>
  <c r="H57" i="1"/>
  <c r="H11" i="1"/>
  <c r="H58" i="1"/>
  <c r="H74" i="1"/>
  <c r="H25" i="1"/>
  <c r="H63" i="1"/>
  <c r="H55" i="1"/>
  <c r="H98" i="1"/>
  <c r="H15" i="1"/>
  <c r="H86" i="1"/>
  <c r="H100" i="1"/>
  <c r="H88" i="1"/>
  <c r="H31" i="1"/>
  <c r="H37" i="1"/>
  <c r="H16" i="1"/>
  <c r="H41" i="1"/>
  <c r="H56" i="1"/>
  <c r="H52" i="1"/>
  <c r="H101" i="1"/>
  <c r="H18" i="1"/>
  <c r="H33" i="1"/>
  <c r="H111" i="1" l="1"/>
  <c r="W111" i="1"/>
  <c r="U52" i="1"/>
  <c r="V52" i="1" s="1"/>
  <c r="Y52" i="1" s="1"/>
  <c r="U107" i="1"/>
  <c r="V107" i="1" s="1"/>
  <c r="Y107" i="1" s="1"/>
  <c r="U96" i="1"/>
  <c r="V96" i="1" s="1"/>
  <c r="Y96" i="1" s="1"/>
  <c r="U93" i="1"/>
  <c r="V93" i="1" s="1"/>
  <c r="Y93" i="1" s="1"/>
  <c r="U17" i="1"/>
  <c r="V17" i="1" s="1"/>
  <c r="Y17" i="1" s="1"/>
  <c r="U57" i="1"/>
  <c r="V57" i="1" s="1"/>
  <c r="Y57" i="1" s="1"/>
  <c r="U64" i="1"/>
  <c r="V64" i="1" s="1"/>
  <c r="Y64" i="1" s="1"/>
  <c r="U42" i="1"/>
  <c r="V42" i="1" s="1"/>
  <c r="Y42" i="1" s="1"/>
  <c r="U41" i="1"/>
  <c r="V41" i="1" s="1"/>
  <c r="Y41" i="1" s="1"/>
  <c r="U27" i="1"/>
  <c r="V27" i="1" s="1"/>
  <c r="Y27" i="1" s="1"/>
  <c r="U40" i="1"/>
  <c r="V40" i="1" s="1"/>
  <c r="Y40" i="1" s="1"/>
  <c r="U104" i="1"/>
  <c r="V104" i="1" s="1"/>
  <c r="Y104" i="1" s="1"/>
  <c r="U63" i="1"/>
  <c r="V63" i="1" s="1"/>
  <c r="Y63" i="1" s="1"/>
  <c r="U31" i="1"/>
  <c r="V31" i="1" s="1"/>
  <c r="Y31" i="1" s="1"/>
  <c r="U25" i="1"/>
  <c r="V25" i="1" s="1"/>
  <c r="Y25" i="1" s="1"/>
  <c r="U106" i="1"/>
  <c r="V106" i="1" s="1"/>
  <c r="Y106" i="1" s="1"/>
  <c r="U60" i="1"/>
  <c r="V60" i="1" s="1"/>
  <c r="Y60" i="1" s="1"/>
  <c r="U71" i="1"/>
  <c r="V71" i="1" s="1"/>
  <c r="Y71" i="1" s="1"/>
  <c r="U49" i="1"/>
  <c r="V49" i="1" s="1"/>
  <c r="Y49" i="1" s="1"/>
  <c r="U48" i="1"/>
  <c r="V48" i="1" s="1"/>
  <c r="Y48" i="1" s="1"/>
  <c r="U75" i="1"/>
  <c r="V75" i="1" s="1"/>
  <c r="Y75" i="1" s="1"/>
  <c r="U11" i="1"/>
  <c r="V11" i="1" s="1"/>
  <c r="Y11" i="1" s="1"/>
  <c r="U43" i="1"/>
  <c r="V43" i="1" s="1"/>
  <c r="Y43" i="1" s="1"/>
  <c r="U50" i="1"/>
  <c r="V50" i="1" s="1"/>
  <c r="Y50" i="1" s="1"/>
  <c r="U69" i="1"/>
  <c r="V69" i="1" s="1"/>
  <c r="Y69" i="1" s="1"/>
  <c r="U66" i="1"/>
  <c r="V66" i="1" s="1"/>
  <c r="Y66" i="1" s="1"/>
  <c r="U15" i="1"/>
  <c r="V15" i="1" s="1"/>
  <c r="Y15" i="1" s="1"/>
  <c r="U90" i="1"/>
  <c r="V90" i="1" s="1"/>
  <c r="Y90" i="1" s="1"/>
  <c r="U98" i="1"/>
  <c r="V98" i="1" s="1"/>
  <c r="Y98" i="1" s="1"/>
  <c r="U84" i="1"/>
  <c r="V84" i="1" s="1"/>
  <c r="Y84" i="1" s="1"/>
  <c r="U77" i="1"/>
  <c r="V77" i="1" s="1"/>
  <c r="Y77" i="1" s="1"/>
  <c r="U110" i="1"/>
  <c r="V110" i="1" s="1"/>
  <c r="Y110" i="1" s="1"/>
  <c r="U20" i="1"/>
  <c r="V20" i="1" s="1"/>
  <c r="Y20" i="1" s="1"/>
  <c r="U79" i="1"/>
  <c r="V79" i="1" s="1"/>
  <c r="Y79" i="1" s="1"/>
  <c r="U38" i="1"/>
  <c r="V38" i="1" s="1"/>
  <c r="Y38" i="1" s="1"/>
  <c r="U88" i="1"/>
  <c r="V88" i="1" s="1"/>
  <c r="Y88" i="1" s="1"/>
  <c r="U74" i="1"/>
  <c r="V74" i="1" s="1"/>
  <c r="Y74" i="1" s="1"/>
  <c r="U80" i="1"/>
  <c r="V80" i="1" s="1"/>
  <c r="Y80" i="1" s="1"/>
  <c r="U72" i="1"/>
  <c r="V72" i="1" s="1"/>
  <c r="Y72" i="1" s="1"/>
  <c r="U94" i="1"/>
  <c r="V94" i="1" s="1"/>
  <c r="Y94" i="1" s="1"/>
  <c r="U92" i="1"/>
  <c r="V92" i="1" s="1"/>
  <c r="Y92" i="1" s="1"/>
  <c r="U81" i="1"/>
  <c r="V81" i="1" s="1"/>
  <c r="Y81" i="1" s="1"/>
  <c r="U35" i="1"/>
  <c r="V35" i="1" s="1"/>
  <c r="Y35" i="1" s="1"/>
  <c r="U86" i="1"/>
  <c r="V86" i="1" s="1"/>
  <c r="Y86" i="1" s="1"/>
  <c r="U70" i="1"/>
  <c r="V70" i="1" s="1"/>
  <c r="Y70" i="1" s="1"/>
  <c r="U56" i="1"/>
  <c r="V56" i="1" s="1"/>
  <c r="Y56" i="1" s="1"/>
  <c r="U26" i="1"/>
  <c r="V26" i="1" s="1"/>
  <c r="Y26" i="1" s="1"/>
  <c r="U14" i="1"/>
  <c r="V14" i="1" s="1"/>
  <c r="Y14" i="1" s="1"/>
  <c r="U54" i="1"/>
  <c r="V54" i="1" s="1"/>
  <c r="Y54" i="1" s="1"/>
  <c r="U105" i="1"/>
  <c r="V105" i="1" s="1"/>
  <c r="Y105" i="1" s="1"/>
  <c r="U37" i="1"/>
  <c r="V37" i="1" s="1"/>
  <c r="Y37" i="1" s="1"/>
  <c r="U30" i="1"/>
  <c r="V30" i="1" s="1"/>
  <c r="Y30" i="1" s="1"/>
  <c r="U108" i="1"/>
  <c r="V108" i="1" s="1"/>
  <c r="Y108" i="1" s="1"/>
  <c r="U45" i="1"/>
  <c r="V45" i="1" s="1"/>
  <c r="Y45" i="1" s="1"/>
  <c r="U24" i="1"/>
  <c r="V24" i="1" s="1"/>
  <c r="Y24" i="1" s="1"/>
  <c r="U101" i="1"/>
  <c r="V101" i="1" s="1"/>
  <c r="Y101" i="1" s="1"/>
  <c r="U100" i="1"/>
  <c r="V100" i="1" s="1"/>
  <c r="Y100" i="1" s="1"/>
  <c r="U58" i="1"/>
  <c r="V58" i="1" s="1"/>
  <c r="Y58" i="1" s="1"/>
  <c r="U53" i="1"/>
  <c r="V53" i="1" s="1"/>
  <c r="Y53" i="1" s="1"/>
  <c r="U97" i="1"/>
  <c r="V97" i="1" s="1"/>
  <c r="Y97" i="1" s="1"/>
  <c r="U102" i="1"/>
  <c r="V102" i="1" s="1"/>
  <c r="Y102" i="1" s="1"/>
  <c r="U82" i="1"/>
  <c r="V82" i="1" s="1"/>
  <c r="Y82" i="1" s="1"/>
  <c r="U44" i="1"/>
  <c r="V44" i="1" s="1"/>
  <c r="Y44" i="1" s="1"/>
  <c r="U89" i="1"/>
  <c r="V89" i="1" s="1"/>
  <c r="Y89" i="1" s="1"/>
  <c r="U103" i="1"/>
  <c r="V103" i="1" s="1"/>
  <c r="Y103" i="1" s="1"/>
  <c r="U33" i="1"/>
  <c r="V33" i="1" s="1"/>
  <c r="Y33" i="1" s="1"/>
  <c r="U16" i="1"/>
  <c r="V16" i="1" s="1"/>
  <c r="Y16" i="1" s="1"/>
  <c r="U18" i="1"/>
  <c r="V18" i="1" s="1"/>
  <c r="Y18" i="1" s="1"/>
  <c r="U55" i="1"/>
  <c r="U23" i="1"/>
  <c r="V23" i="1" s="1"/>
  <c r="Y23" i="1" s="1"/>
  <c r="U61" i="1"/>
  <c r="V61" i="1" s="1"/>
  <c r="Y61" i="1" s="1"/>
  <c r="U21" i="1"/>
  <c r="V21" i="1" s="1"/>
  <c r="Y21" i="1" s="1"/>
  <c r="U67" i="1"/>
  <c r="V67" i="1" s="1"/>
  <c r="Y67" i="1" s="1"/>
  <c r="U73" i="1"/>
  <c r="V73" i="1" s="1"/>
  <c r="Y73" i="1" s="1"/>
  <c r="U32" i="1"/>
  <c r="V32" i="1" s="1"/>
  <c r="Y32" i="1" s="1"/>
  <c r="U83" i="1"/>
  <c r="V83" i="1" s="1"/>
  <c r="Y83" i="1" s="1"/>
  <c r="U95" i="1"/>
  <c r="V95" i="1" s="1"/>
  <c r="Y95" i="1" s="1"/>
  <c r="U28" i="1"/>
  <c r="V28" i="1" s="1"/>
  <c r="Y28" i="1" s="1"/>
  <c r="U47" i="1"/>
  <c r="V47" i="1" s="1"/>
  <c r="Y47" i="1" s="1"/>
  <c r="U12" i="1"/>
  <c r="U78" i="1"/>
  <c r="V78" i="1" s="1"/>
  <c r="Y78" i="1" s="1"/>
  <c r="U22" i="1"/>
  <c r="V22" i="1" s="1"/>
  <c r="Y22" i="1" s="1"/>
  <c r="U62" i="1"/>
  <c r="V62" i="1" s="1"/>
  <c r="Y62" i="1" s="1"/>
  <c r="U59" i="1"/>
  <c r="V59" i="1" s="1"/>
  <c r="Y59" i="1" s="1"/>
  <c r="U36" i="1"/>
  <c r="V36" i="1" s="1"/>
  <c r="Y36" i="1" s="1"/>
  <c r="U65" i="1"/>
  <c r="V65" i="1" s="1"/>
  <c r="Y65" i="1" s="1"/>
  <c r="U51" i="1"/>
  <c r="V51" i="1" s="1"/>
  <c r="Y51" i="1" s="1"/>
  <c r="U46" i="1"/>
  <c r="V46" i="1" s="1"/>
  <c r="Y46" i="1" s="1"/>
  <c r="U19" i="1"/>
  <c r="V19" i="1" s="1"/>
  <c r="Y19" i="1" s="1"/>
  <c r="U29" i="1"/>
  <c r="V29" i="1" s="1"/>
  <c r="Y29" i="1" s="1"/>
  <c r="U68" i="1"/>
  <c r="V68" i="1" s="1"/>
  <c r="Y68" i="1" s="1"/>
  <c r="U13" i="1"/>
  <c r="V13" i="1" s="1"/>
  <c r="Y13" i="1" s="1"/>
  <c r="U91" i="1"/>
  <c r="V91" i="1" s="1"/>
  <c r="Y91" i="1" s="1"/>
  <c r="U39" i="1"/>
  <c r="V39" i="1" s="1"/>
  <c r="Y34" i="1"/>
  <c r="Y76" i="1"/>
  <c r="Y109" i="1"/>
  <c r="Y10" i="1"/>
  <c r="V12" i="1" l="1"/>
  <c r="Y12" i="1" s="1"/>
  <c r="V55" i="1"/>
  <c r="U111" i="1"/>
  <c r="Y39" i="1"/>
  <c r="X35" i="1"/>
  <c r="X75" i="1"/>
  <c r="X76" i="1"/>
  <c r="X10" i="1"/>
  <c r="X109" i="1"/>
  <c r="X42" i="1"/>
  <c r="X66" i="1"/>
  <c r="X39" i="1"/>
  <c r="X81" i="1"/>
  <c r="X91" i="1"/>
  <c r="X13" i="1"/>
  <c r="X29" i="1"/>
  <c r="X19" i="1"/>
  <c r="X68" i="1"/>
  <c r="X17" i="1"/>
  <c r="X103" i="1"/>
  <c r="X92" i="1"/>
  <c r="X24" i="1"/>
  <c r="X46" i="1"/>
  <c r="X110" i="1"/>
  <c r="X65" i="1"/>
  <c r="X69" i="1"/>
  <c r="X89" i="1"/>
  <c r="X51" i="1"/>
  <c r="X48" i="1"/>
  <c r="X36" i="1"/>
  <c r="X104" i="1"/>
  <c r="X40" i="1"/>
  <c r="X59" i="1"/>
  <c r="X70" i="1"/>
  <c r="X44" i="1"/>
  <c r="X62" i="1"/>
  <c r="X22" i="1"/>
  <c r="X45" i="1"/>
  <c r="X47" i="1"/>
  <c r="X77" i="1"/>
  <c r="X78" i="1"/>
  <c r="X93" i="1"/>
  <c r="X12" i="1"/>
  <c r="X94" i="1"/>
  <c r="X49" i="1"/>
  <c r="X38" i="1"/>
  <c r="X28" i="1"/>
  <c r="X95" i="1"/>
  <c r="X14" i="1"/>
  <c r="X50" i="1"/>
  <c r="X82" i="1"/>
  <c r="X83" i="1"/>
  <c r="X71" i="1"/>
  <c r="X108" i="1"/>
  <c r="X105" i="1"/>
  <c r="X27" i="1"/>
  <c r="X90" i="1"/>
  <c r="X96" i="1"/>
  <c r="X102" i="1"/>
  <c r="X72" i="1"/>
  <c r="X60" i="1"/>
  <c r="X32" i="1"/>
  <c r="X79" i="1"/>
  <c r="X84" i="1"/>
  <c r="X64" i="1"/>
  <c r="X43" i="1"/>
  <c r="X97" i="1"/>
  <c r="X80" i="1"/>
  <c r="X106" i="1"/>
  <c r="X30" i="1"/>
  <c r="X73" i="1"/>
  <c r="X67" i="1"/>
  <c r="X26" i="1"/>
  <c r="X107" i="1"/>
  <c r="X53" i="1"/>
  <c r="X21" i="1"/>
  <c r="X61" i="1"/>
  <c r="X23" i="1"/>
  <c r="X20" i="1"/>
  <c r="X54" i="1"/>
  <c r="X57" i="1"/>
  <c r="X11" i="1"/>
  <c r="X58" i="1"/>
  <c r="X74" i="1"/>
  <c r="X25" i="1"/>
  <c r="X63" i="1"/>
  <c r="X55" i="1"/>
  <c r="X98" i="1"/>
  <c r="X86" i="1"/>
  <c r="X100" i="1"/>
  <c r="X88" i="1"/>
  <c r="X31" i="1"/>
  <c r="X37" i="1"/>
  <c r="X16" i="1"/>
  <c r="X41" i="1"/>
  <c r="X56" i="1"/>
  <c r="X52" i="1"/>
  <c r="X101" i="1"/>
  <c r="X18" i="1"/>
  <c r="X33" i="1"/>
  <c r="X111" i="1" l="1"/>
  <c r="Y55" i="1"/>
  <c r="Y111" i="1" s="1"/>
  <c r="V111" i="1"/>
</calcChain>
</file>

<file path=xl/sharedStrings.xml><?xml version="1.0" encoding="utf-8"?>
<sst xmlns="http://schemas.openxmlformats.org/spreadsheetml/2006/main" count="554" uniqueCount="233">
  <si>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</si>
  <si>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</si>
  <si>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</si>
  <si>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</si>
  <si>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</si>
  <si>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</si>
  <si>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</si>
  <si>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</si>
  <si>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</si>
  <si>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</si>
  <si>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</si>
  <si>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</si>
  <si>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</si>
  <si>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</si>
  <si>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</si>
  <si>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SDVS</t>
  </si>
  <si>
    <t>DIRECCION DE COMISIONES MEDICAS</t>
  </si>
  <si>
    <t>GERENCIA GENERAL</t>
  </si>
  <si>
    <t>COORDINACION GENERAL TECNICA</t>
  </si>
  <si>
    <t>COORDINACION GENERAL ADMINISTRATIVA Y FINANCIERA</t>
  </si>
  <si>
    <t>CONTRALORIA</t>
  </si>
  <si>
    <t xml:space="preserve">COORDINACION GENERAL </t>
  </si>
  <si>
    <t>SECCION DE SECRETARIA DEL CNSS</t>
  </si>
  <si>
    <t>DEPARTAMENTO DE TECNOLOGIA</t>
  </si>
  <si>
    <t>DIRECCION DE REL. PUB. Y COMUNICACIONES</t>
  </si>
  <si>
    <t>PRESIDENCIA DEL CNSS</t>
  </si>
  <si>
    <t>DIRECCION JURIDICA</t>
  </si>
  <si>
    <t>DIRECCION DE PLANIFICACION Y DESARROLLO</t>
  </si>
  <si>
    <t xml:space="preserve">SECCION REVISION Y ANALISIS </t>
  </si>
  <si>
    <t>SUBGERENCIA</t>
  </si>
  <si>
    <t>COORDINACION TECNICA</t>
  </si>
  <si>
    <t>DIRECCION FINANCIERA</t>
  </si>
  <si>
    <t xml:space="preserve">DIRECCION ADMINISTRATIVA </t>
  </si>
  <si>
    <t>DIRECCION DE SVDS</t>
  </si>
  <si>
    <t>ANALISTA DE RECURSOS HUMANOS</t>
  </si>
  <si>
    <t>ANALISTA DEL SVDS</t>
  </si>
  <si>
    <t xml:space="preserve">AUXILIAR ADMINISTRATIVA </t>
  </si>
  <si>
    <t>GERENTE GENERAL</t>
  </si>
  <si>
    <t xml:space="preserve">MENSAJERO </t>
  </si>
  <si>
    <t>ASESORA DE SALUD</t>
  </si>
  <si>
    <t>ASISTENTE EJECUTIVA</t>
  </si>
  <si>
    <t>ASESORA</t>
  </si>
  <si>
    <t>AUXILIAR ADMINISTRATIVO</t>
  </si>
  <si>
    <t>RECEPCIONISTA</t>
  </si>
  <si>
    <t>COORDINADOR GENERAL</t>
  </si>
  <si>
    <t>ENC. SECCION SECRETARIA DEL CNSS</t>
  </si>
  <si>
    <t>AUXILIAR ADMINISTRATIVA</t>
  </si>
  <si>
    <t>CONSERJE</t>
  </si>
  <si>
    <t>SUPERVISOR DE MAYORDOMIA</t>
  </si>
  <si>
    <t>ENC. SECCION CONTROL DE PRESUPUESTO</t>
  </si>
  <si>
    <t>AUDITOR INFORMATICO II</t>
  </si>
  <si>
    <t>MENSAJERO INTERNO</t>
  </si>
  <si>
    <t>AUXLIAR ADMINISTRATIVA</t>
  </si>
  <si>
    <t>AUDITOR SDSS II</t>
  </si>
  <si>
    <t>AUDITOR SDSS I</t>
  </si>
  <si>
    <t>ANALISTA LEGAL</t>
  </si>
  <si>
    <t>TECNICO ADMINISTRATIVO</t>
  </si>
  <si>
    <t>ASESORA LEGAL</t>
  </si>
  <si>
    <t>ENC. DPTO. EJECUCION PRESPUESTARIA</t>
  </si>
  <si>
    <t>ASESORA RELACIONES INTERNACIONALES</t>
  </si>
  <si>
    <t>AUDITOR LEGAL SDSS II</t>
  </si>
  <si>
    <t>SUPERVISOR DE MATENIMIENTO</t>
  </si>
  <si>
    <t xml:space="preserve">AUXILIAR ADMINISTRATIVO </t>
  </si>
  <si>
    <t>CONTRALOR</t>
  </si>
  <si>
    <t>CHOFER</t>
  </si>
  <si>
    <t>ENC. SECCION REVISION Y ANALISIS</t>
  </si>
  <si>
    <t>COORDINADOR GENERAL ADMINISTRATIVO Y FINANCIERO</t>
  </si>
  <si>
    <t>MENSAJERO</t>
  </si>
  <si>
    <t>ENC. SECCION DE MANTENIMIENTO</t>
  </si>
  <si>
    <t>AUXLIAR ADMINISTRATIVO</t>
  </si>
  <si>
    <t xml:space="preserve">CHOFER </t>
  </si>
  <si>
    <t>ABOGADA II</t>
  </si>
  <si>
    <t>ASISTENTE</t>
  </si>
  <si>
    <t>ASESORA EN RIESGOS LABORALES</t>
  </si>
  <si>
    <t>COORDINADORA DE CAPACITACION</t>
  </si>
  <si>
    <t>ENC. SECCION DE ARCHIVO</t>
  </si>
  <si>
    <t>PERIODISTA</t>
  </si>
  <si>
    <t>ENC. DPTO. DESARROLLO INST. Y CALIDAD</t>
  </si>
  <si>
    <t>TECNICO EN CONTABILIDAD</t>
  </si>
  <si>
    <t>ENC. DPTO. AUDITORIA FIN. OPERATIVA SDSS</t>
  </si>
  <si>
    <t>CONTADOR</t>
  </si>
  <si>
    <t xml:space="preserve">SUB-GERENTE </t>
  </si>
  <si>
    <t xml:space="preserve">MANEJADOR DE PAGINA WEB </t>
  </si>
  <si>
    <t>TECNICO ADMINISTRATIVA</t>
  </si>
  <si>
    <t>ENC. SECCION DE ALMACEN Y SUMINISTRO</t>
  </si>
  <si>
    <t xml:space="preserve">SECRETARIA EJECUTIVA </t>
  </si>
  <si>
    <t>ESTADISTA</t>
  </si>
  <si>
    <t>COORDINADOR GENERAL TECNICO</t>
  </si>
  <si>
    <t>AUXILIAR DE TRANSPORTACION</t>
  </si>
  <si>
    <t>ABOGADA I</t>
  </si>
  <si>
    <t>ASESOR</t>
  </si>
  <si>
    <t>DIRECTOR FINANCIERO</t>
  </si>
  <si>
    <t>ASESORA ACTUARIAL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</si>
  <si>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</si>
  <si>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</si>
  <si>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</si>
  <si>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</si>
  <si>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</si>
  <si>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</si>
  <si>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</si>
  <si>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</si>
  <si>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</si>
  <si>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</si>
  <si>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</si>
  <si>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</si>
  <si>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</si>
  <si>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</si>
  <si>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</si>
  <si>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</si>
  <si>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</si>
  <si>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</si>
  <si>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</si>
  <si>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</si>
  <si>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 Otros Descuentos</t>
  </si>
  <si>
    <t xml:space="preserve">Otras Retenciones </t>
  </si>
  <si>
    <t>Total</t>
  </si>
  <si>
    <t>Genero</t>
  </si>
  <si>
    <t>F</t>
  </si>
  <si>
    <t>M</t>
  </si>
  <si>
    <t>Monto imponible IRS</t>
  </si>
  <si>
    <t xml:space="preserve">  </t>
  </si>
  <si>
    <t xml:space="preserve">    </t>
  </si>
  <si>
    <t>DIRECTORA REL. PUBLICAS Y COM.</t>
  </si>
  <si>
    <t>ASESOR EN PROG. PLANES Y PROYECTOS</t>
  </si>
  <si>
    <t>ANALISTA DE EVAL. DEL GRADO DE DISCAPACIDAD</t>
  </si>
  <si>
    <t>FELIX ARACENA VARGAS</t>
  </si>
  <si>
    <t>MARILYN LISSETTE RODRIGUEZ CASTILLO</t>
  </si>
  <si>
    <t xml:space="preserve">WLADISLAO  GUZMAN </t>
  </si>
  <si>
    <t>JUAN ROMELIO BRITO MENDOZA</t>
  </si>
  <si>
    <t>ALDEMIR LACHAPELLE AYBAR</t>
  </si>
  <si>
    <t>JORGE ALBERTO SANTANA SUERO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</si>
  <si>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</si>
  <si>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</si>
  <si>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</si>
  <si>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</si>
  <si>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</si>
  <si>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</si>
  <si>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FLAVIA ARANALDYS RAMIREZ MONTERO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</si>
  <si>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</si>
  <si>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</si>
  <si>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</si>
  <si>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</si>
  <si>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</si>
  <si>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</si>
  <si>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JUAN MERCEDES HERRERA DE LA ROSA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</si>
  <si>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</si>
  <si>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</si>
  <si>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</si>
  <si>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</si>
  <si>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</si>
  <si>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</si>
  <si>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</si>
  <si>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WILLIAM FREDYS SOTO MEDINA</t>
  </si>
  <si>
    <t>MANUEL AURELIO HERNANDEZ BURET</t>
  </si>
  <si>
    <t>MIOSSOTTIS MARLENNY BAEZ RODRIGUEZ</t>
  </si>
  <si>
    <t>CRISTINA VANESSA DURAN DIAZ DE FIGUEROA</t>
  </si>
  <si>
    <t>MARIANT NABEL TERRERO TEZANOS</t>
  </si>
  <si>
    <t>FATIMA AURORA ASENJO LUGO</t>
  </si>
  <si>
    <t>MARIA ELENA PEREZ FERRERAS</t>
  </si>
  <si>
    <t>ANNELINE ELIZABETH ESCOTO SALCEDO DE GOMEZ</t>
  </si>
  <si>
    <t>ROSA NESFERTY FULCAR SOTO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</si>
  <si>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</si>
  <si>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</si>
  <si>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</si>
  <si>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</si>
  <si>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</si>
  <si>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</si>
  <si>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</si>
  <si>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</si>
  <si>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</si>
  <si>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</si>
  <si>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</si>
  <si>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</si>
  <si>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YESENIA, ROJAS ROSARIO,</t>
  </si>
  <si>
    <t>JENNY ARLENE ELSEVYF CAMACHO</t>
  </si>
  <si>
    <t>LAURA PATRICIA MOTA PEÑA</t>
  </si>
  <si>
    <t>ALEXIS RAMIREZ RODRIGUEZ</t>
  </si>
  <si>
    <t>ROSA ESMERALDA ESPINAL GERMAN</t>
  </si>
  <si>
    <t>VANESSA ADELINA LUCINDA PERDOMO GIRALDI</t>
  </si>
  <si>
    <t>CRISTINA ALTAGRACIA CRUZ D COO</t>
  </si>
  <si>
    <t>PATRICIA AYBAR RIVAS</t>
  </si>
  <si>
    <t>JEYMI CAROLINA QUEZADA QUELIZ</t>
  </si>
  <si>
    <t>RADELKI BERENISA CAMARENA SILVERIO</t>
  </si>
  <si>
    <t>YAQUELIN CUSTODIO SANTOS</t>
  </si>
  <si>
    <t>GRISEL ENCARNACION PEREZ</t>
  </si>
  <si>
    <t>MIYUDIS OSCARINA MARTE ROSARIO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</si>
  <si>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</si>
  <si>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</si>
  <si>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</si>
  <si>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</si>
  <si>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</si>
  <si>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</si>
  <si>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CARLOS JAVIER GONZALEZ LEONARDO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</si>
  <si>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</si>
  <si>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</si>
  <si>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</si>
  <si>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</si>
  <si>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</si>
  <si>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</si>
  <si>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</si>
  <si>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</si>
  <si>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JEAN CARLOS VALENZUELA CARVAJAL</t>
  </si>
  <si>
    <t>LORENZO MANUEL SOSA VENTURA</t>
  </si>
  <si>
    <t>DIANA CAROLINA DE LA CRUZ ALCANTARA</t>
  </si>
  <si>
    <t>RAMON GABRIEL MEDINA CONTRERAS</t>
  </si>
  <si>
    <t>GLORIA DIORELLA BRAVO PERALTA</t>
  </si>
  <si>
    <t>ANA MARIA DE LA E SANCHEZ MIGUEL</t>
  </si>
  <si>
    <t>ALEJANDRINA CARMONA VILLITO</t>
  </si>
  <si>
    <t>IRAN GONZALEZ SANCHEZ</t>
  </si>
  <si>
    <t>DIOMEDES DAVID GUZMAN OVALLE</t>
  </si>
  <si>
    <t xml:space="preserve">HECTOR OTONIEL JIMENEZ </t>
  </si>
  <si>
    <t>DOMINGO RONALDO MEDRANO JAVIER</t>
  </si>
  <si>
    <t>FERNANDO PEREZ LA HOZ</t>
  </si>
  <si>
    <t>MARINO SANTANA MARTINEZ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</si>
  <si>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</si>
  <si>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</si>
  <si>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</si>
  <si>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</si>
  <si>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</si>
  <si>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</si>
  <si>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</si>
  <si>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</si>
  <si>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</si>
  <si>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</si>
  <si>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</si>
  <si>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>CONCEPCION MOTA JUAN ARCADIO</t>
  </si>
  <si>
    <t>ENC. DIV. DE REG. Y CONTROL DE NOMINA</t>
  </si>
  <si>
    <t xml:space="preserve">Seguro de Salud
(10.13%) 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</si>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</sst>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6" borderId="5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vertical="center" wrapText="1" readingOrder="1"/>
    </xf>
    <xf numFmtId="0" fontId="2" fillId="7" borderId="1" xfId="0" applyNumberFormat="1" applyFont="1" applyFill="1" applyBorder="1" applyAlignment="1">
      <alignment vertical="center" readingOrder="1"/>
    </xf>
    <xf numFmtId="0" fontId="2" fillId="6" borderId="5" xfId="0" applyNumberFormat="1" applyFont="1" applyFill="1" applyBorder="1" applyAlignment="1">
      <alignment horizontal="center" vertical="center" wrapText="1" readingOrder="1"/>
    </xf>
    <xf numFmtId="0" fontId="4" fillId="7" borderId="8" xfId="0" applyNumberFormat="1" applyFont="1" applyFill="1" applyBorder="1" applyAlignment="1">
      <alignment vertical="center" wrapText="1" readingOrder="1"/>
    </xf>
    <xf numFmtId="43" fontId="2" fillId="7" borderId="1" xfId="1" applyFont="1" applyFill="1" applyBorder="1" applyAlignment="1">
      <alignment vertical="center" readingOrder="1"/>
    </xf>
    <xf numFmtId="43" fontId="4" fillId="7" borderId="5" xfId="1" applyFont="1" applyFill="1" applyBorder="1" applyAlignment="1">
      <alignment vertical="center" wrapText="1" readingOrder="1"/>
    </xf>
    <xf numFmtId="43" fontId="0" fillId="0" borderId="0" xfId="1" applyFont="1" applyAlignment="1"/>
    <xf numFmtId="43" fontId="0" fillId="0" borderId="0" xfId="1" applyFont="1"/>
    <xf numFmtId="43" fontId="4" fillId="6" borderId="1" xfId="1" applyFont="1" applyFill="1" applyBorder="1" applyAlignment="1">
      <alignment horizontal="center" vertical="center" wrapText="1" readingOrder="1"/>
    </xf>
    <xf numFmtId="43" fontId="2" fillId="6" borderId="5" xfId="1" applyFont="1" applyFill="1" applyBorder="1" applyAlignment="1">
      <alignment horizontal="center" vertical="center" wrapText="1" readingOrder="1"/>
    </xf>
    <xf numFmtId="43" fontId="0" fillId="2" borderId="0" xfId="1" applyFont="1" applyFill="1"/>
    <xf numFmtId="43" fontId="2" fillId="7" borderId="5" xfId="1" applyFont="1" applyFill="1" applyBorder="1" applyAlignment="1">
      <alignment vertical="center" wrapText="1" readingOrder="1"/>
    </xf>
    <xf numFmtId="43" fontId="2" fillId="6" borderId="8" xfId="1" applyFont="1" applyFill="1" applyBorder="1" applyAlignment="1">
      <alignment horizontal="center" vertical="center" wrapText="1" readingOrder="1"/>
    </xf>
    <xf numFmtId="0" fontId="0" fillId="0" borderId="0" xfId="0" applyBorder="1"/>
    <xf numFmtId="43" fontId="4" fillId="6" borderId="7" xfId="1" applyFont="1" applyFill="1" applyBorder="1" applyAlignment="1">
      <alignment horizontal="center" vertical="center" wrapText="1" readingOrder="1"/>
    </xf>
    <xf numFmtId="43" fontId="2" fillId="6" borderId="7" xfId="1" applyFont="1" applyFill="1" applyBorder="1" applyAlignment="1">
      <alignment horizontal="center" vertical="center" wrapText="1" readingOrder="1"/>
    </xf>
    <xf numFmtId="43" fontId="4" fillId="4" borderId="2" xfId="1" applyFont="1" applyFill="1" applyBorder="1" applyAlignment="1">
      <alignment vertical="center" wrapText="1" readingOrder="1"/>
    </xf>
    <xf numFmtId="43" fontId="5" fillId="6" borderId="11" xfId="1" applyFont="1" applyFill="1" applyBorder="1" applyAlignment="1">
      <alignment horizontal="center" vertical="center" wrapText="1" readingOrder="1"/>
    </xf>
    <xf numFmtId="43" fontId="4" fillId="6" borderId="11" xfId="1" applyFont="1" applyFill="1" applyBorder="1" applyAlignment="1">
      <alignment horizontal="center" vertical="center" wrapText="1" readingOrder="1"/>
    </xf>
    <xf numFmtId="43" fontId="4" fillId="4" borderId="7" xfId="1" applyFont="1" applyFill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2" fillId="7" borderId="1" xfId="0" applyNumberFormat="1" applyFont="1" applyFill="1" applyBorder="1" applyAlignment="1">
      <alignment horizontal="center" wrapText="1"/>
    </xf>
    <xf numFmtId="0" fontId="4" fillId="7" borderId="5" xfId="0" applyNumberFormat="1" applyFont="1" applyFill="1" applyBorder="1" applyAlignment="1">
      <alignment horizontal="center" wrapText="1"/>
    </xf>
    <xf numFmtId="0" fontId="2" fillId="7" borderId="5" xfId="0" applyNumberFormat="1" applyFont="1" applyFill="1" applyBorder="1" applyAlignment="1">
      <alignment horizontal="center" wrapText="1"/>
    </xf>
    <xf numFmtId="0" fontId="2" fillId="7" borderId="1" xfId="0" applyNumberFormat="1" applyFont="1" applyFill="1" applyBorder="1" applyAlignment="1">
      <alignment wrapText="1"/>
    </xf>
    <xf numFmtId="0" fontId="4" fillId="7" borderId="5" xfId="0" applyNumberFormat="1" applyFont="1" applyFill="1" applyBorder="1" applyAlignment="1">
      <alignment wrapText="1"/>
    </xf>
    <xf numFmtId="0" fontId="2" fillId="7" borderId="5" xfId="0" applyNumberFormat="1" applyFont="1" applyFill="1" applyBorder="1" applyAlignment="1">
      <alignment wrapText="1"/>
    </xf>
    <xf numFmtId="0" fontId="7" fillId="2" borderId="7" xfId="0" quotePrefix="1" applyFont="1" applyFill="1" applyBorder="1" applyAlignment="1"/>
    <xf numFmtId="0" fontId="7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43" fontId="7" fillId="2" borderId="7" xfId="1" applyFont="1" applyFill="1" applyBorder="1" applyAlignment="1">
      <alignment wrapText="1"/>
    </xf>
    <xf numFmtId="43" fontId="7" fillId="2" borderId="7" xfId="1" applyFont="1" applyFill="1" applyBorder="1" applyAlignment="1">
      <alignment horizontal="left" wrapText="1"/>
    </xf>
    <xf numFmtId="40" fontId="7" fillId="2" borderId="7" xfId="1" applyNumberFormat="1" applyFont="1" applyFill="1" applyBorder="1"/>
    <xf numFmtId="0" fontId="7" fillId="2" borderId="7" xfId="0" applyFont="1" applyFill="1" applyBorder="1" applyAlignment="1"/>
    <xf numFmtId="14" fontId="7" fillId="2" borderId="7" xfId="0" applyNumberFormat="1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/>
    <xf numFmtId="0" fontId="8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43" fontId="7" fillId="2" borderId="7" xfId="0" applyNumberFormat="1" applyFont="1" applyFill="1" applyBorder="1" applyAlignment="1">
      <alignment wrapText="1"/>
    </xf>
    <xf numFmtId="43" fontId="7" fillId="2" borderId="7" xfId="1" applyFont="1" applyFill="1" applyBorder="1"/>
    <xf numFmtId="43" fontId="7" fillId="2" borderId="9" xfId="1" applyFont="1" applyFill="1" applyBorder="1"/>
    <xf numFmtId="0" fontId="7" fillId="2" borderId="0" xfId="0" applyFont="1" applyFill="1" applyBorder="1"/>
    <xf numFmtId="0" fontId="7" fillId="3" borderId="7" xfId="0" applyFont="1" applyFill="1" applyBorder="1" applyAlignment="1"/>
    <xf numFmtId="0" fontId="7" fillId="2" borderId="7" xfId="0" applyFont="1" applyFill="1" applyBorder="1" applyAlignment="1">
      <alignment horizontal="center" wrapText="1"/>
    </xf>
    <xf numFmtId="43" fontId="7" fillId="2" borderId="7" xfId="1" applyFont="1" applyFill="1" applyBorder="1" applyAlignment="1">
      <alignment horizontal="left"/>
    </xf>
    <xf numFmtId="0" fontId="7" fillId="2" borderId="0" xfId="0" applyFont="1" applyFill="1"/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43" fontId="10" fillId="2" borderId="0" xfId="1" applyFont="1" applyFill="1" applyAlignment="1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43" fontId="11" fillId="0" borderId="0" xfId="1" applyFont="1" applyAlignment="1"/>
    <xf numFmtId="43" fontId="11" fillId="2" borderId="0" xfId="1" applyFont="1" applyFill="1"/>
    <xf numFmtId="43" fontId="11" fillId="0" borderId="0" xfId="1" applyFont="1"/>
    <xf numFmtId="43" fontId="11" fillId="2" borderId="0" xfId="1" applyFont="1" applyFill="1" applyAlignment="1">
      <alignment horizontal="left"/>
    </xf>
    <xf numFmtId="0" fontId="11" fillId="0" borderId="0" xfId="0" applyFont="1" applyBorder="1"/>
    <xf numFmtId="43" fontId="11" fillId="8" borderId="0" xfId="1" applyFont="1" applyFill="1"/>
    <xf numFmtId="43" fontId="0" fillId="8" borderId="0" xfId="1" applyFont="1" applyFill="1"/>
    <xf numFmtId="43" fontId="2" fillId="6" borderId="13" xfId="1" applyFont="1" applyFill="1" applyBorder="1" applyAlignment="1">
      <alignment horizontal="center" vertical="center" wrapText="1" readingOrder="1"/>
    </xf>
    <xf numFmtId="43" fontId="1" fillId="2" borderId="0" xfId="1" applyFont="1" applyFill="1" applyAlignment="1">
      <alignment horizontal="left"/>
    </xf>
    <xf numFmtId="43" fontId="7" fillId="2" borderId="0" xfId="0" applyNumberFormat="1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3" fillId="5" borderId="4" xfId="1" applyFont="1" applyFill="1" applyBorder="1" applyAlignment="1">
      <alignment vertical="top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4" fillId="4" borderId="10" xfId="1" applyFont="1" applyFill="1" applyBorder="1" applyAlignment="1">
      <alignment horizontal="center" vertical="center" wrapText="1" readingOrder="1"/>
    </xf>
    <xf numFmtId="43" fontId="4" fillId="4" borderId="3" xfId="1" applyFont="1" applyFill="1" applyBorder="1" applyAlignment="1">
      <alignment horizontal="center" vertical="center" wrapText="1" readingOrder="1"/>
    </xf>
    <xf numFmtId="43" fontId="4" fillId="4" borderId="7" xfId="1" applyFont="1" applyFill="1" applyBorder="1" applyAlignment="1">
      <alignment horizontal="center" vertical="center" wrapText="1" readingOrder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5" xfId="0" applyNumberFormat="1" applyFont="1" applyFill="1" applyBorder="1" applyAlignment="1">
      <alignment horizontal="center" vertical="center" wrapText="1"/>
    </xf>
    <xf numFmtId="0" fontId="4" fillId="7" borderId="12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2" fillId="7" borderId="8" xfId="0" applyNumberFormat="1" applyFont="1" applyFill="1" applyBorder="1" applyAlignment="1">
      <alignment vertical="center" wrapText="1" readingOrder="1"/>
    </xf>
    <xf numFmtId="0" fontId="4" fillId="7" borderId="14" xfId="0" applyNumberFormat="1" applyFont="1" applyFill="1" applyBorder="1" applyAlignment="1">
      <alignment horizontal="center" vertical="center" wrapText="1" readingOrder="1"/>
    </xf>
    <xf numFmtId="0" fontId="4" fillId="7" borderId="7" xfId="0" applyNumberFormat="1" applyFont="1" applyFill="1" applyBorder="1" applyAlignment="1">
      <alignment vertical="center" wrapText="1" readingOrder="1"/>
    </xf>
    <xf numFmtId="0" fontId="4" fillId="7" borderId="7" xfId="0" applyNumberFormat="1" applyFont="1" applyFill="1" applyBorder="1" applyAlignment="1">
      <alignment horizontal="center" vertical="center" wrapText="1" readingOrder="1"/>
    </xf>
    <xf numFmtId="0" fontId="4" fillId="7" borderId="9" xfId="0" applyNumberFormat="1" applyFont="1" applyFill="1" applyBorder="1" applyAlignment="1">
      <alignment horizontal="center" vertical="center" wrapText="1" readingOrder="1"/>
    </xf>
    <xf numFmtId="0" fontId="4" fillId="7" borderId="16" xfId="0" applyNumberFormat="1" applyFont="1" applyFill="1" applyBorder="1" applyAlignment="1">
      <alignment horizontal="center" vertical="center" wrapText="1" readingOrder="1"/>
    </xf>
    <xf numFmtId="0" fontId="4" fillId="7" borderId="15" xfId="0" applyNumberFormat="1" applyFont="1" applyFill="1" applyBorder="1" applyAlignment="1">
      <alignment horizontal="center" vertical="center" wrapText="1" readingOrder="1"/>
    </xf>
    <xf numFmtId="43" fontId="4" fillId="6" borderId="2" xfId="1" applyFont="1" applyFill="1" applyBorder="1" applyAlignment="1">
      <alignment horizontal="center" vertical="center" wrapText="1" readingOrder="1"/>
    </xf>
    <xf numFmtId="0" fontId="4" fillId="7" borderId="5" xfId="0" applyNumberFormat="1" applyFont="1" applyFill="1" applyBorder="1" applyAlignment="1">
      <alignment vertical="center" wrapText="1" readingOrder="1"/>
    </xf>
    <xf numFmtId="43" fontId="4" fillId="4" borderId="17" xfId="1" applyFont="1" applyFill="1" applyBorder="1" applyAlignment="1">
      <alignment horizontal="center" vertical="center" wrapText="1" readingOrder="1"/>
    </xf>
    <xf numFmtId="43" fontId="4" fillId="4" borderId="15" xfId="1" applyFont="1" applyFill="1" applyBorder="1" applyAlignment="1">
      <alignment horizontal="center" vertical="center" wrapText="1" readingOrder="1"/>
    </xf>
    <xf numFmtId="43" fontId="4" fillId="4" borderId="18" xfId="1" applyFont="1" applyFill="1" applyBorder="1" applyAlignment="1">
      <alignment horizontal="center" vertical="center" wrapText="1" readingOrder="1"/>
    </xf>
    <xf numFmtId="43" fontId="7" fillId="2" borderId="19" xfId="1" applyFont="1" applyFill="1" applyBorder="1"/>
    <xf numFmtId="43" fontId="5" fillId="6" borderId="20" xfId="1" applyFont="1" applyFill="1" applyBorder="1" applyAlignment="1">
      <alignment horizontal="center" vertical="center" wrapText="1" readingOrder="1"/>
    </xf>
    <xf numFmtId="43" fontId="4" fillId="6" borderId="7" xfId="1" applyFont="1" applyFill="1" applyBorder="1" applyAlignment="1">
      <alignment horizontal="center" vertical="center" wrapText="1" readingOrder="1"/>
    </xf>
    <xf numFmtId="43" fontId="4" fillId="6" borderId="18" xfId="1" applyFont="1" applyFill="1" applyBorder="1" applyAlignment="1">
      <alignment horizontal="center" vertical="center" wrapText="1" readingOrder="1"/>
    </xf>
    <xf numFmtId="43" fontId="4" fillId="6" borderId="19" xfId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1447800</xdr:colOff>
      <xdr:row>4</xdr:row>
      <xdr:rowOff>113059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400050" y="0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A381"/>
  <sheetViews>
    <sheetView tabSelected="1" topLeftCell="L1" workbookViewId="0">
      <selection activeCell="E8" sqref="E8"/>
    </sheetView>
  </sheetViews>
  <sheetFormatPr baseColWidth="10" defaultRowHeight="15" x14ac:dyDescent="0.25"/>
  <cols>
    <col min="1" max="1" width="6" customWidth="1"/>
    <col min="2" max="2" width="35.42578125" style="2" customWidth="1"/>
    <col min="3" max="3" width="9.5703125" style="24" customWidth="1"/>
    <col min="4" max="4" width="32.85546875" style="2" customWidth="1"/>
    <col min="5" max="5" width="43.28515625" style="2" bestFit="1" customWidth="1"/>
    <col min="6" max="6" width="24.28515625" style="2" customWidth="1"/>
    <col min="7" max="7" width="12.28515625" style="11" customWidth="1"/>
    <col min="8" max="8" width="15" hidden="1" customWidth="1"/>
    <col min="9" max="13" width="15" style="14" customWidth="1"/>
    <col min="14" max="14" width="16" style="14" customWidth="1"/>
    <col min="15" max="15" width="16" style="11" customWidth="1"/>
    <col min="16" max="16" width="15" style="11" hidden="1" customWidth="1"/>
    <col min="17" max="17" width="15" style="65" hidden="1" customWidth="1"/>
    <col min="18" max="18" width="15" style="14" hidden="1" customWidth="1"/>
    <col min="19" max="20" width="15" style="11" hidden="1" customWidth="1"/>
    <col min="21" max="21" width="22.42578125" style="11" customWidth="1"/>
    <col min="22" max="22" width="14.42578125" style="11" customWidth="1"/>
    <col min="23" max="23" width="16" style="63" customWidth="1"/>
    <col min="24" max="24" width="19.5703125" style="11" customWidth="1"/>
    <col min="25" max="25" width="16" style="11" bestFit="1" customWidth="1"/>
    <col min="26" max="79" width="11.42578125" style="17"/>
  </cols>
  <sheetData>
    <row r="5" spans="1:79" ht="28.5" customHeight="1" x14ac:dyDescent="0.25">
      <c r="A5" s="79" t="s">
        <v>232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2"/>
      <c r="W5" s="72"/>
      <c r="X5" s="72"/>
      <c r="Y5" s="71"/>
    </row>
    <row r="6" spans="1:79" ht="15.75" x14ac:dyDescent="0.25">
      <c r="A6" s="69"/>
      <c r="B6" s="69"/>
      <c r="C6" s="69"/>
      <c r="D6" s="69"/>
      <c r="E6" s="69"/>
      <c r="F6" s="69"/>
      <c r="G6" s="69"/>
      <c r="H6" s="69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9"/>
      <c r="W6" s="69"/>
      <c r="X6" s="69"/>
      <c r="Y6" s="69"/>
    </row>
    <row r="7" spans="1:79" s="1" customFormat="1" ht="15.75" customHeight="1" x14ac:dyDescent="0.25">
      <c r="A7" s="4" t="s">
        <v>0</v>
      </c>
      <c r="B7" s="25" t="s">
        <v>0</v>
      </c>
      <c r="C7" s="76" t="s">
        <v>116</v>
      </c>
      <c r="D7" s="25" t="s">
        <v>0</v>
      </c>
      <c r="E7" s="28" t="s">
        <v>0</v>
      </c>
      <c r="F7" s="25" t="s">
        <v>0</v>
      </c>
      <c r="G7" s="8" t="s">
        <v>0</v>
      </c>
      <c r="H7" s="5"/>
      <c r="I7" s="89" t="s">
        <v>1</v>
      </c>
      <c r="J7" s="90"/>
      <c r="K7" s="90"/>
      <c r="L7" s="90"/>
      <c r="M7" s="90"/>
      <c r="N7" s="90"/>
      <c r="O7" s="70"/>
      <c r="P7" s="73" t="s">
        <v>114</v>
      </c>
      <c r="Q7" s="74"/>
      <c r="R7" s="74"/>
      <c r="S7" s="74"/>
      <c r="T7" s="74"/>
      <c r="U7" s="74"/>
      <c r="V7" s="23"/>
      <c r="W7" s="91" t="s">
        <v>231</v>
      </c>
      <c r="X7" s="75"/>
      <c r="Y7" s="20"/>
    </row>
    <row r="8" spans="1:79" s="1" customFormat="1" ht="53.25" customHeight="1" x14ac:dyDescent="0.4">
      <c r="A8" s="3" t="s">
        <v>2</v>
      </c>
      <c r="B8" s="26" t="s">
        <v>3</v>
      </c>
      <c r="C8" s="77"/>
      <c r="D8" s="26" t="s">
        <v>4</v>
      </c>
      <c r="E8" s="29" t="s">
        <v>111</v>
      </c>
      <c r="F8" s="26" t="s">
        <v>5</v>
      </c>
      <c r="G8" s="9" t="s">
        <v>112</v>
      </c>
      <c r="H8" s="7" t="s">
        <v>119</v>
      </c>
      <c r="I8" s="84" t="s">
        <v>228</v>
      </c>
      <c r="J8" s="85"/>
      <c r="K8" s="86" t="s">
        <v>230</v>
      </c>
      <c r="L8" s="83" t="s">
        <v>227</v>
      </c>
      <c r="M8" s="83"/>
      <c r="N8" s="87" t="s">
        <v>6</v>
      </c>
      <c r="O8" s="12" t="s">
        <v>7</v>
      </c>
      <c r="P8" s="12" t="s">
        <v>107</v>
      </c>
      <c r="Q8" s="13" t="s">
        <v>96</v>
      </c>
      <c r="R8" s="21" t="s">
        <v>97</v>
      </c>
      <c r="S8" s="21" t="s">
        <v>98</v>
      </c>
      <c r="T8" s="22" t="s">
        <v>106</v>
      </c>
      <c r="U8" s="93" t="s">
        <v>99</v>
      </c>
      <c r="V8" s="18" t="s">
        <v>113</v>
      </c>
      <c r="W8" s="94" t="s">
        <v>8</v>
      </c>
      <c r="X8" s="95" t="s">
        <v>9</v>
      </c>
      <c r="Y8" s="18" t="s">
        <v>10</v>
      </c>
    </row>
    <row r="9" spans="1:79" s="1" customFormat="1" ht="35.25" customHeight="1" x14ac:dyDescent="0.25">
      <c r="A9" s="6" t="s">
        <v>0</v>
      </c>
      <c r="B9" s="27" t="s">
        <v>0</v>
      </c>
      <c r="C9" s="78"/>
      <c r="D9" s="27" t="s">
        <v>0</v>
      </c>
      <c r="E9" s="30" t="s">
        <v>0</v>
      </c>
      <c r="F9" s="27" t="s">
        <v>0</v>
      </c>
      <c r="G9" s="15" t="s">
        <v>0</v>
      </c>
      <c r="H9" s="80"/>
      <c r="I9" s="82" t="s">
        <v>11</v>
      </c>
      <c r="J9" s="82" t="s">
        <v>229</v>
      </c>
      <c r="K9" s="81"/>
      <c r="L9" s="7" t="s">
        <v>12</v>
      </c>
      <c r="M9" s="88" t="s">
        <v>13</v>
      </c>
      <c r="N9" s="12">
        <v>1350.12</v>
      </c>
      <c r="O9" s="13" t="s">
        <v>0</v>
      </c>
      <c r="P9" s="13"/>
      <c r="Q9" s="13"/>
      <c r="R9" s="21"/>
      <c r="S9" s="64"/>
      <c r="T9" s="13"/>
      <c r="U9" s="16"/>
      <c r="V9" s="19" t="s">
        <v>0</v>
      </c>
      <c r="W9" s="94"/>
      <c r="X9" s="96"/>
      <c r="Y9" s="19" t="s">
        <v>0</v>
      </c>
    </row>
    <row r="10" spans="1:79" s="40" customFormat="1" ht="21" customHeight="1" x14ac:dyDescent="0.2">
      <c r="A10" s="40">
        <v>1</v>
      </c>
      <c r="B10" s="41" t="s">
        <v>125</v>
      </c>
      <c r="C10" s="42" t="s">
        <v>118</v>
      </c>
      <c r="D10" s="31" t="s">
        <v>17</v>
      </c>
      <c r="E10" s="32" t="s">
        <v>37</v>
      </c>
      <c r="F10" s="48" t="s">
        <v>108</v>
      </c>
      <c r="G10" s="34">
        <v>400000</v>
      </c>
      <c r="H10" s="43">
        <f t="shared" ref="H10:H41" si="0">+G10-(I10+L10+N10)</f>
        <v>386303.2</v>
      </c>
      <c r="I10" s="34">
        <f t="shared" ref="I10:I41" si="1">IF(G10&lt;=312000,G10*2.87%,8954.4)</f>
        <v>8954.4</v>
      </c>
      <c r="J10" s="34">
        <f t="shared" ref="J10:J41" si="2">IF(G10&lt;=312000,G10*7.1%,22152)</f>
        <v>22152</v>
      </c>
      <c r="K10" s="34">
        <f t="shared" ref="K10:K41" si="3">IF(G10&lt;=62400,G10*1.1%,686.4)</f>
        <v>686.4</v>
      </c>
      <c r="L10" s="34">
        <f t="shared" ref="L10:L41" si="4">IF(G10&lt;=156000,G10*3.04%,4742.4)</f>
        <v>4742.3999999999996</v>
      </c>
      <c r="M10" s="34">
        <f t="shared" ref="M10:M41" si="5">IF(G10&lt;=156000,G10*7.09%,11060.4)</f>
        <v>11060.4</v>
      </c>
      <c r="N10" s="34">
        <v>0</v>
      </c>
      <c r="O10" s="34">
        <f t="shared" ref="O10:O41" si="6">+I10+J10+K10+L10+M10+N10</f>
        <v>47595.600000000006</v>
      </c>
      <c r="P10" s="34">
        <v>25</v>
      </c>
      <c r="Q10" s="35"/>
      <c r="R10" s="34"/>
      <c r="S10" s="34"/>
      <c r="T10" s="34"/>
      <c r="U10" s="36">
        <f t="shared" ref="U10:U41" si="7">IF((H10*12)&gt;867123.01,(79776+(((H10*12)-867123.01)*0.25))/12,IF((H10*12)&gt;624329.01,(31216+(((H10*12)-624329.01)*0.2))/12,IF((H10*12)&gt;416220.01,(((H10*12)-416220.01)*0.15)/12,0)))</f>
        <v>85158.737291666679</v>
      </c>
      <c r="V10" s="44">
        <f>P10+Q10+R10+S10+T10+U10</f>
        <v>85183.737291666679</v>
      </c>
      <c r="W10" s="92">
        <f t="shared" ref="W10:W41" si="8">+I10+L10+N10</f>
        <v>13696.8</v>
      </c>
      <c r="X10" s="45">
        <f t="shared" ref="X10:X33" si="9">+J10+M10</f>
        <v>33212.400000000001</v>
      </c>
      <c r="Y10" s="44">
        <f t="shared" ref="Y10:Y41" si="10">+G10-(V10+W10)</f>
        <v>301119.46270833333</v>
      </c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</row>
    <row r="11" spans="1:79" s="40" customFormat="1" ht="21" customHeight="1" x14ac:dyDescent="0.2">
      <c r="A11" s="40">
        <v>2</v>
      </c>
      <c r="B11" s="41" t="s">
        <v>126</v>
      </c>
      <c r="C11" s="42" t="s">
        <v>117</v>
      </c>
      <c r="D11" s="37" t="s">
        <v>29</v>
      </c>
      <c r="E11" s="37" t="s">
        <v>81</v>
      </c>
      <c r="F11" s="48" t="s">
        <v>108</v>
      </c>
      <c r="G11" s="34">
        <v>300000</v>
      </c>
      <c r="H11" s="43">
        <f t="shared" si="0"/>
        <v>286647.59999999998</v>
      </c>
      <c r="I11" s="34">
        <f t="shared" si="1"/>
        <v>8610</v>
      </c>
      <c r="J11" s="34">
        <f t="shared" si="2"/>
        <v>21299.999999999996</v>
      </c>
      <c r="K11" s="34">
        <f t="shared" si="3"/>
        <v>686.4</v>
      </c>
      <c r="L11" s="34">
        <f t="shared" si="4"/>
        <v>4742.3999999999996</v>
      </c>
      <c r="M11" s="34">
        <f t="shared" si="5"/>
        <v>11060.4</v>
      </c>
      <c r="N11" s="34">
        <v>0</v>
      </c>
      <c r="O11" s="34">
        <f t="shared" si="6"/>
        <v>46399.199999999997</v>
      </c>
      <c r="P11" s="34">
        <v>25</v>
      </c>
      <c r="Q11" s="35"/>
      <c r="R11" s="34"/>
      <c r="S11" s="34"/>
      <c r="T11" s="34"/>
      <c r="U11" s="36">
        <f t="shared" si="7"/>
        <v>60244.837291666656</v>
      </c>
      <c r="V11" s="44">
        <f t="shared" ref="V11:V41" si="11">P11+Q11+R11+S11+T11+U11</f>
        <v>60269.837291666656</v>
      </c>
      <c r="W11" s="44">
        <f t="shared" si="8"/>
        <v>13352.4</v>
      </c>
      <c r="X11" s="45">
        <f t="shared" si="9"/>
        <v>32360.399999999994</v>
      </c>
      <c r="Y11" s="44">
        <f t="shared" si="10"/>
        <v>226377.76270833335</v>
      </c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</row>
    <row r="12" spans="1:79" s="40" customFormat="1" ht="21" customHeight="1" x14ac:dyDescent="0.2">
      <c r="A12" s="40">
        <v>3</v>
      </c>
      <c r="B12" s="41" t="s">
        <v>127</v>
      </c>
      <c r="C12" s="42" t="s">
        <v>118</v>
      </c>
      <c r="D12" s="37" t="s">
        <v>20</v>
      </c>
      <c r="E12" s="37" t="s">
        <v>63</v>
      </c>
      <c r="F12" s="48" t="s">
        <v>108</v>
      </c>
      <c r="G12" s="34">
        <v>300000</v>
      </c>
      <c r="H12" s="43">
        <f t="shared" si="0"/>
        <v>285297.48</v>
      </c>
      <c r="I12" s="34">
        <f t="shared" si="1"/>
        <v>8610</v>
      </c>
      <c r="J12" s="34">
        <f t="shared" si="2"/>
        <v>21299.999999999996</v>
      </c>
      <c r="K12" s="34">
        <f t="shared" si="3"/>
        <v>686.4</v>
      </c>
      <c r="L12" s="34">
        <f t="shared" si="4"/>
        <v>4742.3999999999996</v>
      </c>
      <c r="M12" s="34">
        <f t="shared" si="5"/>
        <v>11060.4</v>
      </c>
      <c r="N12" s="34">
        <v>1350.12</v>
      </c>
      <c r="O12" s="34">
        <f t="shared" si="6"/>
        <v>47749.32</v>
      </c>
      <c r="P12" s="34">
        <v>25</v>
      </c>
      <c r="Q12" s="35"/>
      <c r="R12" s="34"/>
      <c r="S12" s="34"/>
      <c r="T12" s="34"/>
      <c r="U12" s="36">
        <f t="shared" si="7"/>
        <v>59907.307291666664</v>
      </c>
      <c r="V12" s="44">
        <f t="shared" si="11"/>
        <v>59932.307291666664</v>
      </c>
      <c r="W12" s="44">
        <f t="shared" si="8"/>
        <v>14702.52</v>
      </c>
      <c r="X12" s="45">
        <f t="shared" si="9"/>
        <v>32360.399999999994</v>
      </c>
      <c r="Y12" s="44">
        <f t="shared" si="10"/>
        <v>225365.17270833335</v>
      </c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</row>
    <row r="13" spans="1:79" s="40" customFormat="1" ht="21" customHeight="1" x14ac:dyDescent="0.2">
      <c r="A13" s="40">
        <v>4</v>
      </c>
      <c r="B13" s="41" t="s">
        <v>128</v>
      </c>
      <c r="C13" s="42" t="s">
        <v>118</v>
      </c>
      <c r="D13" s="37" t="s">
        <v>21</v>
      </c>
      <c r="E13" s="37" t="s">
        <v>44</v>
      </c>
      <c r="F13" s="33" t="s">
        <v>109</v>
      </c>
      <c r="G13" s="34">
        <v>300000</v>
      </c>
      <c r="H13" s="43">
        <f t="shared" si="0"/>
        <v>285297.48</v>
      </c>
      <c r="I13" s="34">
        <f t="shared" si="1"/>
        <v>8610</v>
      </c>
      <c r="J13" s="34">
        <f t="shared" si="2"/>
        <v>21299.999999999996</v>
      </c>
      <c r="K13" s="34">
        <f t="shared" si="3"/>
        <v>686.4</v>
      </c>
      <c r="L13" s="34">
        <f t="shared" si="4"/>
        <v>4742.3999999999996</v>
      </c>
      <c r="M13" s="34">
        <f t="shared" si="5"/>
        <v>11060.4</v>
      </c>
      <c r="N13" s="34">
        <v>1350.12</v>
      </c>
      <c r="O13" s="34">
        <f t="shared" si="6"/>
        <v>47749.32</v>
      </c>
      <c r="P13" s="34">
        <v>25</v>
      </c>
      <c r="Q13" s="35"/>
      <c r="R13" s="34"/>
      <c r="S13" s="34">
        <v>2440</v>
      </c>
      <c r="T13" s="34">
        <v>100</v>
      </c>
      <c r="U13" s="36">
        <f t="shared" si="7"/>
        <v>59907.307291666664</v>
      </c>
      <c r="V13" s="44">
        <f t="shared" si="11"/>
        <v>62472.307291666664</v>
      </c>
      <c r="W13" s="44">
        <f t="shared" si="8"/>
        <v>14702.52</v>
      </c>
      <c r="X13" s="45">
        <f t="shared" si="9"/>
        <v>32360.399999999994</v>
      </c>
      <c r="Y13" s="44">
        <f t="shared" si="10"/>
        <v>222825.17270833335</v>
      </c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</row>
    <row r="14" spans="1:79" s="40" customFormat="1" ht="21" customHeight="1" x14ac:dyDescent="0.2">
      <c r="A14" s="40">
        <v>5</v>
      </c>
      <c r="B14" s="41" t="s">
        <v>129</v>
      </c>
      <c r="C14" s="42" t="s">
        <v>118</v>
      </c>
      <c r="D14" s="38" t="s">
        <v>104</v>
      </c>
      <c r="E14" s="38" t="s">
        <v>66</v>
      </c>
      <c r="F14" s="33" t="s">
        <v>109</v>
      </c>
      <c r="G14" s="34">
        <v>250000</v>
      </c>
      <c r="H14" s="43">
        <f t="shared" si="0"/>
        <v>238082.6</v>
      </c>
      <c r="I14" s="34">
        <f t="shared" si="1"/>
        <v>7175</v>
      </c>
      <c r="J14" s="34">
        <f t="shared" si="2"/>
        <v>17750</v>
      </c>
      <c r="K14" s="34">
        <f t="shared" si="3"/>
        <v>686.4</v>
      </c>
      <c r="L14" s="34">
        <f t="shared" si="4"/>
        <v>4742.3999999999996</v>
      </c>
      <c r="M14" s="34">
        <f t="shared" si="5"/>
        <v>11060.4</v>
      </c>
      <c r="N14" s="34">
        <v>0</v>
      </c>
      <c r="O14" s="34">
        <f t="shared" si="6"/>
        <v>41414.200000000004</v>
      </c>
      <c r="P14" s="34">
        <v>25</v>
      </c>
      <c r="Q14" s="35"/>
      <c r="R14" s="34"/>
      <c r="S14" s="34"/>
      <c r="T14" s="34"/>
      <c r="U14" s="36">
        <f t="shared" si="7"/>
        <v>48103.587291666678</v>
      </c>
      <c r="V14" s="44">
        <f t="shared" si="11"/>
        <v>48128.587291666678</v>
      </c>
      <c r="W14" s="44">
        <f t="shared" si="8"/>
        <v>11917.4</v>
      </c>
      <c r="X14" s="45">
        <f t="shared" si="9"/>
        <v>28810.400000000001</v>
      </c>
      <c r="Y14" s="44">
        <f t="shared" si="10"/>
        <v>189954.01270833332</v>
      </c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</row>
    <row r="15" spans="1:79" s="40" customFormat="1" ht="21" customHeight="1" x14ac:dyDescent="0.2">
      <c r="A15" s="40">
        <v>6</v>
      </c>
      <c r="B15" s="41" t="s">
        <v>130</v>
      </c>
      <c r="C15" s="42" t="s">
        <v>118</v>
      </c>
      <c r="D15" s="37" t="s">
        <v>30</v>
      </c>
      <c r="E15" s="37" t="s">
        <v>87</v>
      </c>
      <c r="F15" s="33" t="s">
        <v>109</v>
      </c>
      <c r="G15" s="34">
        <v>250000</v>
      </c>
      <c r="H15" s="43">
        <f t="shared" si="0"/>
        <v>238082.6</v>
      </c>
      <c r="I15" s="34">
        <f t="shared" si="1"/>
        <v>7175</v>
      </c>
      <c r="J15" s="34">
        <f t="shared" si="2"/>
        <v>17750</v>
      </c>
      <c r="K15" s="34">
        <f t="shared" si="3"/>
        <v>686.4</v>
      </c>
      <c r="L15" s="34">
        <f t="shared" si="4"/>
        <v>4742.3999999999996</v>
      </c>
      <c r="M15" s="34">
        <f t="shared" si="5"/>
        <v>11060.4</v>
      </c>
      <c r="N15" s="34">
        <v>0</v>
      </c>
      <c r="O15" s="34">
        <f t="shared" si="6"/>
        <v>41414.200000000004</v>
      </c>
      <c r="P15" s="34">
        <v>25</v>
      </c>
      <c r="Q15" s="35"/>
      <c r="R15" s="34"/>
      <c r="S15" s="34"/>
      <c r="T15" s="34"/>
      <c r="U15" s="36">
        <f t="shared" si="7"/>
        <v>48103.587291666678</v>
      </c>
      <c r="V15" s="44">
        <f t="shared" si="11"/>
        <v>48128.587291666678</v>
      </c>
      <c r="W15" s="44">
        <f t="shared" si="8"/>
        <v>11917.4</v>
      </c>
      <c r="X15" s="45">
        <f t="shared" si="9"/>
        <v>28810.400000000001</v>
      </c>
      <c r="Y15" s="44">
        <f t="shared" si="10"/>
        <v>189954.01270833332</v>
      </c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</row>
    <row r="16" spans="1:79" s="40" customFormat="1" ht="21" customHeight="1" x14ac:dyDescent="0.2">
      <c r="A16" s="40">
        <v>7</v>
      </c>
      <c r="B16" s="41" t="s">
        <v>132</v>
      </c>
      <c r="C16" s="42" t="s">
        <v>118</v>
      </c>
      <c r="D16" s="38" t="s">
        <v>31</v>
      </c>
      <c r="E16" s="37" t="s">
        <v>91</v>
      </c>
      <c r="F16" s="33" t="s">
        <v>94</v>
      </c>
      <c r="G16" s="34">
        <v>150000</v>
      </c>
      <c r="H16" s="43">
        <f t="shared" si="0"/>
        <v>137084.64000000001</v>
      </c>
      <c r="I16" s="34">
        <f t="shared" si="1"/>
        <v>4305</v>
      </c>
      <c r="J16" s="34">
        <f t="shared" si="2"/>
        <v>10649.999999999998</v>
      </c>
      <c r="K16" s="34">
        <f t="shared" si="3"/>
        <v>686.4</v>
      </c>
      <c r="L16" s="34">
        <f t="shared" si="4"/>
        <v>4560</v>
      </c>
      <c r="M16" s="34">
        <f t="shared" si="5"/>
        <v>10635</v>
      </c>
      <c r="N16" s="34">
        <f>+N18*3</f>
        <v>4050.3599999999997</v>
      </c>
      <c r="O16" s="34">
        <f t="shared" si="6"/>
        <v>34886.759999999995</v>
      </c>
      <c r="P16" s="34">
        <v>25</v>
      </c>
      <c r="Q16" s="35">
        <v>10934.9</v>
      </c>
      <c r="R16" s="34">
        <v>650.03</v>
      </c>
      <c r="S16" s="34"/>
      <c r="T16" s="34">
        <v>100</v>
      </c>
      <c r="U16" s="36">
        <f t="shared" si="7"/>
        <v>22854.097291666669</v>
      </c>
      <c r="V16" s="44">
        <f t="shared" si="11"/>
        <v>34564.027291666673</v>
      </c>
      <c r="W16" s="44">
        <f t="shared" si="8"/>
        <v>12915.36</v>
      </c>
      <c r="X16" s="45">
        <f t="shared" si="9"/>
        <v>21285</v>
      </c>
      <c r="Y16" s="44">
        <f t="shared" si="10"/>
        <v>102520.61270833333</v>
      </c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</row>
    <row r="17" spans="1:79" s="40" customFormat="1" ht="21" customHeight="1" x14ac:dyDescent="0.2">
      <c r="A17" s="40">
        <v>8</v>
      </c>
      <c r="B17" s="41" t="s">
        <v>133</v>
      </c>
      <c r="C17" s="42" t="s">
        <v>117</v>
      </c>
      <c r="D17" s="31" t="s">
        <v>14</v>
      </c>
      <c r="E17" s="37" t="s">
        <v>101</v>
      </c>
      <c r="F17" s="33" t="s">
        <v>94</v>
      </c>
      <c r="G17" s="34">
        <v>150000</v>
      </c>
      <c r="H17" s="43">
        <f t="shared" si="0"/>
        <v>141135</v>
      </c>
      <c r="I17" s="34">
        <f t="shared" si="1"/>
        <v>4305</v>
      </c>
      <c r="J17" s="34">
        <f t="shared" si="2"/>
        <v>10649.999999999998</v>
      </c>
      <c r="K17" s="34">
        <f t="shared" si="3"/>
        <v>686.4</v>
      </c>
      <c r="L17" s="34">
        <f t="shared" si="4"/>
        <v>4560</v>
      </c>
      <c r="M17" s="34">
        <f t="shared" si="5"/>
        <v>10635</v>
      </c>
      <c r="N17" s="34">
        <v>0</v>
      </c>
      <c r="O17" s="34">
        <f t="shared" si="6"/>
        <v>30836.399999999998</v>
      </c>
      <c r="P17" s="34">
        <v>25</v>
      </c>
      <c r="Q17" s="35">
        <v>10684.52</v>
      </c>
      <c r="R17" s="34">
        <v>1050.05</v>
      </c>
      <c r="S17" s="34">
        <v>1270</v>
      </c>
      <c r="T17" s="34">
        <v>100</v>
      </c>
      <c r="U17" s="36">
        <f t="shared" si="7"/>
        <v>23866.687291666665</v>
      </c>
      <c r="V17" s="44">
        <f t="shared" si="11"/>
        <v>36996.257291666669</v>
      </c>
      <c r="W17" s="44">
        <f t="shared" si="8"/>
        <v>8865</v>
      </c>
      <c r="X17" s="45">
        <f t="shared" si="9"/>
        <v>21285</v>
      </c>
      <c r="Y17" s="44">
        <f t="shared" si="10"/>
        <v>104138.74270833333</v>
      </c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</row>
    <row r="18" spans="1:79" s="40" customFormat="1" ht="21" customHeight="1" x14ac:dyDescent="0.2">
      <c r="A18" s="40">
        <v>9</v>
      </c>
      <c r="B18" s="41" t="s">
        <v>134</v>
      </c>
      <c r="C18" s="42" t="s">
        <v>117</v>
      </c>
      <c r="D18" s="31" t="s">
        <v>24</v>
      </c>
      <c r="E18" s="37" t="s">
        <v>122</v>
      </c>
      <c r="F18" s="33" t="s">
        <v>94</v>
      </c>
      <c r="G18" s="34">
        <v>150000</v>
      </c>
      <c r="H18" s="43">
        <f t="shared" si="0"/>
        <v>139784.88</v>
      </c>
      <c r="I18" s="34">
        <f t="shared" si="1"/>
        <v>4305</v>
      </c>
      <c r="J18" s="34">
        <f t="shared" si="2"/>
        <v>10649.999999999998</v>
      </c>
      <c r="K18" s="34">
        <f t="shared" si="3"/>
        <v>686.4</v>
      </c>
      <c r="L18" s="34">
        <f t="shared" si="4"/>
        <v>4560</v>
      </c>
      <c r="M18" s="34">
        <f t="shared" si="5"/>
        <v>10635</v>
      </c>
      <c r="N18" s="34">
        <v>1350.12</v>
      </c>
      <c r="O18" s="34">
        <f t="shared" si="6"/>
        <v>32186.519999999997</v>
      </c>
      <c r="P18" s="34">
        <v>25</v>
      </c>
      <c r="Q18" s="35">
        <v>2000</v>
      </c>
      <c r="R18" s="34"/>
      <c r="S18" s="34">
        <v>2240</v>
      </c>
      <c r="T18" s="34">
        <v>100</v>
      </c>
      <c r="U18" s="36">
        <f t="shared" si="7"/>
        <v>23529.157291666666</v>
      </c>
      <c r="V18" s="44">
        <f t="shared" si="11"/>
        <v>27894.157291666666</v>
      </c>
      <c r="W18" s="44">
        <f t="shared" si="8"/>
        <v>10215.119999999999</v>
      </c>
      <c r="X18" s="45">
        <f t="shared" si="9"/>
        <v>21285</v>
      </c>
      <c r="Y18" s="44">
        <f t="shared" si="10"/>
        <v>111890.72270833334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</row>
    <row r="19" spans="1:79" s="40" customFormat="1" ht="21" customHeight="1" x14ac:dyDescent="0.2">
      <c r="A19" s="40">
        <v>10</v>
      </c>
      <c r="B19" s="41" t="s">
        <v>135</v>
      </c>
      <c r="C19" s="42" t="s">
        <v>118</v>
      </c>
      <c r="D19" s="31" t="s">
        <v>23</v>
      </c>
      <c r="E19" s="37" t="s">
        <v>100</v>
      </c>
      <c r="F19" s="33" t="s">
        <v>94</v>
      </c>
      <c r="G19" s="34">
        <v>125000</v>
      </c>
      <c r="H19" s="43">
        <f t="shared" si="0"/>
        <v>114912.26</v>
      </c>
      <c r="I19" s="34">
        <f t="shared" si="1"/>
        <v>3587.5</v>
      </c>
      <c r="J19" s="34">
        <f t="shared" si="2"/>
        <v>8875</v>
      </c>
      <c r="K19" s="34">
        <f t="shared" si="3"/>
        <v>686.4</v>
      </c>
      <c r="L19" s="34">
        <f t="shared" si="4"/>
        <v>3800</v>
      </c>
      <c r="M19" s="34">
        <f t="shared" si="5"/>
        <v>8862.5</v>
      </c>
      <c r="N19" s="34">
        <f>+N18*2</f>
        <v>2700.24</v>
      </c>
      <c r="O19" s="34">
        <f t="shared" si="6"/>
        <v>28511.64</v>
      </c>
      <c r="P19" s="34">
        <v>25</v>
      </c>
      <c r="Q19" s="35"/>
      <c r="R19" s="34"/>
      <c r="S19" s="34"/>
      <c r="T19" s="34">
        <v>100</v>
      </c>
      <c r="U19" s="36">
        <f t="shared" si="7"/>
        <v>17311.002291666664</v>
      </c>
      <c r="V19" s="44">
        <f t="shared" si="11"/>
        <v>17436.002291666664</v>
      </c>
      <c r="W19" s="44">
        <f t="shared" si="8"/>
        <v>10087.74</v>
      </c>
      <c r="X19" s="45">
        <f t="shared" si="9"/>
        <v>17737.5</v>
      </c>
      <c r="Y19" s="44">
        <f t="shared" si="10"/>
        <v>97476.257708333345</v>
      </c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</row>
    <row r="20" spans="1:79" s="40" customFormat="1" ht="21" customHeight="1" x14ac:dyDescent="0.2">
      <c r="A20" s="40">
        <v>11</v>
      </c>
      <c r="B20" s="41" t="s">
        <v>136</v>
      </c>
      <c r="C20" s="42" t="s">
        <v>118</v>
      </c>
      <c r="D20" s="31" t="s">
        <v>20</v>
      </c>
      <c r="E20" s="37" t="s">
        <v>79</v>
      </c>
      <c r="F20" s="33" t="s">
        <v>94</v>
      </c>
      <c r="G20" s="34">
        <v>95000</v>
      </c>
      <c r="H20" s="43">
        <f t="shared" si="0"/>
        <v>89385.5</v>
      </c>
      <c r="I20" s="34">
        <f t="shared" si="1"/>
        <v>2726.5</v>
      </c>
      <c r="J20" s="34">
        <f t="shared" si="2"/>
        <v>6744.9999999999991</v>
      </c>
      <c r="K20" s="34">
        <f t="shared" si="3"/>
        <v>686.4</v>
      </c>
      <c r="L20" s="34">
        <f t="shared" si="4"/>
        <v>2888</v>
      </c>
      <c r="M20" s="34">
        <f t="shared" si="5"/>
        <v>6735.5</v>
      </c>
      <c r="N20" s="34">
        <v>0</v>
      </c>
      <c r="O20" s="34">
        <f t="shared" si="6"/>
        <v>19781.400000000001</v>
      </c>
      <c r="P20" s="34">
        <v>25</v>
      </c>
      <c r="Q20" s="35">
        <v>11802.09</v>
      </c>
      <c r="R20" s="34">
        <v>1100.06</v>
      </c>
      <c r="S20" s="34">
        <v>1270</v>
      </c>
      <c r="T20" s="34">
        <v>100</v>
      </c>
      <c r="U20" s="36">
        <f t="shared" si="7"/>
        <v>10929.312291666667</v>
      </c>
      <c r="V20" s="44">
        <f t="shared" si="11"/>
        <v>25226.462291666667</v>
      </c>
      <c r="W20" s="44">
        <f t="shared" si="8"/>
        <v>5614.5</v>
      </c>
      <c r="X20" s="45">
        <f t="shared" si="9"/>
        <v>13480.5</v>
      </c>
      <c r="Y20" s="44">
        <f t="shared" si="10"/>
        <v>64159.03770833333</v>
      </c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</row>
    <row r="21" spans="1:79" s="40" customFormat="1" ht="21" customHeight="1" x14ac:dyDescent="0.2">
      <c r="A21" s="40">
        <v>12</v>
      </c>
      <c r="B21" s="41" t="s">
        <v>137</v>
      </c>
      <c r="C21" s="42" t="s">
        <v>117</v>
      </c>
      <c r="D21" s="38" t="s">
        <v>27</v>
      </c>
      <c r="E21" s="37" t="s">
        <v>77</v>
      </c>
      <c r="F21" s="33" t="s">
        <v>94</v>
      </c>
      <c r="G21" s="34">
        <v>95000</v>
      </c>
      <c r="H21" s="43">
        <f t="shared" si="0"/>
        <v>86685.26</v>
      </c>
      <c r="I21" s="34">
        <f t="shared" si="1"/>
        <v>2726.5</v>
      </c>
      <c r="J21" s="34">
        <f t="shared" si="2"/>
        <v>6744.9999999999991</v>
      </c>
      <c r="K21" s="34">
        <f t="shared" si="3"/>
        <v>686.4</v>
      </c>
      <c r="L21" s="34">
        <f t="shared" si="4"/>
        <v>2888</v>
      </c>
      <c r="M21" s="34">
        <f t="shared" si="5"/>
        <v>6735.5</v>
      </c>
      <c r="N21" s="34">
        <f>1350.12*2</f>
        <v>2700.24</v>
      </c>
      <c r="O21" s="34">
        <f t="shared" si="6"/>
        <v>22481.64</v>
      </c>
      <c r="P21" s="34">
        <v>25</v>
      </c>
      <c r="Q21" s="35">
        <v>6978</v>
      </c>
      <c r="R21" s="34">
        <v>650.03</v>
      </c>
      <c r="S21" s="34">
        <v>1905</v>
      </c>
      <c r="T21" s="34">
        <v>100</v>
      </c>
      <c r="U21" s="36">
        <f t="shared" si="7"/>
        <v>10254.252291666664</v>
      </c>
      <c r="V21" s="44">
        <f t="shared" si="11"/>
        <v>19912.282291666663</v>
      </c>
      <c r="W21" s="44">
        <f t="shared" si="8"/>
        <v>8314.74</v>
      </c>
      <c r="X21" s="45">
        <f t="shared" si="9"/>
        <v>13480.5</v>
      </c>
      <c r="Y21" s="44">
        <f t="shared" si="10"/>
        <v>66772.977708333347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</row>
    <row r="22" spans="1:79" s="40" customFormat="1" ht="21" customHeight="1" x14ac:dyDescent="0.2">
      <c r="A22" s="40">
        <v>13</v>
      </c>
      <c r="B22" s="41" t="s">
        <v>138</v>
      </c>
      <c r="C22" s="42" t="s">
        <v>117</v>
      </c>
      <c r="D22" s="38" t="s">
        <v>31</v>
      </c>
      <c r="E22" s="37" t="s">
        <v>58</v>
      </c>
      <c r="F22" s="33" t="s">
        <v>94</v>
      </c>
      <c r="G22" s="34">
        <v>120000</v>
      </c>
      <c r="H22" s="43">
        <f t="shared" si="0"/>
        <v>111557.88</v>
      </c>
      <c r="I22" s="34">
        <f t="shared" si="1"/>
        <v>3444</v>
      </c>
      <c r="J22" s="34">
        <f t="shared" si="2"/>
        <v>8520</v>
      </c>
      <c r="K22" s="34">
        <f t="shared" si="3"/>
        <v>686.4</v>
      </c>
      <c r="L22" s="34">
        <f t="shared" si="4"/>
        <v>3648</v>
      </c>
      <c r="M22" s="34">
        <f t="shared" si="5"/>
        <v>8508</v>
      </c>
      <c r="N22" s="34">
        <v>1350.12</v>
      </c>
      <c r="O22" s="34">
        <f t="shared" si="6"/>
        <v>26156.52</v>
      </c>
      <c r="P22" s="34">
        <v>25</v>
      </c>
      <c r="Q22" s="35">
        <v>8487.86</v>
      </c>
      <c r="R22" s="34">
        <v>1100.06</v>
      </c>
      <c r="S22" s="34"/>
      <c r="T22" s="34">
        <v>100</v>
      </c>
      <c r="U22" s="36">
        <f t="shared" si="7"/>
        <v>16472.407291666666</v>
      </c>
      <c r="V22" s="44">
        <f t="shared" si="11"/>
        <v>26185.327291666668</v>
      </c>
      <c r="W22" s="44">
        <f t="shared" si="8"/>
        <v>8442.119999999999</v>
      </c>
      <c r="X22" s="45">
        <f t="shared" si="9"/>
        <v>17028</v>
      </c>
      <c r="Y22" s="44">
        <f t="shared" si="10"/>
        <v>85372.552708333329</v>
      </c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</row>
    <row r="23" spans="1:79" s="40" customFormat="1" ht="21" customHeight="1" x14ac:dyDescent="0.2">
      <c r="A23" s="40">
        <v>14</v>
      </c>
      <c r="B23" s="41" t="s">
        <v>139</v>
      </c>
      <c r="C23" s="42" t="s">
        <v>117</v>
      </c>
      <c r="D23" s="31" t="s">
        <v>14</v>
      </c>
      <c r="E23" s="37" t="s">
        <v>226</v>
      </c>
      <c r="F23" s="33" t="s">
        <v>94</v>
      </c>
      <c r="G23" s="34">
        <v>93000</v>
      </c>
      <c r="H23" s="43">
        <f t="shared" si="0"/>
        <v>86153.58</v>
      </c>
      <c r="I23" s="34">
        <f t="shared" si="1"/>
        <v>2669.1</v>
      </c>
      <c r="J23" s="34">
        <f t="shared" si="2"/>
        <v>6602.9999999999991</v>
      </c>
      <c r="K23" s="34">
        <f t="shared" si="3"/>
        <v>686.4</v>
      </c>
      <c r="L23" s="34">
        <f t="shared" si="4"/>
        <v>2827.2</v>
      </c>
      <c r="M23" s="34">
        <f t="shared" si="5"/>
        <v>6593.7000000000007</v>
      </c>
      <c r="N23" s="34">
        <v>1350.12</v>
      </c>
      <c r="O23" s="34">
        <f t="shared" si="6"/>
        <v>20729.519999999997</v>
      </c>
      <c r="P23" s="34">
        <v>25</v>
      </c>
      <c r="Q23" s="35">
        <v>1000</v>
      </c>
      <c r="R23" s="34">
        <v>400.02</v>
      </c>
      <c r="S23" s="34"/>
      <c r="T23" s="34">
        <v>100</v>
      </c>
      <c r="U23" s="36">
        <f t="shared" si="7"/>
        <v>10121.332291666666</v>
      </c>
      <c r="V23" s="44">
        <f t="shared" si="11"/>
        <v>11646.352291666666</v>
      </c>
      <c r="W23" s="44">
        <f t="shared" si="8"/>
        <v>6846.4199999999992</v>
      </c>
      <c r="X23" s="45">
        <f t="shared" si="9"/>
        <v>13196.7</v>
      </c>
      <c r="Y23" s="44">
        <f t="shared" si="10"/>
        <v>74507.227708333332</v>
      </c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</row>
    <row r="24" spans="1:79" s="40" customFormat="1" ht="21" customHeight="1" x14ac:dyDescent="0.2">
      <c r="A24" s="40">
        <v>15</v>
      </c>
      <c r="B24" s="41" t="s">
        <v>140</v>
      </c>
      <c r="C24" s="42" t="s">
        <v>117</v>
      </c>
      <c r="D24" s="37" t="s">
        <v>20</v>
      </c>
      <c r="E24" s="37" t="s">
        <v>49</v>
      </c>
      <c r="F24" s="33" t="s">
        <v>94</v>
      </c>
      <c r="G24" s="34">
        <v>65000</v>
      </c>
      <c r="H24" s="43">
        <f t="shared" si="0"/>
        <v>61158.5</v>
      </c>
      <c r="I24" s="34">
        <f t="shared" si="1"/>
        <v>1865.5</v>
      </c>
      <c r="J24" s="34">
        <f t="shared" si="2"/>
        <v>4615</v>
      </c>
      <c r="K24" s="34">
        <f t="shared" si="3"/>
        <v>686.4</v>
      </c>
      <c r="L24" s="34">
        <f t="shared" si="4"/>
        <v>1976</v>
      </c>
      <c r="M24" s="34">
        <f t="shared" si="5"/>
        <v>4608.5</v>
      </c>
      <c r="N24" s="34">
        <v>0</v>
      </c>
      <c r="O24" s="34">
        <f t="shared" si="6"/>
        <v>13751.4</v>
      </c>
      <c r="P24" s="34">
        <v>25</v>
      </c>
      <c r="Q24" s="35">
        <v>6000</v>
      </c>
      <c r="R24" s="34">
        <v>500.03</v>
      </c>
      <c r="S24" s="34"/>
      <c r="T24" s="34">
        <v>100</v>
      </c>
      <c r="U24" s="36">
        <f t="shared" si="7"/>
        <v>4427.5498333333335</v>
      </c>
      <c r="V24" s="44">
        <f t="shared" si="11"/>
        <v>11052.579833333333</v>
      </c>
      <c r="W24" s="44">
        <f t="shared" si="8"/>
        <v>3841.5</v>
      </c>
      <c r="X24" s="45">
        <f t="shared" si="9"/>
        <v>9223.5</v>
      </c>
      <c r="Y24" s="44">
        <f t="shared" si="10"/>
        <v>50105.920166666663</v>
      </c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</row>
    <row r="25" spans="1:79" s="40" customFormat="1" ht="21" customHeight="1" x14ac:dyDescent="0.2">
      <c r="A25" s="40">
        <v>16</v>
      </c>
      <c r="B25" s="41" t="s">
        <v>141</v>
      </c>
      <c r="C25" s="42" t="s">
        <v>118</v>
      </c>
      <c r="D25" s="38" t="s">
        <v>20</v>
      </c>
      <c r="E25" s="37" t="s">
        <v>84</v>
      </c>
      <c r="F25" s="33" t="s">
        <v>94</v>
      </c>
      <c r="G25" s="34">
        <v>36000</v>
      </c>
      <c r="H25" s="43">
        <f t="shared" si="0"/>
        <v>33872.400000000001</v>
      </c>
      <c r="I25" s="34">
        <f t="shared" si="1"/>
        <v>1033.2</v>
      </c>
      <c r="J25" s="34">
        <f t="shared" si="2"/>
        <v>2555.9999999999995</v>
      </c>
      <c r="K25" s="34">
        <f t="shared" si="3"/>
        <v>396.00000000000006</v>
      </c>
      <c r="L25" s="34">
        <f t="shared" si="4"/>
        <v>1094.4000000000001</v>
      </c>
      <c r="M25" s="34">
        <f t="shared" si="5"/>
        <v>2552.4</v>
      </c>
      <c r="N25" s="34">
        <v>0</v>
      </c>
      <c r="O25" s="34">
        <f t="shared" si="6"/>
        <v>7632</v>
      </c>
      <c r="P25" s="34">
        <v>25</v>
      </c>
      <c r="Q25" s="35"/>
      <c r="R25" s="34">
        <v>1100.06</v>
      </c>
      <c r="S25" s="34"/>
      <c r="T25" s="34">
        <v>100</v>
      </c>
      <c r="U25" s="36">
        <f t="shared" si="7"/>
        <v>0</v>
      </c>
      <c r="V25" s="44">
        <f t="shared" si="11"/>
        <v>1225.06</v>
      </c>
      <c r="W25" s="44">
        <f t="shared" si="8"/>
        <v>2127.6000000000004</v>
      </c>
      <c r="X25" s="45">
        <f t="shared" si="9"/>
        <v>5108.3999999999996</v>
      </c>
      <c r="Y25" s="44">
        <f t="shared" si="10"/>
        <v>32647.34</v>
      </c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</row>
    <row r="26" spans="1:79" s="40" customFormat="1" ht="21" customHeight="1" x14ac:dyDescent="0.2">
      <c r="A26" s="40">
        <v>17</v>
      </c>
      <c r="B26" s="41" t="s">
        <v>142</v>
      </c>
      <c r="C26" s="42" t="s">
        <v>117</v>
      </c>
      <c r="D26" s="38" t="s">
        <v>104</v>
      </c>
      <c r="E26" s="37" t="s">
        <v>75</v>
      </c>
      <c r="F26" s="33" t="s">
        <v>95</v>
      </c>
      <c r="G26" s="34">
        <v>50000</v>
      </c>
      <c r="H26" s="43">
        <f t="shared" si="0"/>
        <v>47045</v>
      </c>
      <c r="I26" s="34">
        <f t="shared" si="1"/>
        <v>1435</v>
      </c>
      <c r="J26" s="34">
        <f t="shared" si="2"/>
        <v>3549.9999999999995</v>
      </c>
      <c r="K26" s="34">
        <f t="shared" si="3"/>
        <v>550</v>
      </c>
      <c r="L26" s="34">
        <f t="shared" si="4"/>
        <v>1520</v>
      </c>
      <c r="M26" s="34">
        <f t="shared" si="5"/>
        <v>3545.0000000000005</v>
      </c>
      <c r="N26" s="34">
        <v>0</v>
      </c>
      <c r="O26" s="34">
        <f t="shared" si="6"/>
        <v>10600</v>
      </c>
      <c r="P26" s="34">
        <v>25</v>
      </c>
      <c r="Q26" s="35">
        <v>1000</v>
      </c>
      <c r="R26" s="34"/>
      <c r="S26" s="34">
        <v>1220</v>
      </c>
      <c r="T26" s="34">
        <v>100</v>
      </c>
      <c r="U26" s="36">
        <f t="shared" si="7"/>
        <v>1853.9998749999997</v>
      </c>
      <c r="V26" s="44">
        <f t="shared" si="11"/>
        <v>4198.9998749999995</v>
      </c>
      <c r="W26" s="44">
        <f t="shared" si="8"/>
        <v>2955</v>
      </c>
      <c r="X26" s="45">
        <f t="shared" si="9"/>
        <v>7095</v>
      </c>
      <c r="Y26" s="44">
        <f t="shared" si="10"/>
        <v>42846.000124999999</v>
      </c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</row>
    <row r="27" spans="1:79" s="40" customFormat="1" ht="21" customHeight="1" x14ac:dyDescent="0.2">
      <c r="A27" s="40">
        <v>18</v>
      </c>
      <c r="B27" s="41" t="s">
        <v>143</v>
      </c>
      <c r="C27" s="42" t="s">
        <v>118</v>
      </c>
      <c r="D27" s="38" t="s">
        <v>104</v>
      </c>
      <c r="E27" s="37" t="s">
        <v>68</v>
      </c>
      <c r="F27" s="33" t="s">
        <v>94</v>
      </c>
      <c r="G27" s="34">
        <v>42000</v>
      </c>
      <c r="H27" s="43">
        <f t="shared" si="0"/>
        <v>39517.800000000003</v>
      </c>
      <c r="I27" s="34">
        <f t="shared" si="1"/>
        <v>1205.4000000000001</v>
      </c>
      <c r="J27" s="34">
        <f t="shared" si="2"/>
        <v>2981.9999999999995</v>
      </c>
      <c r="K27" s="34">
        <f t="shared" si="3"/>
        <v>462.00000000000006</v>
      </c>
      <c r="L27" s="34">
        <f t="shared" si="4"/>
        <v>1276.8</v>
      </c>
      <c r="M27" s="34">
        <f t="shared" si="5"/>
        <v>2977.8</v>
      </c>
      <c r="N27" s="34">
        <v>0</v>
      </c>
      <c r="O27" s="34">
        <f t="shared" si="6"/>
        <v>8904</v>
      </c>
      <c r="P27" s="34">
        <v>25</v>
      </c>
      <c r="Q27" s="35"/>
      <c r="R27" s="34"/>
      <c r="S27" s="34">
        <v>1008</v>
      </c>
      <c r="T27" s="34">
        <v>100</v>
      </c>
      <c r="U27" s="36">
        <f t="shared" si="7"/>
        <v>724.91987500000039</v>
      </c>
      <c r="V27" s="44">
        <f t="shared" si="11"/>
        <v>1857.9198750000005</v>
      </c>
      <c r="W27" s="44">
        <f t="shared" si="8"/>
        <v>2482.1999999999998</v>
      </c>
      <c r="X27" s="45">
        <f t="shared" si="9"/>
        <v>5959.7999999999993</v>
      </c>
      <c r="Y27" s="44">
        <f t="shared" si="10"/>
        <v>37659.880124999996</v>
      </c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</row>
    <row r="28" spans="1:79" s="40" customFormat="1" ht="21" customHeight="1" x14ac:dyDescent="0.2">
      <c r="A28" s="40">
        <v>19</v>
      </c>
      <c r="B28" s="41" t="s">
        <v>144</v>
      </c>
      <c r="C28" s="42" t="s">
        <v>118</v>
      </c>
      <c r="D28" s="31" t="s">
        <v>28</v>
      </c>
      <c r="E28" s="37" t="s">
        <v>65</v>
      </c>
      <c r="F28" s="33" t="s">
        <v>94</v>
      </c>
      <c r="G28" s="34">
        <v>83000</v>
      </c>
      <c r="H28" s="43">
        <f t="shared" si="0"/>
        <v>76744.58</v>
      </c>
      <c r="I28" s="34">
        <f t="shared" si="1"/>
        <v>2382.1</v>
      </c>
      <c r="J28" s="34">
        <f t="shared" si="2"/>
        <v>5892.9999999999991</v>
      </c>
      <c r="K28" s="34">
        <f t="shared" si="3"/>
        <v>686.4</v>
      </c>
      <c r="L28" s="34">
        <f t="shared" si="4"/>
        <v>2523.1999999999998</v>
      </c>
      <c r="M28" s="34">
        <f t="shared" si="5"/>
        <v>5884.7000000000007</v>
      </c>
      <c r="N28" s="34">
        <v>1350.12</v>
      </c>
      <c r="O28" s="34">
        <f t="shared" si="6"/>
        <v>18719.519999999997</v>
      </c>
      <c r="P28" s="34">
        <v>25</v>
      </c>
      <c r="Q28" s="35">
        <v>16476.740000000002</v>
      </c>
      <c r="R28" s="34">
        <v>250.01</v>
      </c>
      <c r="S28" s="34"/>
      <c r="T28" s="34">
        <v>100</v>
      </c>
      <c r="U28" s="36">
        <f t="shared" si="7"/>
        <v>7769.0822916666657</v>
      </c>
      <c r="V28" s="44">
        <f t="shared" si="11"/>
        <v>24620.832291666666</v>
      </c>
      <c r="W28" s="44">
        <f t="shared" si="8"/>
        <v>6255.4199999999992</v>
      </c>
      <c r="X28" s="45">
        <f t="shared" si="9"/>
        <v>11777.7</v>
      </c>
      <c r="Y28" s="44">
        <f t="shared" si="10"/>
        <v>52123.747708333336</v>
      </c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</row>
    <row r="29" spans="1:79" s="40" customFormat="1" ht="24" customHeight="1" x14ac:dyDescent="0.2">
      <c r="A29" s="40">
        <v>20</v>
      </c>
      <c r="B29" s="41" t="s">
        <v>145</v>
      </c>
      <c r="C29" s="42" t="s">
        <v>117</v>
      </c>
      <c r="D29" s="31" t="s">
        <v>22</v>
      </c>
      <c r="E29" s="37" t="s">
        <v>45</v>
      </c>
      <c r="F29" s="33" t="s">
        <v>94</v>
      </c>
      <c r="G29" s="34">
        <v>85000</v>
      </c>
      <c r="H29" s="43">
        <f t="shared" si="0"/>
        <v>77276.259999999995</v>
      </c>
      <c r="I29" s="34">
        <f t="shared" si="1"/>
        <v>2439.5</v>
      </c>
      <c r="J29" s="34">
        <f t="shared" si="2"/>
        <v>6034.9999999999991</v>
      </c>
      <c r="K29" s="34">
        <f t="shared" si="3"/>
        <v>686.4</v>
      </c>
      <c r="L29" s="34">
        <f t="shared" si="4"/>
        <v>2584</v>
      </c>
      <c r="M29" s="34">
        <f t="shared" si="5"/>
        <v>6026.5</v>
      </c>
      <c r="N29" s="34">
        <f>+N28*2</f>
        <v>2700.24</v>
      </c>
      <c r="O29" s="34">
        <f t="shared" si="6"/>
        <v>20471.64</v>
      </c>
      <c r="P29" s="34">
        <v>25</v>
      </c>
      <c r="Q29" s="35"/>
      <c r="R29" s="34"/>
      <c r="S29" s="34"/>
      <c r="T29" s="34">
        <v>100</v>
      </c>
      <c r="U29" s="36">
        <f t="shared" si="7"/>
        <v>7902.002291666664</v>
      </c>
      <c r="V29" s="44">
        <f t="shared" si="11"/>
        <v>8027.002291666664</v>
      </c>
      <c r="W29" s="44">
        <f t="shared" si="8"/>
        <v>7723.74</v>
      </c>
      <c r="X29" s="45">
        <f t="shared" si="9"/>
        <v>12061.5</v>
      </c>
      <c r="Y29" s="44">
        <f t="shared" si="10"/>
        <v>69249.257708333331</v>
      </c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</row>
    <row r="30" spans="1:79" s="40" customFormat="1" ht="21" customHeight="1" x14ac:dyDescent="0.2">
      <c r="A30" s="40">
        <v>21</v>
      </c>
      <c r="B30" s="41" t="s">
        <v>131</v>
      </c>
      <c r="C30" s="42" t="s">
        <v>117</v>
      </c>
      <c r="D30" s="37" t="s">
        <v>18</v>
      </c>
      <c r="E30" s="37" t="s">
        <v>74</v>
      </c>
      <c r="F30" s="33" t="s">
        <v>94</v>
      </c>
      <c r="G30" s="34">
        <v>60000</v>
      </c>
      <c r="H30" s="43">
        <f>+G30-(I30+L30+N30)</f>
        <v>56454</v>
      </c>
      <c r="I30" s="34">
        <f>IF(G30&lt;=312000,G30*2.87%,8954.4)</f>
        <v>1722</v>
      </c>
      <c r="J30" s="34">
        <f>IF(G30&lt;=312000,G30*7.1%,22152)</f>
        <v>4260</v>
      </c>
      <c r="K30" s="34">
        <f>IF(G30&lt;=62400,G30*1.1%,686.4)</f>
        <v>660.00000000000011</v>
      </c>
      <c r="L30" s="34">
        <f>IF(G30&lt;=156000,G30*3.04%,4742.4)</f>
        <v>1824</v>
      </c>
      <c r="M30" s="34">
        <f>IF(G30&lt;=156000,G30*7.09%,11060.4)</f>
        <v>4254</v>
      </c>
      <c r="N30" s="34">
        <v>0</v>
      </c>
      <c r="O30" s="34">
        <f>+I30+J30+K30+L30+M30+N30</f>
        <v>12720</v>
      </c>
      <c r="P30" s="34">
        <v>25</v>
      </c>
      <c r="Q30" s="35">
        <v>21600.77</v>
      </c>
      <c r="R30" s="34"/>
      <c r="S30" s="34">
        <v>1220</v>
      </c>
      <c r="T30" s="34">
        <v>100</v>
      </c>
      <c r="U30" s="36">
        <f>IF((H30*12)&gt;867123.01,(79776+(((H30*12)-867123.01)*0.25))/12,IF((H30*12)&gt;624329.01,(31216+(((H30*12)-624329.01)*0.2))/12,IF((H30*12)&gt;416220.01,(((H30*12)-416220.01)*0.15)/12,0)))</f>
        <v>3486.6498333333329</v>
      </c>
      <c r="V30" s="44">
        <f>P30+Q30+R30+S30+T30+U30</f>
        <v>26432.419833333333</v>
      </c>
      <c r="W30" s="44">
        <f>+I30+L30+N30</f>
        <v>3546</v>
      </c>
      <c r="X30" s="45">
        <f>+J30+M30</f>
        <v>8514</v>
      </c>
      <c r="Y30" s="44">
        <f>+G30-(V30+W30)</f>
        <v>30021.580166666667</v>
      </c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</row>
    <row r="31" spans="1:79" s="40" customFormat="1" ht="21" customHeight="1" x14ac:dyDescent="0.2">
      <c r="A31" s="40">
        <v>22</v>
      </c>
      <c r="B31" s="41" t="s">
        <v>146</v>
      </c>
      <c r="C31" s="42" t="s">
        <v>117</v>
      </c>
      <c r="D31" s="37" t="s">
        <v>26</v>
      </c>
      <c r="E31" s="37" t="s">
        <v>89</v>
      </c>
      <c r="F31" s="33" t="s">
        <v>94</v>
      </c>
      <c r="G31" s="34">
        <v>54000</v>
      </c>
      <c r="H31" s="43">
        <f t="shared" si="0"/>
        <v>50808.6</v>
      </c>
      <c r="I31" s="34">
        <f t="shared" si="1"/>
        <v>1549.8</v>
      </c>
      <c r="J31" s="34">
        <f t="shared" si="2"/>
        <v>3833.9999999999995</v>
      </c>
      <c r="K31" s="34">
        <f t="shared" si="3"/>
        <v>594.00000000000011</v>
      </c>
      <c r="L31" s="34">
        <f t="shared" si="4"/>
        <v>1641.6</v>
      </c>
      <c r="M31" s="34">
        <f t="shared" si="5"/>
        <v>3828.6000000000004</v>
      </c>
      <c r="N31" s="34">
        <v>0</v>
      </c>
      <c r="O31" s="34">
        <f t="shared" si="6"/>
        <v>11448</v>
      </c>
      <c r="P31" s="34">
        <v>25</v>
      </c>
      <c r="Q31" s="35">
        <v>500</v>
      </c>
      <c r="R31" s="34">
        <v>600.03</v>
      </c>
      <c r="S31" s="34"/>
      <c r="T31" s="34">
        <v>100</v>
      </c>
      <c r="U31" s="36">
        <f t="shared" si="7"/>
        <v>2418.539874999999</v>
      </c>
      <c r="V31" s="44">
        <f t="shared" si="11"/>
        <v>3643.5698749999992</v>
      </c>
      <c r="W31" s="44">
        <f t="shared" si="8"/>
        <v>3191.3999999999996</v>
      </c>
      <c r="X31" s="45">
        <f t="shared" si="9"/>
        <v>7662.6</v>
      </c>
      <c r="Y31" s="44">
        <f t="shared" si="10"/>
        <v>47165.030125000005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</row>
    <row r="32" spans="1:79" s="40" customFormat="1" ht="21" customHeight="1" x14ac:dyDescent="0.2">
      <c r="A32" s="40">
        <v>23</v>
      </c>
      <c r="B32" s="41" t="s">
        <v>147</v>
      </c>
      <c r="C32" s="42" t="s">
        <v>117</v>
      </c>
      <c r="D32" s="37" t="s">
        <v>26</v>
      </c>
      <c r="E32" s="37" t="s">
        <v>71</v>
      </c>
      <c r="F32" s="33" t="s">
        <v>94</v>
      </c>
      <c r="G32" s="34">
        <v>65000</v>
      </c>
      <c r="H32" s="43">
        <f t="shared" si="0"/>
        <v>57108.14</v>
      </c>
      <c r="I32" s="34">
        <f t="shared" si="1"/>
        <v>1865.5</v>
      </c>
      <c r="J32" s="34">
        <f t="shared" si="2"/>
        <v>4615</v>
      </c>
      <c r="K32" s="34">
        <f t="shared" si="3"/>
        <v>686.4</v>
      </c>
      <c r="L32" s="34">
        <f t="shared" si="4"/>
        <v>1976</v>
      </c>
      <c r="M32" s="34">
        <f t="shared" si="5"/>
        <v>4608.5</v>
      </c>
      <c r="N32" s="34">
        <f>1350.12*3</f>
        <v>4050.3599999999997</v>
      </c>
      <c r="O32" s="34">
        <f t="shared" si="6"/>
        <v>17801.759999999998</v>
      </c>
      <c r="P32" s="34">
        <v>25</v>
      </c>
      <c r="Q32" s="35">
        <v>1200</v>
      </c>
      <c r="R32" s="34">
        <v>500.03</v>
      </c>
      <c r="S32" s="34"/>
      <c r="T32" s="34">
        <v>100</v>
      </c>
      <c r="U32" s="36">
        <f t="shared" si="7"/>
        <v>3617.477833333332</v>
      </c>
      <c r="V32" s="44">
        <f t="shared" si="11"/>
        <v>5442.5078333333322</v>
      </c>
      <c r="W32" s="44">
        <f t="shared" si="8"/>
        <v>7891.86</v>
      </c>
      <c r="X32" s="45">
        <f t="shared" si="9"/>
        <v>9223.5</v>
      </c>
      <c r="Y32" s="44">
        <f t="shared" si="10"/>
        <v>51665.63216666667</v>
      </c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</row>
    <row r="33" spans="1:79" s="40" customFormat="1" ht="21" customHeight="1" x14ac:dyDescent="0.2">
      <c r="A33" s="40">
        <v>24</v>
      </c>
      <c r="B33" s="41" t="s">
        <v>148</v>
      </c>
      <c r="C33" s="42" t="s">
        <v>117</v>
      </c>
      <c r="D33" s="37" t="s">
        <v>16</v>
      </c>
      <c r="E33" s="37" t="s">
        <v>124</v>
      </c>
      <c r="F33" s="33" t="s">
        <v>94</v>
      </c>
      <c r="G33" s="34">
        <v>70000</v>
      </c>
      <c r="H33" s="43">
        <f t="shared" si="0"/>
        <v>57762.28</v>
      </c>
      <c r="I33" s="34">
        <f t="shared" si="1"/>
        <v>2009</v>
      </c>
      <c r="J33" s="34">
        <f t="shared" si="2"/>
        <v>4970</v>
      </c>
      <c r="K33" s="34">
        <f t="shared" si="3"/>
        <v>686.4</v>
      </c>
      <c r="L33" s="34">
        <f t="shared" si="4"/>
        <v>2128</v>
      </c>
      <c r="M33" s="34">
        <f t="shared" si="5"/>
        <v>4963</v>
      </c>
      <c r="N33" s="34">
        <f>+N32*2</f>
        <v>8100.7199999999993</v>
      </c>
      <c r="O33" s="34">
        <f t="shared" si="6"/>
        <v>22857.119999999999</v>
      </c>
      <c r="P33" s="34">
        <v>25</v>
      </c>
      <c r="Q33" s="35"/>
      <c r="R33" s="34">
        <v>250.01</v>
      </c>
      <c r="S33" s="34">
        <v>4250</v>
      </c>
      <c r="T33" s="34">
        <v>100</v>
      </c>
      <c r="U33" s="36">
        <f t="shared" si="7"/>
        <v>3748.3058333333333</v>
      </c>
      <c r="V33" s="44">
        <f t="shared" si="11"/>
        <v>8373.315833333334</v>
      </c>
      <c r="W33" s="44">
        <f t="shared" si="8"/>
        <v>12237.72</v>
      </c>
      <c r="X33" s="45">
        <f t="shared" si="9"/>
        <v>9933</v>
      </c>
      <c r="Y33" s="44">
        <f t="shared" si="10"/>
        <v>49388.964166666665</v>
      </c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</row>
    <row r="34" spans="1:79" s="40" customFormat="1" ht="20.25" customHeight="1" x14ac:dyDescent="0.2">
      <c r="A34" s="40">
        <v>25</v>
      </c>
      <c r="B34" s="41" t="s">
        <v>149</v>
      </c>
      <c r="C34" s="42" t="s">
        <v>117</v>
      </c>
      <c r="D34" s="31" t="s">
        <v>14</v>
      </c>
      <c r="E34" s="32" t="s">
        <v>34</v>
      </c>
      <c r="F34" s="33" t="s">
        <v>94</v>
      </c>
      <c r="G34" s="34">
        <v>45000</v>
      </c>
      <c r="H34" s="43">
        <f t="shared" si="0"/>
        <v>39640.26</v>
      </c>
      <c r="I34" s="34">
        <f t="shared" si="1"/>
        <v>1291.5</v>
      </c>
      <c r="J34" s="34">
        <f t="shared" si="2"/>
        <v>3194.9999999999995</v>
      </c>
      <c r="K34" s="34">
        <f t="shared" si="3"/>
        <v>495.00000000000006</v>
      </c>
      <c r="L34" s="34">
        <f t="shared" si="4"/>
        <v>1368</v>
      </c>
      <c r="M34" s="34">
        <f t="shared" si="5"/>
        <v>3190.5</v>
      </c>
      <c r="N34" s="34">
        <f>1350.12*2</f>
        <v>2700.24</v>
      </c>
      <c r="O34" s="34">
        <f t="shared" si="6"/>
        <v>12240.24</v>
      </c>
      <c r="P34" s="34">
        <v>25</v>
      </c>
      <c r="Q34" s="35">
        <v>7487.3</v>
      </c>
      <c r="R34" s="34"/>
      <c r="S34" s="34"/>
      <c r="T34" s="34">
        <v>100</v>
      </c>
      <c r="U34" s="36">
        <f t="shared" si="7"/>
        <v>743.28887499999973</v>
      </c>
      <c r="V34" s="44">
        <f t="shared" si="11"/>
        <v>8355.5888749999995</v>
      </c>
      <c r="W34" s="44">
        <f t="shared" si="8"/>
        <v>5359.74</v>
      </c>
      <c r="X34" s="45">
        <f>+J34++K34+M34</f>
        <v>6880.5</v>
      </c>
      <c r="Y34" s="44">
        <f t="shared" si="10"/>
        <v>31284.671125000001</v>
      </c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</row>
    <row r="35" spans="1:79" s="40" customFormat="1" ht="21" customHeight="1" x14ac:dyDescent="0.2">
      <c r="A35" s="40">
        <v>26</v>
      </c>
      <c r="B35" s="41" t="s">
        <v>150</v>
      </c>
      <c r="C35" s="42" t="s">
        <v>118</v>
      </c>
      <c r="D35" s="31" t="s">
        <v>15</v>
      </c>
      <c r="E35" s="37" t="s">
        <v>35</v>
      </c>
      <c r="F35" s="33" t="s">
        <v>94</v>
      </c>
      <c r="G35" s="34">
        <v>80000</v>
      </c>
      <c r="H35" s="43">
        <f t="shared" si="0"/>
        <v>75272</v>
      </c>
      <c r="I35" s="34">
        <f t="shared" si="1"/>
        <v>2296</v>
      </c>
      <c r="J35" s="34">
        <f t="shared" si="2"/>
        <v>5679.9999999999991</v>
      </c>
      <c r="K35" s="34">
        <f t="shared" si="3"/>
        <v>686.4</v>
      </c>
      <c r="L35" s="34">
        <f t="shared" si="4"/>
        <v>2432</v>
      </c>
      <c r="M35" s="34">
        <f t="shared" si="5"/>
        <v>5672</v>
      </c>
      <c r="N35" s="34">
        <v>0</v>
      </c>
      <c r="O35" s="34">
        <f t="shared" si="6"/>
        <v>16766.400000000001</v>
      </c>
      <c r="P35" s="34">
        <v>25</v>
      </c>
      <c r="Q35" s="35">
        <v>200</v>
      </c>
      <c r="R35" s="34"/>
      <c r="S35" s="34"/>
      <c r="T35" s="34">
        <v>100</v>
      </c>
      <c r="U35" s="36">
        <f t="shared" si="7"/>
        <v>7400.9372916666662</v>
      </c>
      <c r="V35" s="44">
        <f t="shared" si="11"/>
        <v>7725.9372916666662</v>
      </c>
      <c r="W35" s="44">
        <f t="shared" si="8"/>
        <v>4728</v>
      </c>
      <c r="X35" s="45">
        <f t="shared" ref="X35:X67" si="12">+J35+M35</f>
        <v>11352</v>
      </c>
      <c r="Y35" s="44">
        <f t="shared" si="10"/>
        <v>67546.062708333338</v>
      </c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</row>
    <row r="36" spans="1:79" s="40" customFormat="1" ht="21" customHeight="1" x14ac:dyDescent="0.2">
      <c r="A36" s="40">
        <v>27</v>
      </c>
      <c r="B36" s="41" t="s">
        <v>151</v>
      </c>
      <c r="C36" s="42" t="s">
        <v>117</v>
      </c>
      <c r="D36" s="37" t="s">
        <v>26</v>
      </c>
      <c r="E36" s="37" t="s">
        <v>55</v>
      </c>
      <c r="F36" s="33" t="s">
        <v>94</v>
      </c>
      <c r="G36" s="34">
        <v>44000</v>
      </c>
      <c r="H36" s="43">
        <f t="shared" si="0"/>
        <v>40049.480000000003</v>
      </c>
      <c r="I36" s="34">
        <f t="shared" si="1"/>
        <v>1262.8</v>
      </c>
      <c r="J36" s="34">
        <f t="shared" si="2"/>
        <v>3123.9999999999995</v>
      </c>
      <c r="K36" s="34">
        <f t="shared" si="3"/>
        <v>484.00000000000006</v>
      </c>
      <c r="L36" s="34">
        <f t="shared" si="4"/>
        <v>1337.6</v>
      </c>
      <c r="M36" s="34">
        <f t="shared" si="5"/>
        <v>3119.6000000000004</v>
      </c>
      <c r="N36" s="34">
        <v>1350.12</v>
      </c>
      <c r="O36" s="34">
        <f t="shared" si="6"/>
        <v>10678.119999999999</v>
      </c>
      <c r="P36" s="34">
        <v>25</v>
      </c>
      <c r="Q36" s="35"/>
      <c r="R36" s="34">
        <v>1100.06</v>
      </c>
      <c r="S36" s="34"/>
      <c r="T36" s="34">
        <v>100</v>
      </c>
      <c r="U36" s="36">
        <f t="shared" si="7"/>
        <v>804.671875</v>
      </c>
      <c r="V36" s="44">
        <f t="shared" si="11"/>
        <v>2029.7318749999999</v>
      </c>
      <c r="W36" s="44">
        <f t="shared" si="8"/>
        <v>3950.5199999999995</v>
      </c>
      <c r="X36" s="45">
        <f t="shared" si="12"/>
        <v>6243.6</v>
      </c>
      <c r="Y36" s="44">
        <f t="shared" si="10"/>
        <v>38019.748124999998</v>
      </c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</row>
    <row r="37" spans="1:79" s="40" customFormat="1" ht="21" customHeight="1" x14ac:dyDescent="0.2">
      <c r="A37" s="40">
        <v>28</v>
      </c>
      <c r="B37" s="41" t="s">
        <v>152</v>
      </c>
      <c r="C37" s="42" t="s">
        <v>118</v>
      </c>
      <c r="D37" s="38" t="s">
        <v>104</v>
      </c>
      <c r="E37" s="37" t="s">
        <v>90</v>
      </c>
      <c r="F37" s="33" t="s">
        <v>109</v>
      </c>
      <c r="G37" s="34">
        <v>150000</v>
      </c>
      <c r="H37" s="43">
        <f t="shared" si="0"/>
        <v>141135</v>
      </c>
      <c r="I37" s="34">
        <f t="shared" si="1"/>
        <v>4305</v>
      </c>
      <c r="J37" s="34">
        <f t="shared" si="2"/>
        <v>10649.999999999998</v>
      </c>
      <c r="K37" s="34">
        <f t="shared" si="3"/>
        <v>686.4</v>
      </c>
      <c r="L37" s="34">
        <f t="shared" si="4"/>
        <v>4560</v>
      </c>
      <c r="M37" s="34">
        <f t="shared" si="5"/>
        <v>10635</v>
      </c>
      <c r="N37" s="34">
        <v>0</v>
      </c>
      <c r="O37" s="34">
        <f t="shared" si="6"/>
        <v>30836.399999999998</v>
      </c>
      <c r="P37" s="34">
        <v>25</v>
      </c>
      <c r="Q37" s="49"/>
      <c r="R37" s="34"/>
      <c r="S37" s="34"/>
      <c r="T37" s="34">
        <v>100</v>
      </c>
      <c r="U37" s="36">
        <f t="shared" si="7"/>
        <v>23866.687291666665</v>
      </c>
      <c r="V37" s="44">
        <f t="shared" si="11"/>
        <v>23991.687291666665</v>
      </c>
      <c r="W37" s="44">
        <f t="shared" si="8"/>
        <v>8865</v>
      </c>
      <c r="X37" s="45">
        <f t="shared" si="12"/>
        <v>21285</v>
      </c>
      <c r="Y37" s="44">
        <f t="shared" si="10"/>
        <v>117143.31270833334</v>
      </c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</row>
    <row r="38" spans="1:79" s="40" customFormat="1" ht="21" customHeight="1" x14ac:dyDescent="0.2">
      <c r="A38" s="40">
        <v>29</v>
      </c>
      <c r="B38" s="41" t="s">
        <v>153</v>
      </c>
      <c r="C38" s="42" t="s">
        <v>118</v>
      </c>
      <c r="D38" s="37" t="s">
        <v>27</v>
      </c>
      <c r="E38" s="37" t="s">
        <v>123</v>
      </c>
      <c r="F38" s="33" t="s">
        <v>109</v>
      </c>
      <c r="G38" s="34">
        <v>150000</v>
      </c>
      <c r="H38" s="43">
        <f t="shared" si="0"/>
        <v>141135</v>
      </c>
      <c r="I38" s="34">
        <f t="shared" si="1"/>
        <v>4305</v>
      </c>
      <c r="J38" s="34">
        <f t="shared" si="2"/>
        <v>10649.999999999998</v>
      </c>
      <c r="K38" s="34">
        <f t="shared" si="3"/>
        <v>686.4</v>
      </c>
      <c r="L38" s="34">
        <f t="shared" si="4"/>
        <v>4560</v>
      </c>
      <c r="M38" s="34">
        <f t="shared" si="5"/>
        <v>10635</v>
      </c>
      <c r="N38" s="34">
        <v>0</v>
      </c>
      <c r="O38" s="34">
        <f t="shared" si="6"/>
        <v>30836.399999999998</v>
      </c>
      <c r="P38" s="34">
        <v>25</v>
      </c>
      <c r="Q38" s="35"/>
      <c r="R38" s="34"/>
      <c r="S38" s="34"/>
      <c r="T38" s="34">
        <v>100</v>
      </c>
      <c r="U38" s="36">
        <f t="shared" si="7"/>
        <v>23866.687291666665</v>
      </c>
      <c r="V38" s="44">
        <f t="shared" si="11"/>
        <v>23991.687291666665</v>
      </c>
      <c r="W38" s="44">
        <f t="shared" si="8"/>
        <v>8865</v>
      </c>
      <c r="X38" s="45">
        <f t="shared" si="12"/>
        <v>21285</v>
      </c>
      <c r="Y38" s="44">
        <f t="shared" si="10"/>
        <v>117143.31270833334</v>
      </c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</row>
    <row r="39" spans="1:79" s="40" customFormat="1" ht="21" customHeight="1" x14ac:dyDescent="0.2">
      <c r="A39" s="40">
        <v>30</v>
      </c>
      <c r="B39" s="41" t="s">
        <v>154</v>
      </c>
      <c r="C39" s="42" t="s">
        <v>117</v>
      </c>
      <c r="D39" s="38" t="s">
        <v>32</v>
      </c>
      <c r="E39" s="37" t="s">
        <v>41</v>
      </c>
      <c r="F39" s="33" t="s">
        <v>109</v>
      </c>
      <c r="G39" s="34">
        <v>145000</v>
      </c>
      <c r="H39" s="43">
        <f t="shared" si="0"/>
        <v>135080.38</v>
      </c>
      <c r="I39" s="34">
        <f t="shared" si="1"/>
        <v>4161.5</v>
      </c>
      <c r="J39" s="34">
        <f t="shared" si="2"/>
        <v>10294.999999999998</v>
      </c>
      <c r="K39" s="34">
        <f t="shared" si="3"/>
        <v>686.4</v>
      </c>
      <c r="L39" s="34">
        <f t="shared" si="4"/>
        <v>4408</v>
      </c>
      <c r="M39" s="34">
        <f t="shared" si="5"/>
        <v>10280.5</v>
      </c>
      <c r="N39" s="34">
        <v>1350.12</v>
      </c>
      <c r="O39" s="34">
        <f t="shared" si="6"/>
        <v>31181.519999999997</v>
      </c>
      <c r="P39" s="34">
        <v>25</v>
      </c>
      <c r="Q39" s="35">
        <v>1000</v>
      </c>
      <c r="R39" s="34">
        <v>800.04</v>
      </c>
      <c r="S39" s="34"/>
      <c r="T39" s="34">
        <v>100</v>
      </c>
      <c r="U39" s="36">
        <f t="shared" si="7"/>
        <v>22353.032291666666</v>
      </c>
      <c r="V39" s="44">
        <f t="shared" si="11"/>
        <v>24278.072291666667</v>
      </c>
      <c r="W39" s="44">
        <f t="shared" si="8"/>
        <v>9919.619999999999</v>
      </c>
      <c r="X39" s="45">
        <f t="shared" si="12"/>
        <v>20575.5</v>
      </c>
      <c r="Y39" s="44">
        <f t="shared" si="10"/>
        <v>110802.30770833333</v>
      </c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</row>
    <row r="40" spans="1:79" s="40" customFormat="1" ht="21" customHeight="1" x14ac:dyDescent="0.2">
      <c r="A40" s="40">
        <v>31</v>
      </c>
      <c r="B40" s="41" t="s">
        <v>155</v>
      </c>
      <c r="C40" s="42" t="s">
        <v>117</v>
      </c>
      <c r="D40" s="38" t="s">
        <v>26</v>
      </c>
      <c r="E40" s="37" t="s">
        <v>41</v>
      </c>
      <c r="F40" s="33" t="s">
        <v>109</v>
      </c>
      <c r="G40" s="34">
        <v>90000</v>
      </c>
      <c r="H40" s="43">
        <f t="shared" si="0"/>
        <v>84681</v>
      </c>
      <c r="I40" s="34">
        <f t="shared" si="1"/>
        <v>2583</v>
      </c>
      <c r="J40" s="34">
        <f t="shared" si="2"/>
        <v>6389.9999999999991</v>
      </c>
      <c r="K40" s="34">
        <f t="shared" si="3"/>
        <v>686.4</v>
      </c>
      <c r="L40" s="34">
        <f t="shared" si="4"/>
        <v>2736</v>
      </c>
      <c r="M40" s="34">
        <f t="shared" si="5"/>
        <v>6381</v>
      </c>
      <c r="N40" s="34">
        <v>0</v>
      </c>
      <c r="O40" s="34">
        <f t="shared" si="6"/>
        <v>18776.400000000001</v>
      </c>
      <c r="P40" s="34">
        <v>25</v>
      </c>
      <c r="Q40" s="35"/>
      <c r="R40" s="34"/>
      <c r="S40" s="34"/>
      <c r="T40" s="34">
        <v>100</v>
      </c>
      <c r="U40" s="36">
        <f t="shared" si="7"/>
        <v>9753.1872916666671</v>
      </c>
      <c r="V40" s="44">
        <f t="shared" si="11"/>
        <v>9878.1872916666671</v>
      </c>
      <c r="W40" s="44">
        <f t="shared" si="8"/>
        <v>5319</v>
      </c>
      <c r="X40" s="45">
        <f t="shared" si="12"/>
        <v>12771</v>
      </c>
      <c r="Y40" s="44">
        <f t="shared" si="10"/>
        <v>74802.812708333338</v>
      </c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</row>
    <row r="41" spans="1:79" s="40" customFormat="1" ht="21" customHeight="1" x14ac:dyDescent="0.2">
      <c r="A41" s="40">
        <v>32</v>
      </c>
      <c r="B41" s="41" t="s">
        <v>156</v>
      </c>
      <c r="C41" s="42" t="s">
        <v>117</v>
      </c>
      <c r="D41" s="37" t="s">
        <v>33</v>
      </c>
      <c r="E41" s="37" t="s">
        <v>92</v>
      </c>
      <c r="F41" s="33" t="s">
        <v>109</v>
      </c>
      <c r="G41" s="34">
        <v>150000</v>
      </c>
      <c r="H41" s="43">
        <f t="shared" si="0"/>
        <v>141135</v>
      </c>
      <c r="I41" s="34">
        <f t="shared" si="1"/>
        <v>4305</v>
      </c>
      <c r="J41" s="34">
        <f t="shared" si="2"/>
        <v>10649.999999999998</v>
      </c>
      <c r="K41" s="34">
        <f t="shared" si="3"/>
        <v>686.4</v>
      </c>
      <c r="L41" s="34">
        <f t="shared" si="4"/>
        <v>4560</v>
      </c>
      <c r="M41" s="34">
        <f t="shared" si="5"/>
        <v>10635</v>
      </c>
      <c r="N41" s="34">
        <v>0</v>
      </c>
      <c r="O41" s="34">
        <f t="shared" si="6"/>
        <v>30836.399999999998</v>
      </c>
      <c r="P41" s="34">
        <v>25</v>
      </c>
      <c r="Q41" s="35"/>
      <c r="R41" s="34"/>
      <c r="S41" s="34">
        <v>2125</v>
      </c>
      <c r="T41" s="34">
        <v>100</v>
      </c>
      <c r="U41" s="36">
        <f t="shared" si="7"/>
        <v>23866.687291666665</v>
      </c>
      <c r="V41" s="44">
        <f t="shared" si="11"/>
        <v>26116.687291666665</v>
      </c>
      <c r="W41" s="44">
        <f t="shared" si="8"/>
        <v>8865</v>
      </c>
      <c r="X41" s="45">
        <f t="shared" si="12"/>
        <v>21285</v>
      </c>
      <c r="Y41" s="44">
        <f t="shared" si="10"/>
        <v>115018.31270833334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</row>
    <row r="42" spans="1:79" s="40" customFormat="1" ht="21" customHeight="1" x14ac:dyDescent="0.2">
      <c r="A42" s="40">
        <v>33</v>
      </c>
      <c r="B42" s="41" t="s">
        <v>157</v>
      </c>
      <c r="C42" s="42" t="s">
        <v>117</v>
      </c>
      <c r="D42" s="37" t="s">
        <v>18</v>
      </c>
      <c r="E42" s="37" t="s">
        <v>39</v>
      </c>
      <c r="F42" s="33" t="s">
        <v>109</v>
      </c>
      <c r="G42" s="34">
        <v>130000</v>
      </c>
      <c r="H42" s="43">
        <f t="shared" ref="H42:H74" si="13">+G42-(I42+L42+N42)</f>
        <v>122317</v>
      </c>
      <c r="I42" s="34">
        <f t="shared" ref="I42:I74" si="14">IF(G42&lt;=312000,G42*2.87%,8954.4)</f>
        <v>3731</v>
      </c>
      <c r="J42" s="34">
        <f t="shared" ref="J42:J74" si="15">IF(G42&lt;=312000,G42*7.1%,22152)</f>
        <v>9230</v>
      </c>
      <c r="K42" s="34">
        <f t="shared" ref="K42:K74" si="16">IF(G42&lt;=62400,G42*1.1%,686.4)</f>
        <v>686.4</v>
      </c>
      <c r="L42" s="34">
        <f t="shared" ref="L42:L74" si="17">IF(G42&lt;=156000,G42*3.04%,4742.4)</f>
        <v>3952</v>
      </c>
      <c r="M42" s="34">
        <f t="shared" ref="M42:M74" si="18">IF(G42&lt;=156000,G42*7.09%,11060.4)</f>
        <v>9217</v>
      </c>
      <c r="N42" s="34">
        <v>0</v>
      </c>
      <c r="O42" s="34">
        <f t="shared" ref="O42:O74" si="19">+I42+J42+K42+L42+M42+N42</f>
        <v>26816.400000000001</v>
      </c>
      <c r="P42" s="34">
        <v>25</v>
      </c>
      <c r="Q42" s="35"/>
      <c r="R42" s="34"/>
      <c r="S42" s="34"/>
      <c r="T42" s="34">
        <v>100</v>
      </c>
      <c r="U42" s="36">
        <f t="shared" ref="U42:U74" si="20">IF((H42*12)&gt;867123.01,(79776+(((H42*12)-867123.01)*0.25))/12,IF((H42*12)&gt;624329.01,(31216+(((H42*12)-624329.01)*0.2))/12,IF((H42*12)&gt;416220.01,(((H42*12)-416220.01)*0.15)/12,0)))</f>
        <v>19162.187291666665</v>
      </c>
      <c r="V42" s="44">
        <f t="shared" ref="V42:V74" si="21">P42+Q42+R42+S42+T42+U42</f>
        <v>19287.187291666665</v>
      </c>
      <c r="W42" s="44">
        <f t="shared" ref="W42:W74" si="22">+I42+L42+N42</f>
        <v>7683</v>
      </c>
      <c r="X42" s="45">
        <f t="shared" si="12"/>
        <v>18447</v>
      </c>
      <c r="Y42" s="44">
        <f t="shared" ref="Y42:Y74" si="23">+G42-(V42+W42)</f>
        <v>103029.81270833334</v>
      </c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</row>
    <row r="43" spans="1:79" s="40" customFormat="1" ht="21" customHeight="1" x14ac:dyDescent="0.2">
      <c r="A43" s="40">
        <v>34</v>
      </c>
      <c r="B43" s="41" t="s">
        <v>158</v>
      </c>
      <c r="C43" s="42" t="s">
        <v>117</v>
      </c>
      <c r="D43" s="37" t="s">
        <v>18</v>
      </c>
      <c r="E43" s="37" t="s">
        <v>73</v>
      </c>
      <c r="F43" s="33" t="s">
        <v>109</v>
      </c>
      <c r="G43" s="34">
        <v>130000</v>
      </c>
      <c r="H43" s="43">
        <f t="shared" si="13"/>
        <v>122317</v>
      </c>
      <c r="I43" s="34">
        <f t="shared" si="14"/>
        <v>3731</v>
      </c>
      <c r="J43" s="34">
        <f t="shared" si="15"/>
        <v>9230</v>
      </c>
      <c r="K43" s="34">
        <f t="shared" si="16"/>
        <v>686.4</v>
      </c>
      <c r="L43" s="34">
        <f t="shared" si="17"/>
        <v>3952</v>
      </c>
      <c r="M43" s="34">
        <f t="shared" si="18"/>
        <v>9217</v>
      </c>
      <c r="N43" s="34">
        <v>0</v>
      </c>
      <c r="O43" s="34">
        <f t="shared" si="19"/>
        <v>26816.400000000001</v>
      </c>
      <c r="P43" s="34">
        <v>25</v>
      </c>
      <c r="Q43" s="35"/>
      <c r="R43" s="34"/>
      <c r="S43" s="34"/>
      <c r="T43" s="34">
        <v>100</v>
      </c>
      <c r="U43" s="36">
        <f t="shared" si="20"/>
        <v>19162.187291666665</v>
      </c>
      <c r="V43" s="44">
        <f t="shared" si="21"/>
        <v>19287.187291666665</v>
      </c>
      <c r="W43" s="44">
        <f t="shared" si="22"/>
        <v>7683</v>
      </c>
      <c r="X43" s="45">
        <f t="shared" si="12"/>
        <v>18447</v>
      </c>
      <c r="Y43" s="44">
        <f t="shared" si="23"/>
        <v>103029.81270833334</v>
      </c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</row>
    <row r="44" spans="1:79" s="40" customFormat="1" ht="21" customHeight="1" x14ac:dyDescent="0.2">
      <c r="A44" s="40">
        <v>35</v>
      </c>
      <c r="B44" s="41" t="s">
        <v>159</v>
      </c>
      <c r="C44" s="42" t="s">
        <v>117</v>
      </c>
      <c r="D44" s="37" t="s">
        <v>17</v>
      </c>
      <c r="E44" s="37" t="s">
        <v>57</v>
      </c>
      <c r="F44" s="33" t="s">
        <v>109</v>
      </c>
      <c r="G44" s="34">
        <v>145000</v>
      </c>
      <c r="H44" s="43">
        <f t="shared" si="13"/>
        <v>136430.5</v>
      </c>
      <c r="I44" s="34">
        <f t="shared" si="14"/>
        <v>4161.5</v>
      </c>
      <c r="J44" s="34">
        <f t="shared" si="15"/>
        <v>10294.999999999998</v>
      </c>
      <c r="K44" s="34">
        <f t="shared" si="16"/>
        <v>686.4</v>
      </c>
      <c r="L44" s="34">
        <f t="shared" si="17"/>
        <v>4408</v>
      </c>
      <c r="M44" s="34">
        <f t="shared" si="18"/>
        <v>10280.5</v>
      </c>
      <c r="N44" s="34">
        <v>0</v>
      </c>
      <c r="O44" s="34">
        <f t="shared" si="19"/>
        <v>29831.399999999998</v>
      </c>
      <c r="P44" s="34">
        <v>25</v>
      </c>
      <c r="Q44" s="35"/>
      <c r="R44" s="34"/>
      <c r="S44" s="34"/>
      <c r="T44" s="34">
        <v>100</v>
      </c>
      <c r="U44" s="36">
        <f t="shared" si="20"/>
        <v>22690.562291666665</v>
      </c>
      <c r="V44" s="44">
        <f t="shared" si="21"/>
        <v>22815.562291666665</v>
      </c>
      <c r="W44" s="44">
        <f t="shared" si="22"/>
        <v>8569.5</v>
      </c>
      <c r="X44" s="45">
        <f t="shared" si="12"/>
        <v>20575.5</v>
      </c>
      <c r="Y44" s="44">
        <f t="shared" si="23"/>
        <v>113614.93770833334</v>
      </c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</row>
    <row r="45" spans="1:79" s="40" customFormat="1" ht="21" customHeight="1" x14ac:dyDescent="0.2">
      <c r="A45" s="40">
        <v>36</v>
      </c>
      <c r="B45" s="41" t="s">
        <v>160</v>
      </c>
      <c r="C45" s="42" t="s">
        <v>117</v>
      </c>
      <c r="D45" s="37" t="s">
        <v>17</v>
      </c>
      <c r="E45" s="38" t="s">
        <v>59</v>
      </c>
      <c r="F45" s="33" t="s">
        <v>109</v>
      </c>
      <c r="G45" s="34">
        <v>150000</v>
      </c>
      <c r="H45" s="43">
        <f t="shared" si="13"/>
        <v>141135</v>
      </c>
      <c r="I45" s="34">
        <f t="shared" si="14"/>
        <v>4305</v>
      </c>
      <c r="J45" s="34">
        <f t="shared" si="15"/>
        <v>10649.999999999998</v>
      </c>
      <c r="K45" s="34">
        <f t="shared" si="16"/>
        <v>686.4</v>
      </c>
      <c r="L45" s="34">
        <f t="shared" si="17"/>
        <v>4560</v>
      </c>
      <c r="M45" s="34">
        <f t="shared" si="18"/>
        <v>10635</v>
      </c>
      <c r="N45" s="34">
        <v>0</v>
      </c>
      <c r="O45" s="34">
        <f t="shared" si="19"/>
        <v>30836.399999999998</v>
      </c>
      <c r="P45" s="34">
        <v>25</v>
      </c>
      <c r="Q45" s="35"/>
      <c r="R45" s="34"/>
      <c r="S45" s="34"/>
      <c r="T45" s="34">
        <v>100</v>
      </c>
      <c r="U45" s="36">
        <f t="shared" si="20"/>
        <v>23866.687291666665</v>
      </c>
      <c r="V45" s="44">
        <f t="shared" si="21"/>
        <v>23991.687291666665</v>
      </c>
      <c r="W45" s="44">
        <f t="shared" si="22"/>
        <v>8865</v>
      </c>
      <c r="X45" s="45">
        <f t="shared" si="12"/>
        <v>21285</v>
      </c>
      <c r="Y45" s="44">
        <f t="shared" si="23"/>
        <v>117143.31270833334</v>
      </c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</row>
    <row r="46" spans="1:79" s="40" customFormat="1" ht="21" customHeight="1" x14ac:dyDescent="0.2">
      <c r="A46" s="40">
        <v>37</v>
      </c>
      <c r="B46" s="41" t="s">
        <v>161</v>
      </c>
      <c r="C46" s="42" t="s">
        <v>118</v>
      </c>
      <c r="D46" s="37" t="s">
        <v>20</v>
      </c>
      <c r="E46" s="37" t="s">
        <v>50</v>
      </c>
      <c r="F46" s="33" t="s">
        <v>95</v>
      </c>
      <c r="G46" s="34">
        <v>45000</v>
      </c>
      <c r="H46" s="43">
        <f t="shared" si="13"/>
        <v>40990.379999999997</v>
      </c>
      <c r="I46" s="34">
        <f t="shared" si="14"/>
        <v>1291.5</v>
      </c>
      <c r="J46" s="34">
        <f t="shared" si="15"/>
        <v>3194.9999999999995</v>
      </c>
      <c r="K46" s="34">
        <f t="shared" si="16"/>
        <v>495.00000000000006</v>
      </c>
      <c r="L46" s="34">
        <f t="shared" si="17"/>
        <v>1368</v>
      </c>
      <c r="M46" s="34">
        <f t="shared" si="18"/>
        <v>3190.5</v>
      </c>
      <c r="N46" s="34">
        <v>1350.12</v>
      </c>
      <c r="O46" s="34">
        <f t="shared" si="19"/>
        <v>10890.119999999999</v>
      </c>
      <c r="P46" s="34">
        <v>25</v>
      </c>
      <c r="Q46" s="35">
        <v>500</v>
      </c>
      <c r="R46" s="34">
        <v>100.01</v>
      </c>
      <c r="S46" s="34"/>
      <c r="T46" s="34">
        <v>100</v>
      </c>
      <c r="U46" s="36">
        <f t="shared" si="20"/>
        <v>945.8068749999992</v>
      </c>
      <c r="V46" s="44">
        <f t="shared" si="21"/>
        <v>1670.8168749999991</v>
      </c>
      <c r="W46" s="44">
        <f t="shared" si="22"/>
        <v>4009.62</v>
      </c>
      <c r="X46" s="45">
        <f t="shared" si="12"/>
        <v>6385.5</v>
      </c>
      <c r="Y46" s="44">
        <f t="shared" si="23"/>
        <v>39319.563125000001</v>
      </c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</row>
    <row r="47" spans="1:79" s="40" customFormat="1" ht="21" customHeight="1" x14ac:dyDescent="0.2">
      <c r="A47" s="40">
        <v>38</v>
      </c>
      <c r="B47" s="41" t="s">
        <v>162</v>
      </c>
      <c r="C47" s="42" t="s">
        <v>117</v>
      </c>
      <c r="D47" s="31" t="s">
        <v>20</v>
      </c>
      <c r="E47" s="37" t="s">
        <v>60</v>
      </c>
      <c r="F47" s="33" t="s">
        <v>94</v>
      </c>
      <c r="G47" s="34">
        <v>50000</v>
      </c>
      <c r="H47" s="43">
        <f t="shared" si="13"/>
        <v>44344.76</v>
      </c>
      <c r="I47" s="34">
        <f t="shared" si="14"/>
        <v>1435</v>
      </c>
      <c r="J47" s="34">
        <f t="shared" si="15"/>
        <v>3549.9999999999995</v>
      </c>
      <c r="K47" s="34">
        <f t="shared" si="16"/>
        <v>550</v>
      </c>
      <c r="L47" s="34">
        <f t="shared" si="17"/>
        <v>1520</v>
      </c>
      <c r="M47" s="34">
        <f t="shared" si="18"/>
        <v>3545.0000000000005</v>
      </c>
      <c r="N47" s="34">
        <f>+N67*2</f>
        <v>2700.24</v>
      </c>
      <c r="O47" s="34">
        <f t="shared" si="19"/>
        <v>13300.24</v>
      </c>
      <c r="P47" s="34">
        <v>25</v>
      </c>
      <c r="Q47" s="35"/>
      <c r="R47" s="34">
        <v>150.01</v>
      </c>
      <c r="S47" s="34"/>
      <c r="T47" s="34">
        <v>100</v>
      </c>
      <c r="U47" s="36">
        <f t="shared" si="20"/>
        <v>1448.9638749999997</v>
      </c>
      <c r="V47" s="44">
        <f t="shared" si="21"/>
        <v>1723.9738749999997</v>
      </c>
      <c r="W47" s="44">
        <f t="shared" si="22"/>
        <v>5655.24</v>
      </c>
      <c r="X47" s="45">
        <f t="shared" si="12"/>
        <v>7095</v>
      </c>
      <c r="Y47" s="44">
        <f t="shared" si="23"/>
        <v>42620.786124999999</v>
      </c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</row>
    <row r="48" spans="1:79" s="40" customFormat="1" ht="21" customHeight="1" x14ac:dyDescent="0.2">
      <c r="A48" s="40">
        <v>39</v>
      </c>
      <c r="B48" s="41" t="s">
        <v>163</v>
      </c>
      <c r="C48" s="42" t="s">
        <v>117</v>
      </c>
      <c r="D48" s="37" t="s">
        <v>20</v>
      </c>
      <c r="E48" s="37" t="s">
        <v>54</v>
      </c>
      <c r="F48" s="33" t="s">
        <v>94</v>
      </c>
      <c r="G48" s="34">
        <v>45000</v>
      </c>
      <c r="H48" s="43">
        <f t="shared" si="13"/>
        <v>42340.5</v>
      </c>
      <c r="I48" s="34">
        <f t="shared" si="14"/>
        <v>1291.5</v>
      </c>
      <c r="J48" s="34">
        <f t="shared" si="15"/>
        <v>3194.9999999999995</v>
      </c>
      <c r="K48" s="34">
        <f t="shared" si="16"/>
        <v>495.00000000000006</v>
      </c>
      <c r="L48" s="34">
        <f t="shared" si="17"/>
        <v>1368</v>
      </c>
      <c r="M48" s="34">
        <f t="shared" si="18"/>
        <v>3190.5</v>
      </c>
      <c r="N48" s="34">
        <v>0</v>
      </c>
      <c r="O48" s="34">
        <f t="shared" si="19"/>
        <v>9540</v>
      </c>
      <c r="P48" s="34">
        <v>25</v>
      </c>
      <c r="Q48" s="35"/>
      <c r="R48" s="34"/>
      <c r="S48" s="34"/>
      <c r="T48" s="34">
        <v>100</v>
      </c>
      <c r="U48" s="36">
        <f t="shared" si="20"/>
        <v>1148.3248749999998</v>
      </c>
      <c r="V48" s="44">
        <f t="shared" si="21"/>
        <v>1273.3248749999998</v>
      </c>
      <c r="W48" s="44">
        <f t="shared" si="22"/>
        <v>2659.5</v>
      </c>
      <c r="X48" s="45">
        <f t="shared" si="12"/>
        <v>6385.5</v>
      </c>
      <c r="Y48" s="44">
        <f t="shared" si="23"/>
        <v>41067.175125000002</v>
      </c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</row>
    <row r="49" spans="1:79" s="40" customFormat="1" ht="21" customHeight="1" x14ac:dyDescent="0.2">
      <c r="A49" s="40">
        <v>40</v>
      </c>
      <c r="B49" s="41" t="s">
        <v>164</v>
      </c>
      <c r="C49" s="42" t="s">
        <v>117</v>
      </c>
      <c r="D49" s="31" t="s">
        <v>20</v>
      </c>
      <c r="E49" s="37" t="s">
        <v>54</v>
      </c>
      <c r="F49" s="33" t="s">
        <v>94</v>
      </c>
      <c r="G49" s="34">
        <v>45000</v>
      </c>
      <c r="H49" s="43">
        <f t="shared" si="13"/>
        <v>42340.5</v>
      </c>
      <c r="I49" s="34">
        <f t="shared" si="14"/>
        <v>1291.5</v>
      </c>
      <c r="J49" s="34">
        <f t="shared" si="15"/>
        <v>3194.9999999999995</v>
      </c>
      <c r="K49" s="34">
        <f t="shared" si="16"/>
        <v>495.00000000000006</v>
      </c>
      <c r="L49" s="34">
        <f t="shared" si="17"/>
        <v>1368</v>
      </c>
      <c r="M49" s="34">
        <f t="shared" si="18"/>
        <v>3190.5</v>
      </c>
      <c r="N49" s="34">
        <v>0</v>
      </c>
      <c r="O49" s="34">
        <f t="shared" si="19"/>
        <v>9540</v>
      </c>
      <c r="P49" s="34">
        <v>25</v>
      </c>
      <c r="Q49" s="35"/>
      <c r="R49" s="34"/>
      <c r="S49" s="34"/>
      <c r="T49" s="34">
        <v>100</v>
      </c>
      <c r="U49" s="36">
        <f t="shared" si="20"/>
        <v>1148.3248749999998</v>
      </c>
      <c r="V49" s="44">
        <f t="shared" si="21"/>
        <v>1273.3248749999998</v>
      </c>
      <c r="W49" s="44">
        <f t="shared" si="22"/>
        <v>2659.5</v>
      </c>
      <c r="X49" s="45">
        <f t="shared" si="12"/>
        <v>6385.5</v>
      </c>
      <c r="Y49" s="44">
        <f t="shared" si="23"/>
        <v>41067.175125000002</v>
      </c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</row>
    <row r="50" spans="1:79" s="40" customFormat="1" ht="21" customHeight="1" x14ac:dyDescent="0.2">
      <c r="A50" s="40">
        <v>41</v>
      </c>
      <c r="B50" s="41" t="s">
        <v>165</v>
      </c>
      <c r="C50" s="42" t="s">
        <v>118</v>
      </c>
      <c r="D50" s="37" t="s">
        <v>20</v>
      </c>
      <c r="E50" s="37" t="s">
        <v>54</v>
      </c>
      <c r="F50" s="33" t="s">
        <v>94</v>
      </c>
      <c r="G50" s="34">
        <v>40000</v>
      </c>
      <c r="H50" s="43">
        <f t="shared" si="13"/>
        <v>37636</v>
      </c>
      <c r="I50" s="34">
        <f t="shared" si="14"/>
        <v>1148</v>
      </c>
      <c r="J50" s="34">
        <f t="shared" si="15"/>
        <v>2839.9999999999995</v>
      </c>
      <c r="K50" s="34">
        <f t="shared" si="16"/>
        <v>440.00000000000006</v>
      </c>
      <c r="L50" s="34">
        <f t="shared" si="17"/>
        <v>1216</v>
      </c>
      <c r="M50" s="34">
        <f t="shared" si="18"/>
        <v>2836</v>
      </c>
      <c r="N50" s="34">
        <v>0</v>
      </c>
      <c r="O50" s="34">
        <f t="shared" si="19"/>
        <v>8480</v>
      </c>
      <c r="P50" s="34">
        <v>25</v>
      </c>
      <c r="Q50" s="35">
        <v>6690.13</v>
      </c>
      <c r="R50" s="34">
        <v>850.04</v>
      </c>
      <c r="S50" s="34"/>
      <c r="T50" s="34">
        <v>100</v>
      </c>
      <c r="U50" s="36">
        <f t="shared" si="20"/>
        <v>442.64987499999984</v>
      </c>
      <c r="V50" s="44">
        <f t="shared" si="21"/>
        <v>8107.8198750000001</v>
      </c>
      <c r="W50" s="44">
        <f t="shared" si="22"/>
        <v>2364</v>
      </c>
      <c r="X50" s="45">
        <f t="shared" si="12"/>
        <v>5676</v>
      </c>
      <c r="Y50" s="44">
        <f t="shared" si="23"/>
        <v>29528.180124999999</v>
      </c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</row>
    <row r="51" spans="1:79" s="40" customFormat="1" ht="21" customHeight="1" x14ac:dyDescent="0.2">
      <c r="A51" s="40">
        <v>42</v>
      </c>
      <c r="B51" s="41" t="s">
        <v>166</v>
      </c>
      <c r="C51" s="42" t="s">
        <v>117</v>
      </c>
      <c r="D51" s="47" t="s">
        <v>20</v>
      </c>
      <c r="E51" s="37" t="s">
        <v>53</v>
      </c>
      <c r="F51" s="33" t="s">
        <v>94</v>
      </c>
      <c r="G51" s="34">
        <v>50000</v>
      </c>
      <c r="H51" s="43">
        <f t="shared" si="13"/>
        <v>45694.879999999997</v>
      </c>
      <c r="I51" s="34">
        <f t="shared" si="14"/>
        <v>1435</v>
      </c>
      <c r="J51" s="34">
        <f t="shared" si="15"/>
        <v>3549.9999999999995</v>
      </c>
      <c r="K51" s="34">
        <f t="shared" si="16"/>
        <v>550</v>
      </c>
      <c r="L51" s="34">
        <f t="shared" si="17"/>
        <v>1520</v>
      </c>
      <c r="M51" s="34">
        <f t="shared" si="18"/>
        <v>3545.0000000000005</v>
      </c>
      <c r="N51" s="34">
        <v>1350.12</v>
      </c>
      <c r="O51" s="34">
        <f t="shared" si="19"/>
        <v>11950.119999999999</v>
      </c>
      <c r="P51" s="34">
        <v>25</v>
      </c>
      <c r="Q51" s="35">
        <v>7246.58</v>
      </c>
      <c r="R51" s="34">
        <v>350.02</v>
      </c>
      <c r="S51" s="34"/>
      <c r="T51" s="34">
        <v>100</v>
      </c>
      <c r="U51" s="36">
        <f t="shared" si="20"/>
        <v>1651.4818749999993</v>
      </c>
      <c r="V51" s="44">
        <f t="shared" si="21"/>
        <v>9373.0818749999999</v>
      </c>
      <c r="W51" s="44">
        <f t="shared" si="22"/>
        <v>4305.12</v>
      </c>
      <c r="X51" s="45">
        <f t="shared" si="12"/>
        <v>7095</v>
      </c>
      <c r="Y51" s="44">
        <f t="shared" si="23"/>
        <v>36321.798125000001</v>
      </c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</row>
    <row r="52" spans="1:79" s="40" customFormat="1" ht="21" customHeight="1" x14ac:dyDescent="0.2">
      <c r="A52" s="40">
        <v>43</v>
      </c>
      <c r="B52" s="41" t="s">
        <v>167</v>
      </c>
      <c r="C52" s="42" t="s">
        <v>117</v>
      </c>
      <c r="D52" s="37" t="s">
        <v>26</v>
      </c>
      <c r="E52" s="37" t="s">
        <v>105</v>
      </c>
      <c r="F52" s="33" t="s">
        <v>94</v>
      </c>
      <c r="G52" s="34">
        <v>32000</v>
      </c>
      <c r="H52" s="43">
        <f t="shared" si="13"/>
        <v>30108.799999999999</v>
      </c>
      <c r="I52" s="34">
        <f t="shared" si="14"/>
        <v>918.4</v>
      </c>
      <c r="J52" s="34">
        <f t="shared" si="15"/>
        <v>2272</v>
      </c>
      <c r="K52" s="34">
        <f t="shared" si="16"/>
        <v>352.00000000000006</v>
      </c>
      <c r="L52" s="34">
        <f t="shared" si="17"/>
        <v>972.8</v>
      </c>
      <c r="M52" s="34">
        <f t="shared" si="18"/>
        <v>2268.8000000000002</v>
      </c>
      <c r="N52" s="34">
        <v>0</v>
      </c>
      <c r="O52" s="34">
        <f t="shared" si="19"/>
        <v>6784</v>
      </c>
      <c r="P52" s="34">
        <v>25</v>
      </c>
      <c r="Q52" s="35"/>
      <c r="R52" s="34"/>
      <c r="S52" s="34">
        <v>336</v>
      </c>
      <c r="T52" s="34">
        <v>100</v>
      </c>
      <c r="U52" s="36">
        <f t="shared" si="20"/>
        <v>0</v>
      </c>
      <c r="V52" s="44">
        <f t="shared" si="21"/>
        <v>461</v>
      </c>
      <c r="W52" s="44">
        <f t="shared" si="22"/>
        <v>1891.1999999999998</v>
      </c>
      <c r="X52" s="45">
        <f t="shared" si="12"/>
        <v>4540.8</v>
      </c>
      <c r="Y52" s="44">
        <f t="shared" si="23"/>
        <v>29647.8</v>
      </c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</row>
    <row r="53" spans="1:79" s="40" customFormat="1" ht="21" customHeight="1" x14ac:dyDescent="0.2">
      <c r="A53" s="40">
        <v>44</v>
      </c>
      <c r="B53" s="41" t="s">
        <v>168</v>
      </c>
      <c r="C53" s="42" t="s">
        <v>117</v>
      </c>
      <c r="D53" s="31" t="s">
        <v>24</v>
      </c>
      <c r="E53" s="37" t="s">
        <v>76</v>
      </c>
      <c r="F53" s="33" t="s">
        <v>94</v>
      </c>
      <c r="G53" s="34">
        <v>55000</v>
      </c>
      <c r="H53" s="43">
        <f t="shared" si="13"/>
        <v>51749.5</v>
      </c>
      <c r="I53" s="34">
        <f t="shared" si="14"/>
        <v>1578.5</v>
      </c>
      <c r="J53" s="34">
        <f t="shared" si="15"/>
        <v>3904.9999999999995</v>
      </c>
      <c r="K53" s="34">
        <f t="shared" si="16"/>
        <v>605.00000000000011</v>
      </c>
      <c r="L53" s="34">
        <f t="shared" si="17"/>
        <v>1672</v>
      </c>
      <c r="M53" s="34">
        <f t="shared" si="18"/>
        <v>3899.5000000000005</v>
      </c>
      <c r="N53" s="34">
        <v>0</v>
      </c>
      <c r="O53" s="34">
        <f t="shared" si="19"/>
        <v>11660</v>
      </c>
      <c r="P53" s="34">
        <v>25</v>
      </c>
      <c r="Q53" s="35"/>
      <c r="R53" s="34"/>
      <c r="S53" s="34"/>
      <c r="T53" s="34">
        <v>100</v>
      </c>
      <c r="U53" s="36">
        <f t="shared" si="20"/>
        <v>2559.6748749999997</v>
      </c>
      <c r="V53" s="44">
        <f t="shared" si="21"/>
        <v>2684.6748749999997</v>
      </c>
      <c r="W53" s="44">
        <f t="shared" si="22"/>
        <v>3250.5</v>
      </c>
      <c r="X53" s="45">
        <f t="shared" si="12"/>
        <v>7804.5</v>
      </c>
      <c r="Y53" s="44">
        <f t="shared" si="23"/>
        <v>49064.825125000003</v>
      </c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</row>
    <row r="54" spans="1:79" s="40" customFormat="1" ht="21" customHeight="1" x14ac:dyDescent="0.2">
      <c r="A54" s="40">
        <v>45</v>
      </c>
      <c r="B54" s="41" t="s">
        <v>169</v>
      </c>
      <c r="C54" s="42" t="s">
        <v>118</v>
      </c>
      <c r="D54" s="38" t="s">
        <v>104</v>
      </c>
      <c r="E54" s="37" t="s">
        <v>80</v>
      </c>
      <c r="F54" s="33" t="s">
        <v>94</v>
      </c>
      <c r="G54" s="34">
        <v>50000</v>
      </c>
      <c r="H54" s="43">
        <f t="shared" si="13"/>
        <v>47045</v>
      </c>
      <c r="I54" s="34">
        <f t="shared" si="14"/>
        <v>1435</v>
      </c>
      <c r="J54" s="34">
        <f t="shared" si="15"/>
        <v>3549.9999999999995</v>
      </c>
      <c r="K54" s="34">
        <f t="shared" si="16"/>
        <v>550</v>
      </c>
      <c r="L54" s="34">
        <f t="shared" si="17"/>
        <v>1520</v>
      </c>
      <c r="M54" s="34">
        <f t="shared" si="18"/>
        <v>3545.0000000000005</v>
      </c>
      <c r="N54" s="34">
        <v>0</v>
      </c>
      <c r="O54" s="34">
        <f t="shared" si="19"/>
        <v>10600</v>
      </c>
      <c r="P54" s="34">
        <v>25</v>
      </c>
      <c r="Q54" s="35">
        <v>500</v>
      </c>
      <c r="R54" s="34">
        <v>900.05</v>
      </c>
      <c r="S54" s="34"/>
      <c r="T54" s="34">
        <v>100</v>
      </c>
      <c r="U54" s="36">
        <f t="shared" si="20"/>
        <v>1853.9998749999997</v>
      </c>
      <c r="V54" s="44">
        <f t="shared" si="21"/>
        <v>3379.0498749999997</v>
      </c>
      <c r="W54" s="44">
        <f t="shared" si="22"/>
        <v>2955</v>
      </c>
      <c r="X54" s="45">
        <f t="shared" si="12"/>
        <v>7095</v>
      </c>
      <c r="Y54" s="44">
        <f t="shared" si="23"/>
        <v>43665.950125000003</v>
      </c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</row>
    <row r="55" spans="1:79" s="40" customFormat="1" ht="21" customHeight="1" x14ac:dyDescent="0.2">
      <c r="A55" s="40">
        <v>46</v>
      </c>
      <c r="B55" s="41" t="s">
        <v>170</v>
      </c>
      <c r="C55" s="42" t="s">
        <v>117</v>
      </c>
      <c r="D55" s="31" t="s">
        <v>27</v>
      </c>
      <c r="E55" s="37" t="s">
        <v>86</v>
      </c>
      <c r="F55" s="33" t="s">
        <v>94</v>
      </c>
      <c r="G55" s="34">
        <v>50000</v>
      </c>
      <c r="H55" s="43">
        <f t="shared" si="13"/>
        <v>47045</v>
      </c>
      <c r="I55" s="34">
        <f t="shared" si="14"/>
        <v>1435</v>
      </c>
      <c r="J55" s="34">
        <f t="shared" si="15"/>
        <v>3549.9999999999995</v>
      </c>
      <c r="K55" s="34">
        <f t="shared" si="16"/>
        <v>550</v>
      </c>
      <c r="L55" s="34">
        <f t="shared" si="17"/>
        <v>1520</v>
      </c>
      <c r="M55" s="34">
        <f t="shared" si="18"/>
        <v>3545.0000000000005</v>
      </c>
      <c r="N55" s="34"/>
      <c r="O55" s="34">
        <f t="shared" si="19"/>
        <v>10600</v>
      </c>
      <c r="P55" s="34">
        <v>25</v>
      </c>
      <c r="Q55" s="35">
        <v>2467.5300000000002</v>
      </c>
      <c r="R55" s="34">
        <v>600</v>
      </c>
      <c r="S55" s="34"/>
      <c r="T55" s="34">
        <v>100</v>
      </c>
      <c r="U55" s="36">
        <f t="shared" si="20"/>
        <v>1853.9998749999997</v>
      </c>
      <c r="V55" s="44">
        <f t="shared" si="21"/>
        <v>5046.5298750000002</v>
      </c>
      <c r="W55" s="44">
        <f t="shared" si="22"/>
        <v>2955</v>
      </c>
      <c r="X55" s="45">
        <f t="shared" si="12"/>
        <v>7095</v>
      </c>
      <c r="Y55" s="44">
        <f t="shared" si="23"/>
        <v>41998.470125</v>
      </c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</row>
    <row r="56" spans="1:79" s="40" customFormat="1" ht="21" customHeight="1" x14ac:dyDescent="0.2">
      <c r="A56" s="40">
        <v>47</v>
      </c>
      <c r="B56" s="41" t="s">
        <v>171</v>
      </c>
      <c r="C56" s="42" t="s">
        <v>118</v>
      </c>
      <c r="D56" s="37" t="s">
        <v>16</v>
      </c>
      <c r="E56" s="37" t="s">
        <v>93</v>
      </c>
      <c r="F56" s="33" t="s">
        <v>94</v>
      </c>
      <c r="G56" s="34">
        <v>33875</v>
      </c>
      <c r="H56" s="43">
        <f t="shared" si="13"/>
        <v>31872.987499999999</v>
      </c>
      <c r="I56" s="34">
        <f t="shared" si="14"/>
        <v>972.21249999999998</v>
      </c>
      <c r="J56" s="34">
        <f t="shared" si="15"/>
        <v>2405.125</v>
      </c>
      <c r="K56" s="34">
        <f t="shared" si="16"/>
        <v>372.62500000000006</v>
      </c>
      <c r="L56" s="34">
        <f t="shared" si="17"/>
        <v>1029.8</v>
      </c>
      <c r="M56" s="34">
        <f t="shared" si="18"/>
        <v>2401.7375000000002</v>
      </c>
      <c r="N56" s="34">
        <v>0</v>
      </c>
      <c r="O56" s="34">
        <f t="shared" si="19"/>
        <v>7181.5</v>
      </c>
      <c r="P56" s="34">
        <v>25</v>
      </c>
      <c r="Q56" s="35"/>
      <c r="R56" s="34"/>
      <c r="S56" s="34"/>
      <c r="T56" s="34">
        <v>100</v>
      </c>
      <c r="U56" s="36">
        <f t="shared" si="20"/>
        <v>0</v>
      </c>
      <c r="V56" s="44">
        <f t="shared" si="21"/>
        <v>125</v>
      </c>
      <c r="W56" s="44">
        <f t="shared" si="22"/>
        <v>2002.0124999999998</v>
      </c>
      <c r="X56" s="45">
        <f t="shared" si="12"/>
        <v>4806.8625000000002</v>
      </c>
      <c r="Y56" s="44">
        <f t="shared" si="23"/>
        <v>31747.987499999999</v>
      </c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</row>
    <row r="57" spans="1:79" s="40" customFormat="1" ht="21" customHeight="1" x14ac:dyDescent="0.2">
      <c r="A57" s="40">
        <v>48</v>
      </c>
      <c r="B57" s="41" t="s">
        <v>172</v>
      </c>
      <c r="C57" s="42" t="s">
        <v>118</v>
      </c>
      <c r="D57" s="31" t="s">
        <v>24</v>
      </c>
      <c r="E57" s="37" t="s">
        <v>82</v>
      </c>
      <c r="F57" s="33" t="s">
        <v>94</v>
      </c>
      <c r="G57" s="34">
        <v>40000</v>
      </c>
      <c r="H57" s="43">
        <f t="shared" si="13"/>
        <v>37636</v>
      </c>
      <c r="I57" s="34">
        <f t="shared" si="14"/>
        <v>1148</v>
      </c>
      <c r="J57" s="34">
        <f t="shared" si="15"/>
        <v>2839.9999999999995</v>
      </c>
      <c r="K57" s="34">
        <f t="shared" si="16"/>
        <v>440.00000000000006</v>
      </c>
      <c r="L57" s="34">
        <f t="shared" si="17"/>
        <v>1216</v>
      </c>
      <c r="M57" s="34">
        <f t="shared" si="18"/>
        <v>2836</v>
      </c>
      <c r="N57" s="34">
        <v>0</v>
      </c>
      <c r="O57" s="34">
        <f t="shared" si="19"/>
        <v>8480</v>
      </c>
      <c r="P57" s="34">
        <v>25</v>
      </c>
      <c r="Q57" s="35">
        <v>7189.37</v>
      </c>
      <c r="R57" s="34">
        <v>700.04</v>
      </c>
      <c r="S57" s="34"/>
      <c r="T57" s="34">
        <v>100</v>
      </c>
      <c r="U57" s="36">
        <f t="shared" si="20"/>
        <v>442.64987499999984</v>
      </c>
      <c r="V57" s="44">
        <f t="shared" si="21"/>
        <v>8457.059874999999</v>
      </c>
      <c r="W57" s="44">
        <f t="shared" si="22"/>
        <v>2364</v>
      </c>
      <c r="X57" s="45">
        <f t="shared" si="12"/>
        <v>5676</v>
      </c>
      <c r="Y57" s="44">
        <f t="shared" si="23"/>
        <v>29178.940125000001</v>
      </c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</row>
    <row r="58" spans="1:79" s="40" customFormat="1" ht="21" customHeight="1" x14ac:dyDescent="0.2">
      <c r="A58" s="40">
        <v>49</v>
      </c>
      <c r="B58" s="41" t="s">
        <v>173</v>
      </c>
      <c r="C58" s="42" t="s">
        <v>117</v>
      </c>
      <c r="D58" s="31" t="s">
        <v>29</v>
      </c>
      <c r="E58" s="37" t="s">
        <v>83</v>
      </c>
      <c r="F58" s="33" t="s">
        <v>94</v>
      </c>
      <c r="G58" s="34">
        <v>40000</v>
      </c>
      <c r="H58" s="43">
        <f t="shared" si="13"/>
        <v>37636</v>
      </c>
      <c r="I58" s="34">
        <f t="shared" si="14"/>
        <v>1148</v>
      </c>
      <c r="J58" s="34">
        <f t="shared" si="15"/>
        <v>2839.9999999999995</v>
      </c>
      <c r="K58" s="34">
        <f t="shared" si="16"/>
        <v>440.00000000000006</v>
      </c>
      <c r="L58" s="34">
        <f t="shared" si="17"/>
        <v>1216</v>
      </c>
      <c r="M58" s="34">
        <f t="shared" si="18"/>
        <v>2836</v>
      </c>
      <c r="N58" s="34">
        <v>0</v>
      </c>
      <c r="O58" s="34">
        <f t="shared" si="19"/>
        <v>8480</v>
      </c>
      <c r="P58" s="34">
        <v>25</v>
      </c>
      <c r="Q58" s="35">
        <v>1500</v>
      </c>
      <c r="R58" s="34"/>
      <c r="S58" s="34"/>
      <c r="T58" s="34">
        <v>100</v>
      </c>
      <c r="U58" s="36">
        <f t="shared" si="20"/>
        <v>442.64987499999984</v>
      </c>
      <c r="V58" s="44">
        <f t="shared" si="21"/>
        <v>2067.6498750000001</v>
      </c>
      <c r="W58" s="44">
        <f t="shared" si="22"/>
        <v>2364</v>
      </c>
      <c r="X58" s="45">
        <f t="shared" si="12"/>
        <v>5676</v>
      </c>
      <c r="Y58" s="44">
        <f t="shared" si="23"/>
        <v>35568.350124999997</v>
      </c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</row>
    <row r="59" spans="1:79" s="40" customFormat="1" ht="21" customHeight="1" x14ac:dyDescent="0.2">
      <c r="A59" s="40">
        <v>50</v>
      </c>
      <c r="B59" s="41" t="s">
        <v>174</v>
      </c>
      <c r="C59" s="42" t="s">
        <v>117</v>
      </c>
      <c r="D59" s="31" t="s">
        <v>20</v>
      </c>
      <c r="E59" s="37" t="s">
        <v>56</v>
      </c>
      <c r="F59" s="33" t="s">
        <v>94</v>
      </c>
      <c r="G59" s="34">
        <v>45000</v>
      </c>
      <c r="H59" s="43">
        <f t="shared" si="13"/>
        <v>42340.5</v>
      </c>
      <c r="I59" s="34">
        <f t="shared" si="14"/>
        <v>1291.5</v>
      </c>
      <c r="J59" s="34">
        <f t="shared" si="15"/>
        <v>3194.9999999999995</v>
      </c>
      <c r="K59" s="34">
        <f t="shared" si="16"/>
        <v>495.00000000000006</v>
      </c>
      <c r="L59" s="34">
        <f t="shared" si="17"/>
        <v>1368</v>
      </c>
      <c r="M59" s="34">
        <f t="shared" si="18"/>
        <v>3190.5</v>
      </c>
      <c r="N59" s="34">
        <f>+N93*2</f>
        <v>0</v>
      </c>
      <c r="O59" s="34">
        <f t="shared" si="19"/>
        <v>9540</v>
      </c>
      <c r="P59" s="34">
        <v>25</v>
      </c>
      <c r="Q59" s="35">
        <v>5742.03</v>
      </c>
      <c r="R59" s="34">
        <v>1100.06</v>
      </c>
      <c r="S59" s="34"/>
      <c r="T59" s="34">
        <v>100</v>
      </c>
      <c r="U59" s="36">
        <f t="shared" si="20"/>
        <v>1148.3248749999998</v>
      </c>
      <c r="V59" s="44">
        <f t="shared" si="21"/>
        <v>8115.4148750000004</v>
      </c>
      <c r="W59" s="44">
        <f t="shared" si="22"/>
        <v>2659.5</v>
      </c>
      <c r="X59" s="45">
        <f t="shared" si="12"/>
        <v>6385.5</v>
      </c>
      <c r="Y59" s="44">
        <f t="shared" si="23"/>
        <v>34225.085124999998</v>
      </c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</row>
    <row r="60" spans="1:79" s="40" customFormat="1" ht="21" customHeight="1" x14ac:dyDescent="0.2">
      <c r="A60" s="40">
        <v>51</v>
      </c>
      <c r="B60" s="41" t="s">
        <v>175</v>
      </c>
      <c r="C60" s="42" t="s">
        <v>117</v>
      </c>
      <c r="D60" s="31" t="s">
        <v>22</v>
      </c>
      <c r="E60" s="37" t="s">
        <v>56</v>
      </c>
      <c r="F60" s="33" t="s">
        <v>94</v>
      </c>
      <c r="G60" s="34">
        <v>32000</v>
      </c>
      <c r="H60" s="43">
        <f t="shared" si="13"/>
        <v>30108.799999999999</v>
      </c>
      <c r="I60" s="34">
        <f t="shared" si="14"/>
        <v>918.4</v>
      </c>
      <c r="J60" s="34">
        <f t="shared" si="15"/>
        <v>2272</v>
      </c>
      <c r="K60" s="34">
        <f t="shared" si="16"/>
        <v>352.00000000000006</v>
      </c>
      <c r="L60" s="34">
        <f t="shared" si="17"/>
        <v>972.8</v>
      </c>
      <c r="M60" s="34">
        <f t="shared" si="18"/>
        <v>2268.8000000000002</v>
      </c>
      <c r="N60" s="34">
        <v>0</v>
      </c>
      <c r="O60" s="34">
        <f t="shared" si="19"/>
        <v>6784</v>
      </c>
      <c r="P60" s="34">
        <v>25</v>
      </c>
      <c r="Q60" s="35"/>
      <c r="R60" s="34"/>
      <c r="S60" s="34"/>
      <c r="T60" s="34">
        <v>100</v>
      </c>
      <c r="U60" s="36">
        <f t="shared" si="20"/>
        <v>0</v>
      </c>
      <c r="V60" s="44">
        <f t="shared" si="21"/>
        <v>125</v>
      </c>
      <c r="W60" s="44">
        <f t="shared" si="22"/>
        <v>1891.1999999999998</v>
      </c>
      <c r="X60" s="45">
        <f t="shared" si="12"/>
        <v>4540.8</v>
      </c>
      <c r="Y60" s="44">
        <f t="shared" si="23"/>
        <v>29983.8</v>
      </c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</row>
    <row r="61" spans="1:79" s="40" customFormat="1" ht="21" customHeight="1" x14ac:dyDescent="0.2">
      <c r="A61" s="40">
        <v>52</v>
      </c>
      <c r="B61" s="41" t="s">
        <v>176</v>
      </c>
      <c r="C61" s="42" t="s">
        <v>118</v>
      </c>
      <c r="D61" s="31" t="s">
        <v>31</v>
      </c>
      <c r="E61" s="37" t="s">
        <v>78</v>
      </c>
      <c r="F61" s="33" t="s">
        <v>94</v>
      </c>
      <c r="G61" s="34">
        <v>46000</v>
      </c>
      <c r="H61" s="43">
        <f t="shared" si="13"/>
        <v>41931.279999999999</v>
      </c>
      <c r="I61" s="34">
        <f t="shared" si="14"/>
        <v>1320.2</v>
      </c>
      <c r="J61" s="34">
        <f t="shared" si="15"/>
        <v>3265.9999999999995</v>
      </c>
      <c r="K61" s="34">
        <f t="shared" si="16"/>
        <v>506.00000000000006</v>
      </c>
      <c r="L61" s="34">
        <f t="shared" si="17"/>
        <v>1398.4</v>
      </c>
      <c r="M61" s="34">
        <f t="shared" si="18"/>
        <v>3261.4</v>
      </c>
      <c r="N61" s="34">
        <v>1350.12</v>
      </c>
      <c r="O61" s="34">
        <f t="shared" si="19"/>
        <v>11102.119999999999</v>
      </c>
      <c r="P61" s="34">
        <v>25</v>
      </c>
      <c r="Q61" s="35">
        <v>2042.65</v>
      </c>
      <c r="R61" s="34">
        <v>500.03</v>
      </c>
      <c r="S61" s="34"/>
      <c r="T61" s="34">
        <v>100</v>
      </c>
      <c r="U61" s="36">
        <f t="shared" si="20"/>
        <v>1086.9418749999998</v>
      </c>
      <c r="V61" s="44">
        <f t="shared" si="21"/>
        <v>3754.6218749999998</v>
      </c>
      <c r="W61" s="44">
        <f t="shared" si="22"/>
        <v>4068.7200000000003</v>
      </c>
      <c r="X61" s="45">
        <f t="shared" si="12"/>
        <v>6527.4</v>
      </c>
      <c r="Y61" s="44">
        <f t="shared" si="23"/>
        <v>38176.658125000002</v>
      </c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</row>
    <row r="62" spans="1:79" s="40" customFormat="1" ht="21" customHeight="1" x14ac:dyDescent="0.2">
      <c r="A62" s="40">
        <v>53</v>
      </c>
      <c r="B62" s="41" t="s">
        <v>177</v>
      </c>
      <c r="C62" s="42" t="s">
        <v>117</v>
      </c>
      <c r="D62" s="31" t="s">
        <v>14</v>
      </c>
      <c r="E62" s="37" t="s">
        <v>103</v>
      </c>
      <c r="F62" s="33" t="s">
        <v>94</v>
      </c>
      <c r="G62" s="34">
        <v>31500</v>
      </c>
      <c r="H62" s="43">
        <f t="shared" si="13"/>
        <v>28288.23</v>
      </c>
      <c r="I62" s="34">
        <f t="shared" si="14"/>
        <v>904.05</v>
      </c>
      <c r="J62" s="34">
        <f t="shared" si="15"/>
        <v>2236.5</v>
      </c>
      <c r="K62" s="34">
        <f t="shared" si="16"/>
        <v>346.50000000000006</v>
      </c>
      <c r="L62" s="34">
        <f t="shared" si="17"/>
        <v>957.6</v>
      </c>
      <c r="M62" s="34">
        <f t="shared" si="18"/>
        <v>2233.3500000000004</v>
      </c>
      <c r="N62" s="34">
        <v>1350.12</v>
      </c>
      <c r="O62" s="34">
        <f t="shared" si="19"/>
        <v>8028.1200000000008</v>
      </c>
      <c r="P62" s="34">
        <v>25</v>
      </c>
      <c r="Q62" s="35">
        <v>6104.46</v>
      </c>
      <c r="R62" s="34">
        <v>150.01</v>
      </c>
      <c r="S62" s="34">
        <v>635</v>
      </c>
      <c r="T62" s="34">
        <v>100</v>
      </c>
      <c r="U62" s="36">
        <f t="shared" si="20"/>
        <v>0</v>
      </c>
      <c r="V62" s="44">
        <f t="shared" si="21"/>
        <v>7014.47</v>
      </c>
      <c r="W62" s="44">
        <f t="shared" si="22"/>
        <v>3211.77</v>
      </c>
      <c r="X62" s="45">
        <f t="shared" si="12"/>
        <v>4469.8500000000004</v>
      </c>
      <c r="Y62" s="44">
        <f t="shared" si="23"/>
        <v>21273.760000000002</v>
      </c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</row>
    <row r="63" spans="1:79" s="40" customFormat="1" ht="21" customHeight="1" x14ac:dyDescent="0.2">
      <c r="A63" s="40">
        <v>54</v>
      </c>
      <c r="B63" s="41" t="s">
        <v>206</v>
      </c>
      <c r="C63" s="42" t="s">
        <v>117</v>
      </c>
      <c r="D63" s="31" t="s">
        <v>17</v>
      </c>
      <c r="E63" s="37" t="s">
        <v>85</v>
      </c>
      <c r="F63" s="33" t="s">
        <v>109</v>
      </c>
      <c r="G63" s="34">
        <v>65000</v>
      </c>
      <c r="H63" s="43">
        <f>+G63-(I63+L63+N63)</f>
        <v>61158.5</v>
      </c>
      <c r="I63" s="34">
        <f>IF(G63&lt;=312000,G63*2.87%,8954.4)</f>
        <v>1865.5</v>
      </c>
      <c r="J63" s="34">
        <f>IF(G63&lt;=312000,G63*7.1%,22152)</f>
        <v>4615</v>
      </c>
      <c r="K63" s="34">
        <f>IF(G63&lt;=62400,G63*1.1%,686.4)</f>
        <v>686.4</v>
      </c>
      <c r="L63" s="34">
        <f>IF(G63&lt;=156000,G63*3.04%,4742.4)</f>
        <v>1976</v>
      </c>
      <c r="M63" s="34">
        <f>IF(G63&lt;=156000,G63*7.09%,11060.4)</f>
        <v>4608.5</v>
      </c>
      <c r="N63" s="34">
        <v>0</v>
      </c>
      <c r="O63" s="34">
        <f>+I63+J63+K63+L63+M63+N63</f>
        <v>13751.4</v>
      </c>
      <c r="P63" s="34">
        <v>25</v>
      </c>
      <c r="Q63" s="35">
        <v>7139.91</v>
      </c>
      <c r="R63" s="34">
        <v>700.04</v>
      </c>
      <c r="S63" s="34">
        <v>1270</v>
      </c>
      <c r="T63" s="34">
        <v>100</v>
      </c>
      <c r="U63" s="36">
        <f>IF((H63*12)&gt;867123.01,(79776+(((H63*12)-867123.01)*0.25))/12,IF((H63*12)&gt;624329.01,(31216+(((H63*12)-624329.01)*0.2))/12,IF((H63*12)&gt;416220.01,(((H63*12)-416220.01)*0.15)/12,0)))</f>
        <v>4427.5498333333335</v>
      </c>
      <c r="V63" s="44">
        <f>P63+Q63+R63+S63+T63+U63</f>
        <v>13662.499833333335</v>
      </c>
      <c r="W63" s="44">
        <f>+I63+L63+N63</f>
        <v>3841.5</v>
      </c>
      <c r="X63" s="45">
        <f>+J63+M63</f>
        <v>9223.5</v>
      </c>
      <c r="Y63" s="44">
        <f>+G63-(V63+W63)</f>
        <v>47496.000166666665</v>
      </c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</row>
    <row r="64" spans="1:79" s="40" customFormat="1" ht="21" customHeight="1" x14ac:dyDescent="0.2">
      <c r="A64" s="40">
        <v>55</v>
      </c>
      <c r="B64" s="41" t="s">
        <v>178</v>
      </c>
      <c r="C64" s="42" t="s">
        <v>117</v>
      </c>
      <c r="D64" s="38" t="s">
        <v>30</v>
      </c>
      <c r="E64" s="37" t="s">
        <v>72</v>
      </c>
      <c r="F64" s="33" t="s">
        <v>109</v>
      </c>
      <c r="G64" s="34">
        <v>110000</v>
      </c>
      <c r="H64" s="43">
        <f t="shared" si="13"/>
        <v>103499</v>
      </c>
      <c r="I64" s="34">
        <f t="shared" si="14"/>
        <v>3157</v>
      </c>
      <c r="J64" s="34">
        <f t="shared" si="15"/>
        <v>7809.9999999999991</v>
      </c>
      <c r="K64" s="34">
        <f t="shared" si="16"/>
        <v>686.4</v>
      </c>
      <c r="L64" s="34">
        <f t="shared" si="17"/>
        <v>3344</v>
      </c>
      <c r="M64" s="34">
        <f t="shared" si="18"/>
        <v>7799.0000000000009</v>
      </c>
      <c r="N64" s="34">
        <v>0</v>
      </c>
      <c r="O64" s="34">
        <f t="shared" si="19"/>
        <v>22796.400000000001</v>
      </c>
      <c r="P64" s="34">
        <v>25</v>
      </c>
      <c r="Q64" s="35"/>
      <c r="R64" s="34"/>
      <c r="S64" s="34"/>
      <c r="T64" s="34">
        <v>100</v>
      </c>
      <c r="U64" s="36">
        <f t="shared" si="20"/>
        <v>14457.687291666667</v>
      </c>
      <c r="V64" s="44">
        <f t="shared" si="21"/>
        <v>14582.687291666667</v>
      </c>
      <c r="W64" s="44">
        <f t="shared" si="22"/>
        <v>6501</v>
      </c>
      <c r="X64" s="45">
        <f t="shared" si="12"/>
        <v>15609</v>
      </c>
      <c r="Y64" s="44">
        <f t="shared" si="23"/>
        <v>88916.312708333338</v>
      </c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</row>
    <row r="65" spans="1:79" s="40" customFormat="1" ht="21" customHeight="1" x14ac:dyDescent="0.2">
      <c r="A65" s="40">
        <v>56</v>
      </c>
      <c r="B65" s="41" t="s">
        <v>179</v>
      </c>
      <c r="C65" s="42" t="s">
        <v>117</v>
      </c>
      <c r="D65" s="37" t="s">
        <v>25</v>
      </c>
      <c r="E65" s="37" t="s">
        <v>102</v>
      </c>
      <c r="F65" s="33" t="s">
        <v>109</v>
      </c>
      <c r="G65" s="34">
        <v>55000</v>
      </c>
      <c r="H65" s="43">
        <f t="shared" si="13"/>
        <v>51749.5</v>
      </c>
      <c r="I65" s="34">
        <f t="shared" si="14"/>
        <v>1578.5</v>
      </c>
      <c r="J65" s="34">
        <f t="shared" si="15"/>
        <v>3904.9999999999995</v>
      </c>
      <c r="K65" s="34">
        <f t="shared" si="16"/>
        <v>605.00000000000011</v>
      </c>
      <c r="L65" s="34">
        <f t="shared" si="17"/>
        <v>1672</v>
      </c>
      <c r="M65" s="34">
        <f t="shared" si="18"/>
        <v>3899.5000000000005</v>
      </c>
      <c r="N65" s="34">
        <f>+N45*3</f>
        <v>0</v>
      </c>
      <c r="O65" s="34">
        <f t="shared" si="19"/>
        <v>11660</v>
      </c>
      <c r="P65" s="34">
        <v>25</v>
      </c>
      <c r="Q65" s="35"/>
      <c r="R65" s="34"/>
      <c r="S65" s="34"/>
      <c r="T65" s="34">
        <v>100</v>
      </c>
      <c r="U65" s="36">
        <f t="shared" si="20"/>
        <v>2559.6748749999997</v>
      </c>
      <c r="V65" s="44">
        <f t="shared" si="21"/>
        <v>2684.6748749999997</v>
      </c>
      <c r="W65" s="44">
        <f t="shared" si="22"/>
        <v>3250.5</v>
      </c>
      <c r="X65" s="45">
        <f t="shared" si="12"/>
        <v>7804.5</v>
      </c>
      <c r="Y65" s="44">
        <f t="shared" si="23"/>
        <v>49064.825125000003</v>
      </c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</row>
    <row r="66" spans="1:79" s="40" customFormat="1" ht="21" customHeight="1" x14ac:dyDescent="0.2">
      <c r="A66" s="40">
        <v>57</v>
      </c>
      <c r="B66" s="41" t="s">
        <v>180</v>
      </c>
      <c r="C66" s="42" t="s">
        <v>117</v>
      </c>
      <c r="D66" s="37" t="s">
        <v>17</v>
      </c>
      <c r="E66" s="37" t="s">
        <v>40</v>
      </c>
      <c r="F66" s="33" t="s">
        <v>109</v>
      </c>
      <c r="G66" s="34">
        <v>150000</v>
      </c>
      <c r="H66" s="43">
        <f t="shared" si="13"/>
        <v>141135</v>
      </c>
      <c r="I66" s="34">
        <f t="shared" si="14"/>
        <v>4305</v>
      </c>
      <c r="J66" s="34">
        <f t="shared" si="15"/>
        <v>10649.999999999998</v>
      </c>
      <c r="K66" s="34">
        <f t="shared" si="16"/>
        <v>686.4</v>
      </c>
      <c r="L66" s="34">
        <f t="shared" si="17"/>
        <v>4560</v>
      </c>
      <c r="M66" s="34">
        <f t="shared" si="18"/>
        <v>10635</v>
      </c>
      <c r="N66" s="34">
        <v>0</v>
      </c>
      <c r="O66" s="34">
        <f t="shared" si="19"/>
        <v>30836.399999999998</v>
      </c>
      <c r="P66" s="34">
        <v>25</v>
      </c>
      <c r="Q66" s="35"/>
      <c r="R66" s="34"/>
      <c r="S66" s="34"/>
      <c r="T66" s="34">
        <v>100</v>
      </c>
      <c r="U66" s="36">
        <f t="shared" si="20"/>
        <v>23866.687291666665</v>
      </c>
      <c r="V66" s="44">
        <f t="shared" si="21"/>
        <v>23991.687291666665</v>
      </c>
      <c r="W66" s="44">
        <f t="shared" si="22"/>
        <v>8865</v>
      </c>
      <c r="X66" s="45">
        <f t="shared" si="12"/>
        <v>21285</v>
      </c>
      <c r="Y66" s="44">
        <f t="shared" si="23"/>
        <v>117143.31270833334</v>
      </c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</row>
    <row r="67" spans="1:79" s="40" customFormat="1" ht="21" customHeight="1" x14ac:dyDescent="0.2">
      <c r="A67" s="40">
        <v>58</v>
      </c>
      <c r="B67" s="41" t="s">
        <v>181</v>
      </c>
      <c r="C67" s="42" t="s">
        <v>117</v>
      </c>
      <c r="D67" s="31" t="s">
        <v>17</v>
      </c>
      <c r="E67" s="37" t="s">
        <v>40</v>
      </c>
      <c r="F67" s="33" t="s">
        <v>109</v>
      </c>
      <c r="G67" s="34">
        <v>80000</v>
      </c>
      <c r="H67" s="43">
        <f t="shared" si="13"/>
        <v>73921.88</v>
      </c>
      <c r="I67" s="34">
        <f t="shared" si="14"/>
        <v>2296</v>
      </c>
      <c r="J67" s="34">
        <f t="shared" si="15"/>
        <v>5679.9999999999991</v>
      </c>
      <c r="K67" s="34">
        <f t="shared" si="16"/>
        <v>686.4</v>
      </c>
      <c r="L67" s="34">
        <f t="shared" si="17"/>
        <v>2432</v>
      </c>
      <c r="M67" s="34">
        <f t="shared" si="18"/>
        <v>5672</v>
      </c>
      <c r="N67" s="34">
        <v>1350.12</v>
      </c>
      <c r="O67" s="34">
        <f t="shared" si="19"/>
        <v>18116.52</v>
      </c>
      <c r="P67" s="34">
        <v>25</v>
      </c>
      <c r="Q67" s="35"/>
      <c r="R67" s="34"/>
      <c r="S67" s="34"/>
      <c r="T67" s="34">
        <v>100</v>
      </c>
      <c r="U67" s="36">
        <f t="shared" si="20"/>
        <v>7063.4072916666673</v>
      </c>
      <c r="V67" s="44">
        <f t="shared" si="21"/>
        <v>7188.4072916666673</v>
      </c>
      <c r="W67" s="44">
        <f t="shared" si="22"/>
        <v>6078.12</v>
      </c>
      <c r="X67" s="45">
        <f t="shared" si="12"/>
        <v>11352</v>
      </c>
      <c r="Y67" s="44">
        <f t="shared" si="23"/>
        <v>66733.472708333327</v>
      </c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</row>
    <row r="68" spans="1:79" s="40" customFormat="1" ht="21" customHeight="1" x14ac:dyDescent="0.2">
      <c r="A68" s="40">
        <v>59</v>
      </c>
      <c r="B68" s="41" t="s">
        <v>182</v>
      </c>
      <c r="C68" s="42" t="s">
        <v>117</v>
      </c>
      <c r="D68" s="37" t="s">
        <v>16</v>
      </c>
      <c r="E68" s="37" t="s">
        <v>46</v>
      </c>
      <c r="F68" s="33" t="s">
        <v>110</v>
      </c>
      <c r="G68" s="34">
        <v>30000</v>
      </c>
      <c r="H68" s="43">
        <f t="shared" si="13"/>
        <v>26876.880000000001</v>
      </c>
      <c r="I68" s="34">
        <f t="shared" si="14"/>
        <v>861</v>
      </c>
      <c r="J68" s="34">
        <f t="shared" si="15"/>
        <v>2130</v>
      </c>
      <c r="K68" s="34">
        <f t="shared" si="16"/>
        <v>330.00000000000006</v>
      </c>
      <c r="L68" s="34">
        <f t="shared" si="17"/>
        <v>912</v>
      </c>
      <c r="M68" s="34">
        <f t="shared" si="18"/>
        <v>2127</v>
      </c>
      <c r="N68" s="34">
        <v>1350.12</v>
      </c>
      <c r="O68" s="34">
        <f t="shared" si="19"/>
        <v>7710.12</v>
      </c>
      <c r="P68" s="34">
        <v>25</v>
      </c>
      <c r="Q68" s="35"/>
      <c r="R68" s="34"/>
      <c r="S68" s="34"/>
      <c r="T68" s="34">
        <v>100</v>
      </c>
      <c r="U68" s="36">
        <f t="shared" si="20"/>
        <v>0</v>
      </c>
      <c r="V68" s="44">
        <f t="shared" si="21"/>
        <v>125</v>
      </c>
      <c r="W68" s="44">
        <f t="shared" si="22"/>
        <v>3123.12</v>
      </c>
      <c r="X68" s="45">
        <f t="shared" ref="X68:X98" si="24">+J68+M68</f>
        <v>4257</v>
      </c>
      <c r="Y68" s="44">
        <f t="shared" si="23"/>
        <v>26751.88</v>
      </c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</row>
    <row r="69" spans="1:79" s="40" customFormat="1" ht="21" customHeight="1" x14ac:dyDescent="0.2">
      <c r="A69" s="40">
        <v>60</v>
      </c>
      <c r="B69" s="41" t="s">
        <v>183</v>
      </c>
      <c r="C69" s="42" t="s">
        <v>117</v>
      </c>
      <c r="D69" s="31" t="s">
        <v>104</v>
      </c>
      <c r="E69" s="37" t="s">
        <v>46</v>
      </c>
      <c r="F69" s="33" t="s">
        <v>110</v>
      </c>
      <c r="G69" s="34">
        <v>30000</v>
      </c>
      <c r="H69" s="43">
        <f t="shared" si="13"/>
        <v>28227</v>
      </c>
      <c r="I69" s="34">
        <f t="shared" si="14"/>
        <v>861</v>
      </c>
      <c r="J69" s="34">
        <f t="shared" si="15"/>
        <v>2130</v>
      </c>
      <c r="K69" s="34">
        <f t="shared" si="16"/>
        <v>330.00000000000006</v>
      </c>
      <c r="L69" s="34">
        <f t="shared" si="17"/>
        <v>912</v>
      </c>
      <c r="M69" s="34">
        <f t="shared" si="18"/>
        <v>2127</v>
      </c>
      <c r="N69" s="34">
        <v>0</v>
      </c>
      <c r="O69" s="34">
        <f t="shared" si="19"/>
        <v>6360</v>
      </c>
      <c r="P69" s="34">
        <v>25</v>
      </c>
      <c r="Q69" s="35"/>
      <c r="R69" s="34"/>
      <c r="S69" s="34"/>
      <c r="T69" s="34">
        <v>100</v>
      </c>
      <c r="U69" s="36">
        <f t="shared" si="20"/>
        <v>0</v>
      </c>
      <c r="V69" s="44">
        <f t="shared" si="21"/>
        <v>125</v>
      </c>
      <c r="W69" s="44">
        <f t="shared" si="22"/>
        <v>1773</v>
      </c>
      <c r="X69" s="45">
        <f t="shared" si="24"/>
        <v>4257</v>
      </c>
      <c r="Y69" s="44">
        <f t="shared" si="23"/>
        <v>28102</v>
      </c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</row>
    <row r="70" spans="1:79" s="40" customFormat="1" ht="21" customHeight="1" x14ac:dyDescent="0.2">
      <c r="A70" s="40">
        <v>61</v>
      </c>
      <c r="B70" s="41" t="s">
        <v>184</v>
      </c>
      <c r="C70" s="42" t="s">
        <v>117</v>
      </c>
      <c r="D70" s="31" t="s">
        <v>16</v>
      </c>
      <c r="E70" s="31" t="s">
        <v>46</v>
      </c>
      <c r="F70" s="33" t="s">
        <v>110</v>
      </c>
      <c r="G70" s="34">
        <v>26000</v>
      </c>
      <c r="H70" s="43">
        <f t="shared" si="13"/>
        <v>24463.4</v>
      </c>
      <c r="I70" s="34">
        <f t="shared" si="14"/>
        <v>746.2</v>
      </c>
      <c r="J70" s="34">
        <f t="shared" si="15"/>
        <v>1845.9999999999998</v>
      </c>
      <c r="K70" s="34">
        <f t="shared" si="16"/>
        <v>286.00000000000006</v>
      </c>
      <c r="L70" s="34">
        <f t="shared" si="17"/>
        <v>790.4</v>
      </c>
      <c r="M70" s="34">
        <f t="shared" si="18"/>
        <v>1843.4</v>
      </c>
      <c r="N70" s="34">
        <v>0</v>
      </c>
      <c r="O70" s="34">
        <f t="shared" si="19"/>
        <v>5512</v>
      </c>
      <c r="P70" s="34">
        <v>25</v>
      </c>
      <c r="Q70" s="35"/>
      <c r="R70" s="34"/>
      <c r="S70" s="34"/>
      <c r="T70" s="34">
        <v>100</v>
      </c>
      <c r="U70" s="36">
        <f t="shared" si="20"/>
        <v>0</v>
      </c>
      <c r="V70" s="44">
        <f t="shared" si="21"/>
        <v>125</v>
      </c>
      <c r="W70" s="44">
        <f t="shared" si="22"/>
        <v>1536.6</v>
      </c>
      <c r="X70" s="45">
        <f t="shared" si="24"/>
        <v>3689.3999999999996</v>
      </c>
      <c r="Y70" s="44">
        <f t="shared" si="23"/>
        <v>24338.400000000001</v>
      </c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</row>
    <row r="71" spans="1:79" s="40" customFormat="1" ht="21" customHeight="1" x14ac:dyDescent="0.2">
      <c r="A71" s="40">
        <v>62</v>
      </c>
      <c r="B71" s="41" t="s">
        <v>185</v>
      </c>
      <c r="C71" s="42" t="s">
        <v>117</v>
      </c>
      <c r="D71" s="37" t="s">
        <v>16</v>
      </c>
      <c r="E71" s="37" t="s">
        <v>46</v>
      </c>
      <c r="F71" s="33" t="s">
        <v>110</v>
      </c>
      <c r="G71" s="34">
        <v>32000</v>
      </c>
      <c r="H71" s="43">
        <f t="shared" si="13"/>
        <v>30108.799999999999</v>
      </c>
      <c r="I71" s="34">
        <f t="shared" si="14"/>
        <v>918.4</v>
      </c>
      <c r="J71" s="34">
        <f t="shared" si="15"/>
        <v>2272</v>
      </c>
      <c r="K71" s="34">
        <f t="shared" si="16"/>
        <v>352.00000000000006</v>
      </c>
      <c r="L71" s="34">
        <f t="shared" si="17"/>
        <v>972.8</v>
      </c>
      <c r="M71" s="34">
        <f t="shared" si="18"/>
        <v>2268.8000000000002</v>
      </c>
      <c r="N71" s="34">
        <v>0</v>
      </c>
      <c r="O71" s="34">
        <f t="shared" si="19"/>
        <v>6784</v>
      </c>
      <c r="P71" s="34">
        <v>25</v>
      </c>
      <c r="Q71" s="35"/>
      <c r="R71" s="34"/>
      <c r="S71" s="34"/>
      <c r="T71" s="34">
        <v>100</v>
      </c>
      <c r="U71" s="36">
        <f t="shared" si="20"/>
        <v>0</v>
      </c>
      <c r="V71" s="44">
        <f t="shared" si="21"/>
        <v>125</v>
      </c>
      <c r="W71" s="44">
        <f t="shared" si="22"/>
        <v>1891.1999999999998</v>
      </c>
      <c r="X71" s="45">
        <f t="shared" si="24"/>
        <v>4540.8</v>
      </c>
      <c r="Y71" s="44">
        <f t="shared" si="23"/>
        <v>29983.8</v>
      </c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</row>
    <row r="72" spans="1:79" s="40" customFormat="1" ht="21" customHeight="1" x14ac:dyDescent="0.2">
      <c r="A72" s="40">
        <v>63</v>
      </c>
      <c r="B72" s="41" t="s">
        <v>186</v>
      </c>
      <c r="C72" s="42" t="s">
        <v>117</v>
      </c>
      <c r="D72" s="37" t="s">
        <v>16</v>
      </c>
      <c r="E72" s="37" t="s">
        <v>46</v>
      </c>
      <c r="F72" s="33" t="s">
        <v>110</v>
      </c>
      <c r="G72" s="34">
        <v>30000</v>
      </c>
      <c r="H72" s="43">
        <f t="shared" si="13"/>
        <v>28227</v>
      </c>
      <c r="I72" s="34">
        <f t="shared" si="14"/>
        <v>861</v>
      </c>
      <c r="J72" s="34">
        <f t="shared" si="15"/>
        <v>2130</v>
      </c>
      <c r="K72" s="34">
        <f t="shared" si="16"/>
        <v>330.00000000000006</v>
      </c>
      <c r="L72" s="34">
        <f t="shared" si="17"/>
        <v>912</v>
      </c>
      <c r="M72" s="34">
        <f t="shared" si="18"/>
        <v>2127</v>
      </c>
      <c r="N72" s="34">
        <v>0</v>
      </c>
      <c r="O72" s="34">
        <f t="shared" si="19"/>
        <v>6360</v>
      </c>
      <c r="P72" s="34">
        <v>25</v>
      </c>
      <c r="Q72" s="35"/>
      <c r="R72" s="34"/>
      <c r="S72" s="34"/>
      <c r="T72" s="34">
        <v>100</v>
      </c>
      <c r="U72" s="36">
        <f t="shared" si="20"/>
        <v>0</v>
      </c>
      <c r="V72" s="44">
        <f t="shared" si="21"/>
        <v>125</v>
      </c>
      <c r="W72" s="44">
        <f t="shared" si="22"/>
        <v>1773</v>
      </c>
      <c r="X72" s="45">
        <f t="shared" si="24"/>
        <v>4257</v>
      </c>
      <c r="Y72" s="44">
        <f t="shared" si="23"/>
        <v>28102</v>
      </c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</row>
    <row r="73" spans="1:79" s="40" customFormat="1" ht="21" customHeight="1" x14ac:dyDescent="0.2">
      <c r="A73" s="40">
        <v>64</v>
      </c>
      <c r="B73" s="41" t="s">
        <v>187</v>
      </c>
      <c r="C73" s="42" t="s">
        <v>117</v>
      </c>
      <c r="D73" s="38" t="s">
        <v>27</v>
      </c>
      <c r="E73" s="37" t="s">
        <v>46</v>
      </c>
      <c r="F73" s="33" t="s">
        <v>110</v>
      </c>
      <c r="G73" s="34">
        <v>32000</v>
      </c>
      <c r="H73" s="43">
        <f t="shared" si="13"/>
        <v>27408.560000000001</v>
      </c>
      <c r="I73" s="34">
        <f t="shared" si="14"/>
        <v>918.4</v>
      </c>
      <c r="J73" s="34">
        <f t="shared" si="15"/>
        <v>2272</v>
      </c>
      <c r="K73" s="34">
        <f t="shared" si="16"/>
        <v>352.00000000000006</v>
      </c>
      <c r="L73" s="34">
        <f t="shared" si="17"/>
        <v>972.8</v>
      </c>
      <c r="M73" s="34">
        <f t="shared" si="18"/>
        <v>2268.8000000000002</v>
      </c>
      <c r="N73" s="34">
        <f>1350.12*2</f>
        <v>2700.24</v>
      </c>
      <c r="O73" s="34">
        <f t="shared" si="19"/>
        <v>9484.24</v>
      </c>
      <c r="P73" s="34">
        <v>25</v>
      </c>
      <c r="Q73" s="35">
        <v>3875.52</v>
      </c>
      <c r="R73" s="34"/>
      <c r="S73" s="34"/>
      <c r="T73" s="34">
        <v>100</v>
      </c>
      <c r="U73" s="36">
        <f t="shared" si="20"/>
        <v>0</v>
      </c>
      <c r="V73" s="44">
        <f t="shared" si="21"/>
        <v>4000.52</v>
      </c>
      <c r="W73" s="44">
        <f t="shared" si="22"/>
        <v>4591.4399999999996</v>
      </c>
      <c r="X73" s="45">
        <f t="shared" si="24"/>
        <v>4540.8</v>
      </c>
      <c r="Y73" s="44">
        <f t="shared" si="23"/>
        <v>23408.04</v>
      </c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</row>
    <row r="74" spans="1:79" s="40" customFormat="1" ht="21" customHeight="1" x14ac:dyDescent="0.2">
      <c r="A74" s="40">
        <v>65</v>
      </c>
      <c r="B74" s="41" t="s">
        <v>188</v>
      </c>
      <c r="C74" s="42" t="s">
        <v>117</v>
      </c>
      <c r="D74" s="37" t="s">
        <v>32</v>
      </c>
      <c r="E74" s="31" t="s">
        <v>46</v>
      </c>
      <c r="F74" s="33" t="s">
        <v>110</v>
      </c>
      <c r="G74" s="34">
        <v>32000</v>
      </c>
      <c r="H74" s="43">
        <f t="shared" si="13"/>
        <v>30108.799999999999</v>
      </c>
      <c r="I74" s="34">
        <f t="shared" si="14"/>
        <v>918.4</v>
      </c>
      <c r="J74" s="34">
        <f t="shared" si="15"/>
        <v>2272</v>
      </c>
      <c r="K74" s="34">
        <f t="shared" si="16"/>
        <v>352.00000000000006</v>
      </c>
      <c r="L74" s="34">
        <f t="shared" si="17"/>
        <v>972.8</v>
      </c>
      <c r="M74" s="34">
        <f t="shared" si="18"/>
        <v>2268.8000000000002</v>
      </c>
      <c r="N74" s="34">
        <v>0</v>
      </c>
      <c r="O74" s="34">
        <f t="shared" si="19"/>
        <v>6784</v>
      </c>
      <c r="P74" s="34">
        <v>25</v>
      </c>
      <c r="Q74" s="35">
        <v>10000</v>
      </c>
      <c r="R74" s="34"/>
      <c r="S74" s="34"/>
      <c r="T74" s="34">
        <v>100</v>
      </c>
      <c r="U74" s="36">
        <f t="shared" si="20"/>
        <v>0</v>
      </c>
      <c r="V74" s="44">
        <f t="shared" si="21"/>
        <v>10125</v>
      </c>
      <c r="W74" s="44">
        <f t="shared" si="22"/>
        <v>1891.1999999999998</v>
      </c>
      <c r="X74" s="45">
        <f t="shared" si="24"/>
        <v>4540.8</v>
      </c>
      <c r="Y74" s="44">
        <f t="shared" si="23"/>
        <v>19983.8</v>
      </c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</row>
    <row r="75" spans="1:79" s="40" customFormat="1" ht="21" customHeight="1" x14ac:dyDescent="0.2">
      <c r="A75" s="40">
        <v>66</v>
      </c>
      <c r="B75" s="41" t="s">
        <v>189</v>
      </c>
      <c r="C75" s="42" t="s">
        <v>117</v>
      </c>
      <c r="D75" s="37" t="s">
        <v>16</v>
      </c>
      <c r="E75" s="37" t="s">
        <v>36</v>
      </c>
      <c r="F75" s="33" t="s">
        <v>110</v>
      </c>
      <c r="G75" s="34">
        <v>31000</v>
      </c>
      <c r="H75" s="43">
        <f t="shared" ref="H75:H105" si="25">+G75-(I75+L75+N75)</f>
        <v>29167.9</v>
      </c>
      <c r="I75" s="34">
        <f t="shared" ref="I75:I110" si="26">IF(G75&lt;=312000,G75*2.87%,8954.4)</f>
        <v>889.7</v>
      </c>
      <c r="J75" s="34">
        <f t="shared" ref="J75:J110" si="27">IF(G75&lt;=312000,G75*7.1%,22152)</f>
        <v>2201</v>
      </c>
      <c r="K75" s="34">
        <f t="shared" ref="K75:K110" si="28">IF(G75&lt;=62400,G75*1.1%,686.4)</f>
        <v>341.00000000000006</v>
      </c>
      <c r="L75" s="34">
        <f t="shared" ref="L75:L110" si="29">IF(G75&lt;=156000,G75*3.04%,4742.4)</f>
        <v>942.4</v>
      </c>
      <c r="M75" s="34">
        <f t="shared" ref="M75:M110" si="30">IF(G75&lt;=156000,G75*7.09%,11060.4)</f>
        <v>2197.9</v>
      </c>
      <c r="N75" s="34">
        <v>0</v>
      </c>
      <c r="O75" s="34">
        <f t="shared" ref="O75:O105" si="31">+I75+J75+K75+L75+M75+N75</f>
        <v>6572</v>
      </c>
      <c r="P75" s="34">
        <v>25</v>
      </c>
      <c r="Q75" s="35"/>
      <c r="R75" s="34"/>
      <c r="S75" s="34"/>
      <c r="T75" s="34">
        <v>100</v>
      </c>
      <c r="U75" s="36">
        <f t="shared" ref="U75:U110" si="32">IF((H75*12)&gt;867123.01,(79776+(((H75*12)-867123.01)*0.25))/12,IF((H75*12)&gt;624329.01,(31216+(((H75*12)-624329.01)*0.2))/12,IF((H75*12)&gt;416220.01,(((H75*12)-416220.01)*0.15)/12,0)))</f>
        <v>0</v>
      </c>
      <c r="V75" s="44">
        <f t="shared" ref="V75:V105" si="33">P75+Q75+R75+S75+T75+U75</f>
        <v>125</v>
      </c>
      <c r="W75" s="44">
        <f t="shared" ref="W75:W84" si="34">+I75+L75+N75</f>
        <v>1832.1</v>
      </c>
      <c r="X75" s="45">
        <f t="shared" si="24"/>
        <v>4398.8999999999996</v>
      </c>
      <c r="Y75" s="44">
        <f t="shared" ref="Y75:Y110" si="35">+G75-(V75+W75)</f>
        <v>29042.9</v>
      </c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</row>
    <row r="76" spans="1:79" s="40" customFormat="1" ht="21" customHeight="1" x14ac:dyDescent="0.2">
      <c r="A76" s="40">
        <v>67</v>
      </c>
      <c r="B76" s="41" t="s">
        <v>190</v>
      </c>
      <c r="C76" s="42" t="s">
        <v>117</v>
      </c>
      <c r="D76" s="37" t="s">
        <v>16</v>
      </c>
      <c r="E76" s="37" t="s">
        <v>36</v>
      </c>
      <c r="F76" s="33" t="s">
        <v>110</v>
      </c>
      <c r="G76" s="34">
        <v>22000</v>
      </c>
      <c r="H76" s="43">
        <f t="shared" si="25"/>
        <v>19349.68</v>
      </c>
      <c r="I76" s="34">
        <f t="shared" si="26"/>
        <v>631.4</v>
      </c>
      <c r="J76" s="34">
        <f t="shared" si="27"/>
        <v>1561.9999999999998</v>
      </c>
      <c r="K76" s="34">
        <f t="shared" si="28"/>
        <v>242.00000000000003</v>
      </c>
      <c r="L76" s="34">
        <f t="shared" si="29"/>
        <v>668.8</v>
      </c>
      <c r="M76" s="34">
        <f t="shared" si="30"/>
        <v>1559.8000000000002</v>
      </c>
      <c r="N76" s="34">
        <v>1350.12</v>
      </c>
      <c r="O76" s="34">
        <f t="shared" si="31"/>
        <v>6014.12</v>
      </c>
      <c r="P76" s="34">
        <v>25</v>
      </c>
      <c r="Q76" s="35"/>
      <c r="R76" s="34"/>
      <c r="S76" s="34"/>
      <c r="T76" s="34">
        <v>100</v>
      </c>
      <c r="U76" s="36">
        <f t="shared" si="32"/>
        <v>0</v>
      </c>
      <c r="V76" s="44">
        <f t="shared" si="33"/>
        <v>125</v>
      </c>
      <c r="W76" s="44">
        <f t="shared" si="34"/>
        <v>2650.3199999999997</v>
      </c>
      <c r="X76" s="45">
        <f t="shared" si="24"/>
        <v>3121.8</v>
      </c>
      <c r="Y76" s="44">
        <f t="shared" si="35"/>
        <v>19224.68</v>
      </c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</row>
    <row r="77" spans="1:79" s="40" customFormat="1" ht="21" customHeight="1" x14ac:dyDescent="0.2">
      <c r="A77" s="40">
        <v>68</v>
      </c>
      <c r="B77" s="41" t="s">
        <v>191</v>
      </c>
      <c r="C77" s="42" t="s">
        <v>117</v>
      </c>
      <c r="D77" s="37" t="s">
        <v>16</v>
      </c>
      <c r="E77" s="37" t="s">
        <v>36</v>
      </c>
      <c r="F77" s="33" t="s">
        <v>110</v>
      </c>
      <c r="G77" s="34">
        <v>23100</v>
      </c>
      <c r="H77" s="43">
        <f t="shared" si="25"/>
        <v>21734.79</v>
      </c>
      <c r="I77" s="34">
        <f t="shared" si="26"/>
        <v>662.97</v>
      </c>
      <c r="J77" s="34">
        <f t="shared" si="27"/>
        <v>1640.1</v>
      </c>
      <c r="K77" s="34">
        <f t="shared" si="28"/>
        <v>254.10000000000002</v>
      </c>
      <c r="L77" s="34">
        <f t="shared" si="29"/>
        <v>702.24</v>
      </c>
      <c r="M77" s="34">
        <f t="shared" si="30"/>
        <v>1637.7900000000002</v>
      </c>
      <c r="N77" s="34">
        <v>0</v>
      </c>
      <c r="O77" s="34">
        <f t="shared" si="31"/>
        <v>4897.2</v>
      </c>
      <c r="P77" s="34">
        <v>25</v>
      </c>
      <c r="Q77" s="35"/>
      <c r="R77" s="34"/>
      <c r="S77" s="34"/>
      <c r="T77" s="34">
        <v>100</v>
      </c>
      <c r="U77" s="36">
        <f t="shared" si="32"/>
        <v>0</v>
      </c>
      <c r="V77" s="44">
        <f t="shared" si="33"/>
        <v>125</v>
      </c>
      <c r="W77" s="44">
        <f t="shared" si="34"/>
        <v>1365.21</v>
      </c>
      <c r="X77" s="45">
        <f t="shared" si="24"/>
        <v>3277.8900000000003</v>
      </c>
      <c r="Y77" s="44">
        <f t="shared" si="35"/>
        <v>21609.79</v>
      </c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</row>
    <row r="78" spans="1:79" s="40" customFormat="1" ht="21" customHeight="1" x14ac:dyDescent="0.2">
      <c r="A78" s="40">
        <v>69</v>
      </c>
      <c r="B78" s="41" t="s">
        <v>192</v>
      </c>
      <c r="C78" s="42" t="s">
        <v>118</v>
      </c>
      <c r="D78" s="37" t="s">
        <v>16</v>
      </c>
      <c r="E78" s="37" t="s">
        <v>36</v>
      </c>
      <c r="F78" s="33" t="s">
        <v>110</v>
      </c>
      <c r="G78" s="34">
        <v>22000</v>
      </c>
      <c r="H78" s="43">
        <f t="shared" si="25"/>
        <v>19349.68</v>
      </c>
      <c r="I78" s="34">
        <f t="shared" si="26"/>
        <v>631.4</v>
      </c>
      <c r="J78" s="34">
        <f t="shared" si="27"/>
        <v>1561.9999999999998</v>
      </c>
      <c r="K78" s="34">
        <f t="shared" si="28"/>
        <v>242.00000000000003</v>
      </c>
      <c r="L78" s="34">
        <f t="shared" si="29"/>
        <v>668.8</v>
      </c>
      <c r="M78" s="34">
        <f t="shared" si="30"/>
        <v>1559.8000000000002</v>
      </c>
      <c r="N78" s="34">
        <v>1350.12</v>
      </c>
      <c r="O78" s="34">
        <f t="shared" si="31"/>
        <v>6014.12</v>
      </c>
      <c r="P78" s="34">
        <v>25</v>
      </c>
      <c r="Q78" s="35"/>
      <c r="R78" s="34"/>
      <c r="S78" s="34"/>
      <c r="T78" s="34">
        <v>100</v>
      </c>
      <c r="U78" s="36">
        <f t="shared" si="32"/>
        <v>0</v>
      </c>
      <c r="V78" s="44">
        <f t="shared" si="33"/>
        <v>125</v>
      </c>
      <c r="W78" s="44">
        <f t="shared" si="34"/>
        <v>2650.3199999999997</v>
      </c>
      <c r="X78" s="45">
        <f t="shared" si="24"/>
        <v>3121.8</v>
      </c>
      <c r="Y78" s="44">
        <f t="shared" si="35"/>
        <v>19224.68</v>
      </c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</row>
    <row r="79" spans="1:79" s="40" customFormat="1" ht="21" customHeight="1" x14ac:dyDescent="0.2">
      <c r="A79" s="40">
        <v>70</v>
      </c>
      <c r="B79" s="41" t="s">
        <v>193</v>
      </c>
      <c r="C79" s="42" t="s">
        <v>117</v>
      </c>
      <c r="D79" s="37" t="s">
        <v>16</v>
      </c>
      <c r="E79" s="37" t="s">
        <v>36</v>
      </c>
      <c r="F79" s="33" t="s">
        <v>110</v>
      </c>
      <c r="G79" s="34">
        <v>32000</v>
      </c>
      <c r="H79" s="43">
        <f t="shared" si="25"/>
        <v>30108.799999999999</v>
      </c>
      <c r="I79" s="34">
        <f t="shared" si="26"/>
        <v>918.4</v>
      </c>
      <c r="J79" s="34">
        <f t="shared" si="27"/>
        <v>2272</v>
      </c>
      <c r="K79" s="34">
        <f t="shared" si="28"/>
        <v>352.00000000000006</v>
      </c>
      <c r="L79" s="34">
        <f t="shared" si="29"/>
        <v>972.8</v>
      </c>
      <c r="M79" s="34">
        <f t="shared" si="30"/>
        <v>2268.8000000000002</v>
      </c>
      <c r="N79" s="34">
        <v>0</v>
      </c>
      <c r="O79" s="34">
        <f t="shared" si="31"/>
        <v>6784</v>
      </c>
      <c r="P79" s="34">
        <v>25</v>
      </c>
      <c r="Q79" s="35"/>
      <c r="R79" s="34"/>
      <c r="S79" s="34"/>
      <c r="T79" s="34">
        <v>100</v>
      </c>
      <c r="U79" s="36">
        <f t="shared" si="32"/>
        <v>0</v>
      </c>
      <c r="V79" s="44">
        <f t="shared" si="33"/>
        <v>125</v>
      </c>
      <c r="W79" s="44">
        <f t="shared" si="34"/>
        <v>1891.1999999999998</v>
      </c>
      <c r="X79" s="45">
        <f t="shared" si="24"/>
        <v>4540.8</v>
      </c>
      <c r="Y79" s="44">
        <f t="shared" si="35"/>
        <v>29983.8</v>
      </c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</row>
    <row r="80" spans="1:79" s="40" customFormat="1" ht="21" customHeight="1" x14ac:dyDescent="0.2">
      <c r="A80" s="40">
        <v>71</v>
      </c>
      <c r="B80" s="41" t="s">
        <v>194</v>
      </c>
      <c r="C80" s="42" t="s">
        <v>117</v>
      </c>
      <c r="D80" s="38" t="s">
        <v>32</v>
      </c>
      <c r="E80" s="37" t="s">
        <v>36</v>
      </c>
      <c r="F80" s="33" t="s">
        <v>110</v>
      </c>
      <c r="G80" s="34">
        <v>25000</v>
      </c>
      <c r="H80" s="43">
        <f t="shared" si="25"/>
        <v>23522.5</v>
      </c>
      <c r="I80" s="34">
        <f t="shared" si="26"/>
        <v>717.5</v>
      </c>
      <c r="J80" s="34">
        <f t="shared" si="27"/>
        <v>1774.9999999999998</v>
      </c>
      <c r="K80" s="34">
        <f t="shared" si="28"/>
        <v>275</v>
      </c>
      <c r="L80" s="34">
        <f t="shared" si="29"/>
        <v>760</v>
      </c>
      <c r="M80" s="34">
        <f t="shared" si="30"/>
        <v>1772.5000000000002</v>
      </c>
      <c r="N80" s="34">
        <v>0</v>
      </c>
      <c r="O80" s="34">
        <f t="shared" si="31"/>
        <v>5300</v>
      </c>
      <c r="P80" s="34">
        <v>25</v>
      </c>
      <c r="Q80" s="35"/>
      <c r="R80" s="34"/>
      <c r="S80" s="34"/>
      <c r="T80" s="34">
        <v>100</v>
      </c>
      <c r="U80" s="36">
        <f t="shared" si="32"/>
        <v>0</v>
      </c>
      <c r="V80" s="44">
        <f t="shared" si="33"/>
        <v>125</v>
      </c>
      <c r="W80" s="44">
        <f t="shared" si="34"/>
        <v>1477.5</v>
      </c>
      <c r="X80" s="45">
        <f t="shared" si="24"/>
        <v>3547.5</v>
      </c>
      <c r="Y80" s="44">
        <f t="shared" si="35"/>
        <v>23397.5</v>
      </c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</row>
    <row r="81" spans="1:79" s="40" customFormat="1" ht="21" customHeight="1" x14ac:dyDescent="0.2">
      <c r="A81" s="40">
        <v>72</v>
      </c>
      <c r="B81" s="41" t="s">
        <v>195</v>
      </c>
      <c r="C81" s="42" t="s">
        <v>118</v>
      </c>
      <c r="D81" s="31" t="s">
        <v>16</v>
      </c>
      <c r="E81" s="37" t="s">
        <v>42</v>
      </c>
      <c r="F81" s="33" t="s">
        <v>110</v>
      </c>
      <c r="G81" s="34">
        <v>20000</v>
      </c>
      <c r="H81" s="43">
        <f t="shared" si="25"/>
        <v>18818</v>
      </c>
      <c r="I81" s="34">
        <f t="shared" si="26"/>
        <v>574</v>
      </c>
      <c r="J81" s="34">
        <f t="shared" si="27"/>
        <v>1419.9999999999998</v>
      </c>
      <c r="K81" s="34">
        <f t="shared" si="28"/>
        <v>220.00000000000003</v>
      </c>
      <c r="L81" s="34">
        <f t="shared" si="29"/>
        <v>608</v>
      </c>
      <c r="M81" s="34">
        <f t="shared" si="30"/>
        <v>1418</v>
      </c>
      <c r="N81" s="34">
        <v>0</v>
      </c>
      <c r="O81" s="34">
        <f t="shared" si="31"/>
        <v>4240</v>
      </c>
      <c r="P81" s="34">
        <v>25</v>
      </c>
      <c r="Q81" s="35"/>
      <c r="R81" s="34"/>
      <c r="S81" s="34"/>
      <c r="T81" s="34">
        <v>100</v>
      </c>
      <c r="U81" s="36">
        <f t="shared" si="32"/>
        <v>0</v>
      </c>
      <c r="V81" s="44">
        <f t="shared" si="33"/>
        <v>125</v>
      </c>
      <c r="W81" s="44">
        <f t="shared" si="34"/>
        <v>1182</v>
      </c>
      <c r="X81" s="45">
        <f t="shared" si="24"/>
        <v>2838</v>
      </c>
      <c r="Y81" s="44">
        <f t="shared" si="35"/>
        <v>18693</v>
      </c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</row>
    <row r="82" spans="1:79" s="40" customFormat="1" ht="21" customHeight="1" x14ac:dyDescent="0.2">
      <c r="A82" s="40">
        <v>73</v>
      </c>
      <c r="B82" s="41" t="s">
        <v>196</v>
      </c>
      <c r="C82" s="42" t="s">
        <v>118</v>
      </c>
      <c r="D82" s="31" t="s">
        <v>24</v>
      </c>
      <c r="E82" s="37" t="s">
        <v>42</v>
      </c>
      <c r="F82" s="33" t="s">
        <v>110</v>
      </c>
      <c r="G82" s="34">
        <v>30000</v>
      </c>
      <c r="H82" s="43">
        <f t="shared" si="25"/>
        <v>28227</v>
      </c>
      <c r="I82" s="34">
        <f t="shared" si="26"/>
        <v>861</v>
      </c>
      <c r="J82" s="34">
        <f t="shared" si="27"/>
        <v>2130</v>
      </c>
      <c r="K82" s="34">
        <f t="shared" si="28"/>
        <v>330.00000000000006</v>
      </c>
      <c r="L82" s="34">
        <f t="shared" si="29"/>
        <v>912</v>
      </c>
      <c r="M82" s="34">
        <f t="shared" si="30"/>
        <v>2127</v>
      </c>
      <c r="N82" s="34">
        <v>0</v>
      </c>
      <c r="O82" s="34">
        <f t="shared" si="31"/>
        <v>6360</v>
      </c>
      <c r="P82" s="34">
        <v>25</v>
      </c>
      <c r="Q82" s="35">
        <v>1000</v>
      </c>
      <c r="R82" s="34"/>
      <c r="S82" s="34"/>
      <c r="T82" s="34">
        <v>100</v>
      </c>
      <c r="U82" s="36">
        <f t="shared" si="32"/>
        <v>0</v>
      </c>
      <c r="V82" s="44">
        <f t="shared" si="33"/>
        <v>1125</v>
      </c>
      <c r="W82" s="44">
        <f t="shared" si="34"/>
        <v>1773</v>
      </c>
      <c r="X82" s="45">
        <f t="shared" si="24"/>
        <v>4257</v>
      </c>
      <c r="Y82" s="44">
        <f t="shared" si="35"/>
        <v>27102</v>
      </c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</row>
    <row r="83" spans="1:79" s="40" customFormat="1" ht="21" customHeight="1" x14ac:dyDescent="0.2">
      <c r="A83" s="40">
        <v>74</v>
      </c>
      <c r="B83" s="41" t="s">
        <v>197</v>
      </c>
      <c r="C83" s="42" t="s">
        <v>118</v>
      </c>
      <c r="D83" s="38" t="s">
        <v>32</v>
      </c>
      <c r="E83" s="37" t="s">
        <v>42</v>
      </c>
      <c r="F83" s="33" t="s">
        <v>110</v>
      </c>
      <c r="G83" s="34">
        <v>31000</v>
      </c>
      <c r="H83" s="43">
        <f t="shared" si="25"/>
        <v>27817.78</v>
      </c>
      <c r="I83" s="34">
        <f t="shared" si="26"/>
        <v>889.7</v>
      </c>
      <c r="J83" s="34">
        <f t="shared" si="27"/>
        <v>2201</v>
      </c>
      <c r="K83" s="34">
        <f t="shared" si="28"/>
        <v>341.00000000000006</v>
      </c>
      <c r="L83" s="34">
        <f t="shared" si="29"/>
        <v>942.4</v>
      </c>
      <c r="M83" s="34">
        <f t="shared" si="30"/>
        <v>2197.9</v>
      </c>
      <c r="N83" s="34">
        <v>1350.12</v>
      </c>
      <c r="O83" s="34">
        <f t="shared" si="31"/>
        <v>7922.12</v>
      </c>
      <c r="P83" s="34">
        <v>25</v>
      </c>
      <c r="Q83" s="35"/>
      <c r="R83" s="34"/>
      <c r="S83" s="34"/>
      <c r="T83" s="34">
        <v>100</v>
      </c>
      <c r="U83" s="36">
        <f t="shared" si="32"/>
        <v>0</v>
      </c>
      <c r="V83" s="44">
        <f t="shared" si="33"/>
        <v>125</v>
      </c>
      <c r="W83" s="44">
        <f t="shared" si="34"/>
        <v>3182.22</v>
      </c>
      <c r="X83" s="45">
        <f t="shared" si="24"/>
        <v>4398.8999999999996</v>
      </c>
      <c r="Y83" s="44">
        <f t="shared" si="35"/>
        <v>27692.78</v>
      </c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</row>
    <row r="84" spans="1:79" s="40" customFormat="1" ht="21" customHeight="1" x14ac:dyDescent="0.2">
      <c r="A84" s="40">
        <v>75</v>
      </c>
      <c r="B84" s="41" t="s">
        <v>198</v>
      </c>
      <c r="C84" s="42" t="s">
        <v>118</v>
      </c>
      <c r="D84" s="37" t="s">
        <v>16</v>
      </c>
      <c r="E84" s="37" t="s">
        <v>62</v>
      </c>
      <c r="F84" s="33" t="s">
        <v>110</v>
      </c>
      <c r="G84" s="34">
        <v>22000</v>
      </c>
      <c r="H84" s="43">
        <f t="shared" si="25"/>
        <v>20699.8</v>
      </c>
      <c r="I84" s="34">
        <f t="shared" si="26"/>
        <v>631.4</v>
      </c>
      <c r="J84" s="34">
        <f t="shared" si="27"/>
        <v>1561.9999999999998</v>
      </c>
      <c r="K84" s="34">
        <f t="shared" si="28"/>
        <v>242.00000000000003</v>
      </c>
      <c r="L84" s="34">
        <f t="shared" si="29"/>
        <v>668.8</v>
      </c>
      <c r="M84" s="34">
        <f t="shared" si="30"/>
        <v>1559.8000000000002</v>
      </c>
      <c r="N84" s="34">
        <v>0</v>
      </c>
      <c r="O84" s="34">
        <f t="shared" si="31"/>
        <v>4664</v>
      </c>
      <c r="P84" s="34">
        <v>25</v>
      </c>
      <c r="Q84" s="35"/>
      <c r="R84" s="34"/>
      <c r="S84" s="34"/>
      <c r="T84" s="34">
        <v>100</v>
      </c>
      <c r="U84" s="36">
        <f t="shared" si="32"/>
        <v>0</v>
      </c>
      <c r="V84" s="44">
        <f t="shared" si="33"/>
        <v>125</v>
      </c>
      <c r="W84" s="44">
        <f t="shared" si="34"/>
        <v>1300.1999999999998</v>
      </c>
      <c r="X84" s="45">
        <f t="shared" si="24"/>
        <v>3121.8</v>
      </c>
      <c r="Y84" s="44">
        <f t="shared" si="35"/>
        <v>20574.8</v>
      </c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</row>
    <row r="85" spans="1:79" s="40" customFormat="1" ht="21" customHeight="1" x14ac:dyDescent="0.2">
      <c r="A85" s="40">
        <v>76</v>
      </c>
      <c r="B85" s="41" t="s">
        <v>199</v>
      </c>
      <c r="C85" s="42" t="s">
        <v>118</v>
      </c>
      <c r="D85" s="37" t="s">
        <v>104</v>
      </c>
      <c r="E85" s="37" t="s">
        <v>62</v>
      </c>
      <c r="F85" s="33" t="s">
        <v>110</v>
      </c>
      <c r="G85" s="34">
        <v>20000</v>
      </c>
      <c r="H85" s="43">
        <f t="shared" si="25"/>
        <v>18818</v>
      </c>
      <c r="I85" s="34">
        <f t="shared" si="26"/>
        <v>574</v>
      </c>
      <c r="J85" s="34">
        <f t="shared" si="27"/>
        <v>1419.9999999999998</v>
      </c>
      <c r="K85" s="34">
        <f t="shared" si="28"/>
        <v>220.00000000000003</v>
      </c>
      <c r="L85" s="34">
        <f t="shared" si="29"/>
        <v>608</v>
      </c>
      <c r="M85" s="34">
        <f t="shared" si="30"/>
        <v>1418</v>
      </c>
      <c r="N85" s="34"/>
      <c r="O85" s="34">
        <f t="shared" si="31"/>
        <v>4240</v>
      </c>
      <c r="P85" s="34">
        <v>25</v>
      </c>
      <c r="Q85" s="35"/>
      <c r="R85" s="34"/>
      <c r="S85" s="34"/>
      <c r="T85" s="34">
        <v>100</v>
      </c>
      <c r="U85" s="36">
        <f t="shared" si="32"/>
        <v>0</v>
      </c>
      <c r="V85" s="44">
        <f t="shared" si="33"/>
        <v>125</v>
      </c>
      <c r="W85" s="44">
        <v>1182</v>
      </c>
      <c r="X85" s="45">
        <f t="shared" si="24"/>
        <v>2838</v>
      </c>
      <c r="Y85" s="44">
        <f t="shared" si="35"/>
        <v>18693</v>
      </c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</row>
    <row r="86" spans="1:79" s="40" customFormat="1" ht="21" customHeight="1" x14ac:dyDescent="0.2">
      <c r="A86" s="40">
        <v>77</v>
      </c>
      <c r="B86" s="41" t="s">
        <v>200</v>
      </c>
      <c r="C86" s="42" t="s">
        <v>118</v>
      </c>
      <c r="D86" s="38" t="s">
        <v>32</v>
      </c>
      <c r="E86" s="37" t="s">
        <v>62</v>
      </c>
      <c r="F86" s="33" t="s">
        <v>110</v>
      </c>
      <c r="G86" s="34">
        <v>28000</v>
      </c>
      <c r="H86" s="43">
        <f t="shared" si="25"/>
        <v>26345.200000000001</v>
      </c>
      <c r="I86" s="34">
        <f t="shared" si="26"/>
        <v>803.6</v>
      </c>
      <c r="J86" s="34">
        <f t="shared" si="27"/>
        <v>1987.9999999999998</v>
      </c>
      <c r="K86" s="34">
        <f t="shared" si="28"/>
        <v>308.00000000000006</v>
      </c>
      <c r="L86" s="34">
        <f t="shared" si="29"/>
        <v>851.2</v>
      </c>
      <c r="M86" s="34">
        <f t="shared" si="30"/>
        <v>1985.2</v>
      </c>
      <c r="N86" s="34">
        <v>0</v>
      </c>
      <c r="O86" s="34">
        <f t="shared" si="31"/>
        <v>5936</v>
      </c>
      <c r="P86" s="34">
        <v>25</v>
      </c>
      <c r="Q86" s="35"/>
      <c r="R86" s="34"/>
      <c r="S86" s="34">
        <v>1270</v>
      </c>
      <c r="T86" s="34">
        <v>100</v>
      </c>
      <c r="U86" s="36">
        <f t="shared" si="32"/>
        <v>0</v>
      </c>
      <c r="V86" s="44">
        <f t="shared" si="33"/>
        <v>1395</v>
      </c>
      <c r="W86" s="44">
        <f>+I86+L86+N86</f>
        <v>1654.8000000000002</v>
      </c>
      <c r="X86" s="45">
        <f t="shared" si="24"/>
        <v>3973.2</v>
      </c>
      <c r="Y86" s="44">
        <f t="shared" si="35"/>
        <v>24950.2</v>
      </c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</row>
    <row r="87" spans="1:79" s="40" customFormat="1" ht="21" customHeight="1" x14ac:dyDescent="0.2">
      <c r="A87" s="40">
        <v>78</v>
      </c>
      <c r="B87" s="41" t="s">
        <v>201</v>
      </c>
      <c r="C87" s="42" t="s">
        <v>118</v>
      </c>
      <c r="D87" s="38" t="s">
        <v>104</v>
      </c>
      <c r="E87" s="37" t="s">
        <v>62</v>
      </c>
      <c r="F87" s="33" t="s">
        <v>110</v>
      </c>
      <c r="G87" s="34">
        <v>20000</v>
      </c>
      <c r="H87" s="43">
        <f t="shared" si="25"/>
        <v>18818</v>
      </c>
      <c r="I87" s="34">
        <f t="shared" si="26"/>
        <v>574</v>
      </c>
      <c r="J87" s="34">
        <f t="shared" si="27"/>
        <v>1419.9999999999998</v>
      </c>
      <c r="K87" s="34">
        <f t="shared" si="28"/>
        <v>220.00000000000003</v>
      </c>
      <c r="L87" s="34">
        <f t="shared" si="29"/>
        <v>608</v>
      </c>
      <c r="M87" s="34">
        <f t="shared" si="30"/>
        <v>1418</v>
      </c>
      <c r="N87" s="34"/>
      <c r="O87" s="34">
        <f t="shared" si="31"/>
        <v>4240</v>
      </c>
      <c r="P87" s="34">
        <v>25</v>
      </c>
      <c r="Q87" s="35"/>
      <c r="R87" s="34"/>
      <c r="S87" s="34"/>
      <c r="T87" s="34">
        <v>100</v>
      </c>
      <c r="U87" s="36">
        <f t="shared" si="32"/>
        <v>0</v>
      </c>
      <c r="V87" s="44">
        <f t="shared" si="33"/>
        <v>125</v>
      </c>
      <c r="W87" s="44">
        <v>1182</v>
      </c>
      <c r="X87" s="45">
        <f t="shared" si="24"/>
        <v>2838</v>
      </c>
      <c r="Y87" s="44">
        <f t="shared" si="35"/>
        <v>18693</v>
      </c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</row>
    <row r="88" spans="1:79" s="40" customFormat="1" ht="21" customHeight="1" x14ac:dyDescent="0.2">
      <c r="A88" s="40">
        <v>79</v>
      </c>
      <c r="B88" s="41" t="s">
        <v>202</v>
      </c>
      <c r="C88" s="42" t="s">
        <v>118</v>
      </c>
      <c r="D88" s="38" t="s">
        <v>32</v>
      </c>
      <c r="E88" s="37" t="s">
        <v>88</v>
      </c>
      <c r="F88" s="33" t="s">
        <v>110</v>
      </c>
      <c r="G88" s="34">
        <v>30000</v>
      </c>
      <c r="H88" s="43">
        <f t="shared" si="25"/>
        <v>28227</v>
      </c>
      <c r="I88" s="34">
        <f t="shared" si="26"/>
        <v>861</v>
      </c>
      <c r="J88" s="34">
        <f t="shared" si="27"/>
        <v>2130</v>
      </c>
      <c r="K88" s="34">
        <f t="shared" si="28"/>
        <v>330.00000000000006</v>
      </c>
      <c r="L88" s="34">
        <f t="shared" si="29"/>
        <v>912</v>
      </c>
      <c r="M88" s="34">
        <f t="shared" si="30"/>
        <v>2127</v>
      </c>
      <c r="N88" s="34">
        <v>0</v>
      </c>
      <c r="O88" s="34">
        <f t="shared" si="31"/>
        <v>6360</v>
      </c>
      <c r="P88" s="34">
        <v>25</v>
      </c>
      <c r="Q88" s="35">
        <v>200</v>
      </c>
      <c r="R88" s="34"/>
      <c r="S88" s="34"/>
      <c r="T88" s="34">
        <v>100</v>
      </c>
      <c r="U88" s="36">
        <f t="shared" si="32"/>
        <v>0</v>
      </c>
      <c r="V88" s="44">
        <f t="shared" si="33"/>
        <v>325</v>
      </c>
      <c r="W88" s="44">
        <f t="shared" ref="W88:W98" si="36">+I88+L88+N88</f>
        <v>1773</v>
      </c>
      <c r="X88" s="45">
        <f t="shared" si="24"/>
        <v>4257</v>
      </c>
      <c r="Y88" s="44">
        <f t="shared" si="35"/>
        <v>27902</v>
      </c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</row>
    <row r="89" spans="1:79" s="40" customFormat="1" ht="21" customHeight="1" x14ac:dyDescent="0.2">
      <c r="A89" s="40">
        <v>80</v>
      </c>
      <c r="B89" s="41" t="s">
        <v>203</v>
      </c>
      <c r="C89" s="42" t="s">
        <v>117</v>
      </c>
      <c r="D89" s="37" t="s">
        <v>16</v>
      </c>
      <c r="E89" s="37" t="s">
        <v>52</v>
      </c>
      <c r="F89" s="33" t="s">
        <v>110</v>
      </c>
      <c r="G89" s="34">
        <v>30000</v>
      </c>
      <c r="H89" s="43">
        <f t="shared" si="25"/>
        <v>28227</v>
      </c>
      <c r="I89" s="34">
        <f t="shared" si="26"/>
        <v>861</v>
      </c>
      <c r="J89" s="34">
        <f t="shared" si="27"/>
        <v>2130</v>
      </c>
      <c r="K89" s="34">
        <f t="shared" si="28"/>
        <v>330.00000000000006</v>
      </c>
      <c r="L89" s="34">
        <f t="shared" si="29"/>
        <v>912</v>
      </c>
      <c r="M89" s="34">
        <f t="shared" si="30"/>
        <v>2127</v>
      </c>
      <c r="N89" s="34">
        <v>0</v>
      </c>
      <c r="O89" s="34">
        <f t="shared" si="31"/>
        <v>6360</v>
      </c>
      <c r="P89" s="34">
        <v>25</v>
      </c>
      <c r="Q89" s="35"/>
      <c r="R89" s="34"/>
      <c r="S89" s="34"/>
      <c r="T89" s="34">
        <v>100</v>
      </c>
      <c r="U89" s="36">
        <f t="shared" si="32"/>
        <v>0</v>
      </c>
      <c r="V89" s="44">
        <f t="shared" si="33"/>
        <v>125</v>
      </c>
      <c r="W89" s="44">
        <f t="shared" si="36"/>
        <v>1773</v>
      </c>
      <c r="X89" s="45">
        <f t="shared" si="24"/>
        <v>4257</v>
      </c>
      <c r="Y89" s="44">
        <f t="shared" si="35"/>
        <v>28102</v>
      </c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</row>
    <row r="90" spans="1:79" s="40" customFormat="1" ht="21" customHeight="1" x14ac:dyDescent="0.2">
      <c r="A90" s="40">
        <v>81</v>
      </c>
      <c r="B90" s="41" t="s">
        <v>204</v>
      </c>
      <c r="C90" s="42" t="s">
        <v>118</v>
      </c>
      <c r="D90" s="31" t="s">
        <v>24</v>
      </c>
      <c r="E90" s="37" t="s">
        <v>69</v>
      </c>
      <c r="F90" s="33" t="s">
        <v>110</v>
      </c>
      <c r="G90" s="34">
        <v>30000</v>
      </c>
      <c r="H90" s="43">
        <f t="shared" si="25"/>
        <v>28227</v>
      </c>
      <c r="I90" s="34">
        <f t="shared" si="26"/>
        <v>861</v>
      </c>
      <c r="J90" s="34">
        <f t="shared" si="27"/>
        <v>2130</v>
      </c>
      <c r="K90" s="34">
        <f t="shared" si="28"/>
        <v>330.00000000000006</v>
      </c>
      <c r="L90" s="34">
        <f t="shared" si="29"/>
        <v>912</v>
      </c>
      <c r="M90" s="34">
        <f t="shared" si="30"/>
        <v>2127</v>
      </c>
      <c r="N90" s="34">
        <v>0</v>
      </c>
      <c r="O90" s="34">
        <f t="shared" si="31"/>
        <v>6360</v>
      </c>
      <c r="P90" s="34">
        <v>25</v>
      </c>
      <c r="Q90" s="35"/>
      <c r="R90" s="34"/>
      <c r="S90" s="34"/>
      <c r="T90" s="34">
        <v>100</v>
      </c>
      <c r="U90" s="36">
        <f t="shared" si="32"/>
        <v>0</v>
      </c>
      <c r="V90" s="44">
        <f t="shared" si="33"/>
        <v>125</v>
      </c>
      <c r="W90" s="44">
        <f t="shared" si="36"/>
        <v>1773</v>
      </c>
      <c r="X90" s="45">
        <f t="shared" si="24"/>
        <v>4257</v>
      </c>
      <c r="Y90" s="44">
        <f t="shared" si="35"/>
        <v>28102</v>
      </c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</row>
    <row r="91" spans="1:79" s="40" customFormat="1" ht="21" customHeight="1" x14ac:dyDescent="0.2">
      <c r="A91" s="40">
        <v>82</v>
      </c>
      <c r="B91" s="41" t="s">
        <v>205</v>
      </c>
      <c r="C91" s="42" t="s">
        <v>117</v>
      </c>
      <c r="D91" s="39" t="s">
        <v>20</v>
      </c>
      <c r="E91" s="32" t="s">
        <v>43</v>
      </c>
      <c r="F91" s="33" t="s">
        <v>110</v>
      </c>
      <c r="G91" s="34">
        <v>23100</v>
      </c>
      <c r="H91" s="43">
        <f t="shared" si="25"/>
        <v>20384.669999999998</v>
      </c>
      <c r="I91" s="34">
        <f t="shared" si="26"/>
        <v>662.97</v>
      </c>
      <c r="J91" s="34">
        <f t="shared" si="27"/>
        <v>1640.1</v>
      </c>
      <c r="K91" s="34">
        <f t="shared" si="28"/>
        <v>254.10000000000002</v>
      </c>
      <c r="L91" s="34">
        <f t="shared" si="29"/>
        <v>702.24</v>
      </c>
      <c r="M91" s="34">
        <f t="shared" si="30"/>
        <v>1637.7900000000002</v>
      </c>
      <c r="N91" s="34">
        <v>1350.12</v>
      </c>
      <c r="O91" s="34">
        <f t="shared" si="31"/>
        <v>6247.32</v>
      </c>
      <c r="P91" s="34">
        <v>25</v>
      </c>
      <c r="Q91" s="35">
        <v>600</v>
      </c>
      <c r="R91" s="34"/>
      <c r="S91" s="34"/>
      <c r="T91" s="34">
        <v>100</v>
      </c>
      <c r="U91" s="36">
        <f t="shared" si="32"/>
        <v>0</v>
      </c>
      <c r="V91" s="44">
        <f t="shared" si="33"/>
        <v>725</v>
      </c>
      <c r="W91" s="44">
        <f t="shared" si="36"/>
        <v>2715.33</v>
      </c>
      <c r="X91" s="45">
        <f t="shared" si="24"/>
        <v>3277.8900000000003</v>
      </c>
      <c r="Y91" s="44">
        <f t="shared" si="35"/>
        <v>19659.669999999998</v>
      </c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</row>
    <row r="92" spans="1:79" s="40" customFormat="1" ht="21" customHeight="1" x14ac:dyDescent="0.2">
      <c r="A92" s="40">
        <v>83</v>
      </c>
      <c r="B92" s="41" t="s">
        <v>207</v>
      </c>
      <c r="C92" s="42" t="s">
        <v>117</v>
      </c>
      <c r="D92" s="31" t="s">
        <v>24</v>
      </c>
      <c r="E92" s="37" t="s">
        <v>48</v>
      </c>
      <c r="F92" s="33" t="s">
        <v>110</v>
      </c>
      <c r="G92" s="34">
        <v>31000</v>
      </c>
      <c r="H92" s="43">
        <f t="shared" si="25"/>
        <v>29167.9</v>
      </c>
      <c r="I92" s="34">
        <f t="shared" si="26"/>
        <v>889.7</v>
      </c>
      <c r="J92" s="34">
        <f t="shared" si="27"/>
        <v>2201</v>
      </c>
      <c r="K92" s="34">
        <f t="shared" si="28"/>
        <v>341.00000000000006</v>
      </c>
      <c r="L92" s="34">
        <f t="shared" si="29"/>
        <v>942.4</v>
      </c>
      <c r="M92" s="34">
        <f t="shared" si="30"/>
        <v>2197.9</v>
      </c>
      <c r="N92" s="34">
        <v>0</v>
      </c>
      <c r="O92" s="34">
        <f t="shared" si="31"/>
        <v>6572</v>
      </c>
      <c r="P92" s="34">
        <v>25</v>
      </c>
      <c r="Q92" s="35">
        <v>500</v>
      </c>
      <c r="R92" s="34"/>
      <c r="S92" s="34"/>
      <c r="T92" s="34">
        <v>100</v>
      </c>
      <c r="U92" s="36">
        <f t="shared" si="32"/>
        <v>0</v>
      </c>
      <c r="V92" s="44">
        <f t="shared" si="33"/>
        <v>625</v>
      </c>
      <c r="W92" s="44">
        <f t="shared" si="36"/>
        <v>1832.1</v>
      </c>
      <c r="X92" s="45">
        <f t="shared" si="24"/>
        <v>4398.8999999999996</v>
      </c>
      <c r="Y92" s="44">
        <f t="shared" si="35"/>
        <v>28542.9</v>
      </c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</row>
    <row r="93" spans="1:79" s="40" customFormat="1" ht="21" customHeight="1" x14ac:dyDescent="0.2">
      <c r="A93" s="40">
        <v>84</v>
      </c>
      <c r="B93" s="41" t="s">
        <v>208</v>
      </c>
      <c r="C93" s="42" t="s">
        <v>118</v>
      </c>
      <c r="D93" s="38" t="s">
        <v>104</v>
      </c>
      <c r="E93" s="37" t="s">
        <v>61</v>
      </c>
      <c r="F93" s="33" t="s">
        <v>110</v>
      </c>
      <c r="G93" s="34">
        <v>45000</v>
      </c>
      <c r="H93" s="43">
        <f t="shared" si="25"/>
        <v>42340.5</v>
      </c>
      <c r="I93" s="34">
        <f t="shared" si="26"/>
        <v>1291.5</v>
      </c>
      <c r="J93" s="34">
        <f t="shared" si="27"/>
        <v>3194.9999999999995</v>
      </c>
      <c r="K93" s="34">
        <f t="shared" si="28"/>
        <v>495.00000000000006</v>
      </c>
      <c r="L93" s="34">
        <f t="shared" si="29"/>
        <v>1368</v>
      </c>
      <c r="M93" s="34">
        <f t="shared" si="30"/>
        <v>3190.5</v>
      </c>
      <c r="N93" s="34">
        <v>0</v>
      </c>
      <c r="O93" s="34">
        <f t="shared" si="31"/>
        <v>9540</v>
      </c>
      <c r="P93" s="34">
        <v>25</v>
      </c>
      <c r="Q93" s="35"/>
      <c r="R93" s="34">
        <v>1100.06</v>
      </c>
      <c r="S93" s="34"/>
      <c r="T93" s="34">
        <v>100</v>
      </c>
      <c r="U93" s="36">
        <f t="shared" si="32"/>
        <v>1148.3248749999998</v>
      </c>
      <c r="V93" s="44">
        <f t="shared" si="33"/>
        <v>2373.3848749999997</v>
      </c>
      <c r="W93" s="44">
        <f t="shared" si="36"/>
        <v>2659.5</v>
      </c>
      <c r="X93" s="45">
        <f t="shared" si="24"/>
        <v>6385.5</v>
      </c>
      <c r="Y93" s="44">
        <f t="shared" si="35"/>
        <v>39967.115124999997</v>
      </c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</row>
    <row r="94" spans="1:79" s="40" customFormat="1" ht="21" customHeight="1" x14ac:dyDescent="0.2">
      <c r="A94" s="40">
        <v>85</v>
      </c>
      <c r="B94" s="41" t="s">
        <v>209</v>
      </c>
      <c r="C94" s="42" t="s">
        <v>118</v>
      </c>
      <c r="D94" s="31" t="s">
        <v>17</v>
      </c>
      <c r="E94" s="37" t="s">
        <v>64</v>
      </c>
      <c r="F94" s="33" t="s">
        <v>110</v>
      </c>
      <c r="G94" s="34">
        <v>18000</v>
      </c>
      <c r="H94" s="43">
        <f t="shared" si="25"/>
        <v>16936.2</v>
      </c>
      <c r="I94" s="34">
        <f t="shared" si="26"/>
        <v>516.6</v>
      </c>
      <c r="J94" s="34">
        <f t="shared" si="27"/>
        <v>1277.9999999999998</v>
      </c>
      <c r="K94" s="34">
        <f t="shared" si="28"/>
        <v>198.00000000000003</v>
      </c>
      <c r="L94" s="34">
        <f t="shared" si="29"/>
        <v>547.20000000000005</v>
      </c>
      <c r="M94" s="34">
        <f t="shared" si="30"/>
        <v>1276.2</v>
      </c>
      <c r="N94" s="34">
        <v>0</v>
      </c>
      <c r="O94" s="34">
        <f t="shared" si="31"/>
        <v>3816</v>
      </c>
      <c r="P94" s="34">
        <v>25</v>
      </c>
      <c r="Q94" s="35">
        <v>500</v>
      </c>
      <c r="R94" s="34"/>
      <c r="S94" s="34"/>
      <c r="T94" s="34">
        <v>100</v>
      </c>
      <c r="U94" s="36">
        <f t="shared" si="32"/>
        <v>0</v>
      </c>
      <c r="V94" s="44">
        <f t="shared" si="33"/>
        <v>625</v>
      </c>
      <c r="W94" s="44">
        <f t="shared" si="36"/>
        <v>1063.8000000000002</v>
      </c>
      <c r="X94" s="45">
        <f t="shared" si="24"/>
        <v>2554.1999999999998</v>
      </c>
      <c r="Y94" s="44">
        <f t="shared" si="35"/>
        <v>16311.2</v>
      </c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</row>
    <row r="95" spans="1:79" s="40" customFormat="1" ht="21" customHeight="1" x14ac:dyDescent="0.2">
      <c r="A95" s="40">
        <v>86</v>
      </c>
      <c r="B95" s="41" t="s">
        <v>210</v>
      </c>
      <c r="C95" s="42" t="s">
        <v>118</v>
      </c>
      <c r="D95" s="38" t="s">
        <v>19</v>
      </c>
      <c r="E95" s="37" t="s">
        <v>64</v>
      </c>
      <c r="F95" s="33" t="s">
        <v>110</v>
      </c>
      <c r="G95" s="34">
        <v>28000</v>
      </c>
      <c r="H95" s="43">
        <f t="shared" si="25"/>
        <v>24995.08</v>
      </c>
      <c r="I95" s="34">
        <f t="shared" si="26"/>
        <v>803.6</v>
      </c>
      <c r="J95" s="34">
        <f t="shared" si="27"/>
        <v>1987.9999999999998</v>
      </c>
      <c r="K95" s="34">
        <f t="shared" si="28"/>
        <v>308.00000000000006</v>
      </c>
      <c r="L95" s="34">
        <f t="shared" si="29"/>
        <v>851.2</v>
      </c>
      <c r="M95" s="34">
        <f t="shared" si="30"/>
        <v>1985.2</v>
      </c>
      <c r="N95" s="34">
        <v>1350.12</v>
      </c>
      <c r="O95" s="34">
        <f t="shared" si="31"/>
        <v>7286.12</v>
      </c>
      <c r="P95" s="34">
        <v>25</v>
      </c>
      <c r="Q95" s="35">
        <v>200</v>
      </c>
      <c r="R95" s="34"/>
      <c r="S95" s="34"/>
      <c r="T95" s="34">
        <v>100</v>
      </c>
      <c r="U95" s="36">
        <f t="shared" si="32"/>
        <v>0</v>
      </c>
      <c r="V95" s="44">
        <f t="shared" si="33"/>
        <v>325</v>
      </c>
      <c r="W95" s="44">
        <f t="shared" si="36"/>
        <v>3004.92</v>
      </c>
      <c r="X95" s="45">
        <f t="shared" si="24"/>
        <v>3973.2</v>
      </c>
      <c r="Y95" s="44">
        <f t="shared" si="35"/>
        <v>24670.080000000002</v>
      </c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</row>
    <row r="96" spans="1:79" s="40" customFormat="1" ht="21" customHeight="1" x14ac:dyDescent="0.2">
      <c r="A96" s="40">
        <v>87</v>
      </c>
      <c r="B96" s="41" t="s">
        <v>211</v>
      </c>
      <c r="C96" s="42" t="s">
        <v>118</v>
      </c>
      <c r="D96" s="38" t="s">
        <v>32</v>
      </c>
      <c r="E96" s="37" t="s">
        <v>64</v>
      </c>
      <c r="F96" s="33" t="s">
        <v>110</v>
      </c>
      <c r="G96" s="34">
        <v>20000</v>
      </c>
      <c r="H96" s="43">
        <f t="shared" si="25"/>
        <v>18818</v>
      </c>
      <c r="I96" s="34">
        <f t="shared" si="26"/>
        <v>574</v>
      </c>
      <c r="J96" s="34">
        <f t="shared" si="27"/>
        <v>1419.9999999999998</v>
      </c>
      <c r="K96" s="34">
        <f t="shared" si="28"/>
        <v>220.00000000000003</v>
      </c>
      <c r="L96" s="34">
        <f t="shared" si="29"/>
        <v>608</v>
      </c>
      <c r="M96" s="34">
        <f t="shared" si="30"/>
        <v>1418</v>
      </c>
      <c r="N96" s="34">
        <v>0</v>
      </c>
      <c r="O96" s="34">
        <f t="shared" si="31"/>
        <v>4240</v>
      </c>
      <c r="P96" s="34">
        <v>25</v>
      </c>
      <c r="Q96" s="35"/>
      <c r="R96" s="34"/>
      <c r="S96" s="34"/>
      <c r="T96" s="34">
        <v>100</v>
      </c>
      <c r="U96" s="36">
        <f t="shared" si="32"/>
        <v>0</v>
      </c>
      <c r="V96" s="44">
        <f t="shared" si="33"/>
        <v>125</v>
      </c>
      <c r="W96" s="44">
        <f t="shared" si="36"/>
        <v>1182</v>
      </c>
      <c r="X96" s="45">
        <f t="shared" si="24"/>
        <v>2838</v>
      </c>
      <c r="Y96" s="44">
        <f t="shared" si="35"/>
        <v>18693</v>
      </c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</row>
    <row r="97" spans="1:79" s="40" customFormat="1" ht="21" customHeight="1" x14ac:dyDescent="0.2">
      <c r="A97" s="40">
        <v>88</v>
      </c>
      <c r="B97" s="41" t="s">
        <v>212</v>
      </c>
      <c r="C97" s="42" t="s">
        <v>118</v>
      </c>
      <c r="D97" s="39" t="s">
        <v>17</v>
      </c>
      <c r="E97" s="32" t="s">
        <v>64</v>
      </c>
      <c r="F97" s="33" t="s">
        <v>109</v>
      </c>
      <c r="G97" s="34">
        <v>45000</v>
      </c>
      <c r="H97" s="43">
        <f t="shared" si="25"/>
        <v>42340.5</v>
      </c>
      <c r="I97" s="34">
        <f t="shared" si="26"/>
        <v>1291.5</v>
      </c>
      <c r="J97" s="34">
        <f t="shared" si="27"/>
        <v>3194.9999999999995</v>
      </c>
      <c r="K97" s="34">
        <f t="shared" si="28"/>
        <v>495.00000000000006</v>
      </c>
      <c r="L97" s="34">
        <f t="shared" si="29"/>
        <v>1368</v>
      </c>
      <c r="M97" s="34">
        <f t="shared" si="30"/>
        <v>3190.5</v>
      </c>
      <c r="N97" s="34">
        <v>0</v>
      </c>
      <c r="O97" s="34">
        <f t="shared" si="31"/>
        <v>9540</v>
      </c>
      <c r="P97" s="34">
        <v>25</v>
      </c>
      <c r="Q97" s="35"/>
      <c r="R97" s="34"/>
      <c r="S97" s="34"/>
      <c r="T97" s="34">
        <v>100</v>
      </c>
      <c r="U97" s="36">
        <f t="shared" si="32"/>
        <v>1148.3248749999998</v>
      </c>
      <c r="V97" s="44">
        <f t="shared" si="33"/>
        <v>1273.3248749999998</v>
      </c>
      <c r="W97" s="44">
        <f t="shared" si="36"/>
        <v>2659.5</v>
      </c>
      <c r="X97" s="45">
        <f t="shared" si="24"/>
        <v>6385.5</v>
      </c>
      <c r="Y97" s="44">
        <f t="shared" si="35"/>
        <v>41067.175125000002</v>
      </c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</row>
    <row r="98" spans="1:79" s="40" customFormat="1" ht="21" customHeight="1" x14ac:dyDescent="0.2">
      <c r="A98" s="40">
        <v>89</v>
      </c>
      <c r="B98" s="41" t="s">
        <v>213</v>
      </c>
      <c r="C98" s="42" t="s">
        <v>118</v>
      </c>
      <c r="D98" s="38" t="s">
        <v>32</v>
      </c>
      <c r="E98" s="37" t="s">
        <v>64</v>
      </c>
      <c r="F98" s="33" t="s">
        <v>110</v>
      </c>
      <c r="G98" s="34">
        <v>20000</v>
      </c>
      <c r="H98" s="43">
        <f t="shared" si="25"/>
        <v>18818</v>
      </c>
      <c r="I98" s="34">
        <f t="shared" si="26"/>
        <v>574</v>
      </c>
      <c r="J98" s="34">
        <f t="shared" si="27"/>
        <v>1419.9999999999998</v>
      </c>
      <c r="K98" s="34">
        <f t="shared" si="28"/>
        <v>220.00000000000003</v>
      </c>
      <c r="L98" s="34">
        <f t="shared" si="29"/>
        <v>608</v>
      </c>
      <c r="M98" s="34">
        <f t="shared" si="30"/>
        <v>1418</v>
      </c>
      <c r="N98" s="34">
        <v>0</v>
      </c>
      <c r="O98" s="34">
        <f t="shared" si="31"/>
        <v>4240</v>
      </c>
      <c r="P98" s="34">
        <v>25</v>
      </c>
      <c r="Q98" s="35"/>
      <c r="R98" s="34"/>
      <c r="S98" s="34"/>
      <c r="T98" s="34">
        <v>100</v>
      </c>
      <c r="U98" s="36">
        <f t="shared" si="32"/>
        <v>0</v>
      </c>
      <c r="V98" s="44">
        <f t="shared" si="33"/>
        <v>125</v>
      </c>
      <c r="W98" s="44">
        <f t="shared" si="36"/>
        <v>1182</v>
      </c>
      <c r="X98" s="45">
        <f t="shared" si="24"/>
        <v>2838</v>
      </c>
      <c r="Y98" s="44">
        <f t="shared" si="35"/>
        <v>18693</v>
      </c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</row>
    <row r="99" spans="1:79" s="40" customFormat="1" ht="21" customHeight="1" x14ac:dyDescent="0.2">
      <c r="A99" s="40">
        <v>90</v>
      </c>
      <c r="B99" s="41" t="s">
        <v>214</v>
      </c>
      <c r="C99" s="42" t="s">
        <v>118</v>
      </c>
      <c r="D99" s="37" t="s">
        <v>104</v>
      </c>
      <c r="E99" s="31" t="s">
        <v>64</v>
      </c>
      <c r="F99" s="33" t="s">
        <v>110</v>
      </c>
      <c r="G99" s="34">
        <v>20000</v>
      </c>
      <c r="H99" s="43">
        <f t="shared" si="25"/>
        <v>18818</v>
      </c>
      <c r="I99" s="34">
        <f t="shared" si="26"/>
        <v>574</v>
      </c>
      <c r="J99" s="34">
        <f t="shared" si="27"/>
        <v>1419.9999999999998</v>
      </c>
      <c r="K99" s="34">
        <f t="shared" si="28"/>
        <v>220.00000000000003</v>
      </c>
      <c r="L99" s="34">
        <f t="shared" si="29"/>
        <v>608</v>
      </c>
      <c r="M99" s="34">
        <f t="shared" si="30"/>
        <v>1418</v>
      </c>
      <c r="N99" s="34"/>
      <c r="O99" s="34">
        <f t="shared" si="31"/>
        <v>4240</v>
      </c>
      <c r="P99" s="34">
        <v>25</v>
      </c>
      <c r="Q99" s="35"/>
      <c r="R99" s="34"/>
      <c r="S99" s="34"/>
      <c r="T99" s="34">
        <v>100</v>
      </c>
      <c r="U99" s="36">
        <f t="shared" si="32"/>
        <v>0</v>
      </c>
      <c r="V99" s="44">
        <f t="shared" si="33"/>
        <v>125</v>
      </c>
      <c r="W99" s="44">
        <v>1182</v>
      </c>
      <c r="X99" s="45">
        <f t="shared" ref="X99:X110" si="37">+J99+M99</f>
        <v>2838</v>
      </c>
      <c r="Y99" s="44">
        <f t="shared" si="35"/>
        <v>18693</v>
      </c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</row>
    <row r="100" spans="1:79" s="40" customFormat="1" ht="21" customHeight="1" x14ac:dyDescent="0.2">
      <c r="A100" s="40">
        <v>91</v>
      </c>
      <c r="B100" s="41" t="s">
        <v>215</v>
      </c>
      <c r="C100" s="42" t="s">
        <v>118</v>
      </c>
      <c r="D100" s="38" t="s">
        <v>32</v>
      </c>
      <c r="E100" s="37" t="s">
        <v>64</v>
      </c>
      <c r="F100" s="33" t="s">
        <v>110</v>
      </c>
      <c r="G100" s="34">
        <v>28000</v>
      </c>
      <c r="H100" s="43">
        <f t="shared" si="25"/>
        <v>26345.200000000001</v>
      </c>
      <c r="I100" s="34">
        <f t="shared" si="26"/>
        <v>803.6</v>
      </c>
      <c r="J100" s="34">
        <f t="shared" si="27"/>
        <v>1987.9999999999998</v>
      </c>
      <c r="K100" s="34">
        <f t="shared" si="28"/>
        <v>308.00000000000006</v>
      </c>
      <c r="L100" s="34">
        <f t="shared" si="29"/>
        <v>851.2</v>
      </c>
      <c r="M100" s="34">
        <f t="shared" si="30"/>
        <v>1985.2</v>
      </c>
      <c r="N100" s="34">
        <v>0</v>
      </c>
      <c r="O100" s="34">
        <f t="shared" si="31"/>
        <v>5936</v>
      </c>
      <c r="P100" s="34">
        <v>25</v>
      </c>
      <c r="Q100" s="35"/>
      <c r="R100" s="34"/>
      <c r="S100" s="34"/>
      <c r="T100" s="34">
        <v>100</v>
      </c>
      <c r="U100" s="36">
        <f t="shared" si="32"/>
        <v>0</v>
      </c>
      <c r="V100" s="44">
        <f t="shared" si="33"/>
        <v>125</v>
      </c>
      <c r="W100" s="44">
        <f t="shared" ref="W100:W110" si="38">+I100+L100+N100</f>
        <v>1654.8000000000002</v>
      </c>
      <c r="X100" s="45">
        <f t="shared" si="37"/>
        <v>3973.2</v>
      </c>
      <c r="Y100" s="44">
        <f t="shared" si="35"/>
        <v>26220.2</v>
      </c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</row>
    <row r="101" spans="1:79" s="40" customFormat="1" ht="21" customHeight="1" x14ac:dyDescent="0.2">
      <c r="A101" s="40">
        <v>92</v>
      </c>
      <c r="B101" s="41" t="s">
        <v>216</v>
      </c>
      <c r="C101" s="42" t="s">
        <v>118</v>
      </c>
      <c r="D101" s="37" t="s">
        <v>20</v>
      </c>
      <c r="E101" s="37" t="s">
        <v>64</v>
      </c>
      <c r="F101" s="33" t="s">
        <v>110</v>
      </c>
      <c r="G101" s="34">
        <v>25000</v>
      </c>
      <c r="H101" s="43">
        <f t="shared" si="25"/>
        <v>23522.5</v>
      </c>
      <c r="I101" s="34">
        <f t="shared" si="26"/>
        <v>717.5</v>
      </c>
      <c r="J101" s="34">
        <f t="shared" si="27"/>
        <v>1774.9999999999998</v>
      </c>
      <c r="K101" s="34">
        <f t="shared" si="28"/>
        <v>275</v>
      </c>
      <c r="L101" s="34">
        <f t="shared" si="29"/>
        <v>760</v>
      </c>
      <c r="M101" s="34">
        <f t="shared" si="30"/>
        <v>1772.5000000000002</v>
      </c>
      <c r="N101" s="34">
        <v>0</v>
      </c>
      <c r="O101" s="34">
        <f t="shared" si="31"/>
        <v>5300</v>
      </c>
      <c r="P101" s="34">
        <v>25</v>
      </c>
      <c r="Q101" s="35"/>
      <c r="R101" s="34"/>
      <c r="S101" s="34"/>
      <c r="T101" s="34">
        <v>100</v>
      </c>
      <c r="U101" s="36">
        <f t="shared" si="32"/>
        <v>0</v>
      </c>
      <c r="V101" s="44">
        <f t="shared" si="33"/>
        <v>125</v>
      </c>
      <c r="W101" s="44">
        <f t="shared" si="38"/>
        <v>1477.5</v>
      </c>
      <c r="X101" s="45">
        <f t="shared" si="37"/>
        <v>3547.5</v>
      </c>
      <c r="Y101" s="44">
        <f t="shared" si="35"/>
        <v>23397.5</v>
      </c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</row>
    <row r="102" spans="1:79" s="40" customFormat="1" ht="21" customHeight="1" x14ac:dyDescent="0.2">
      <c r="A102" s="40">
        <v>93</v>
      </c>
      <c r="B102" s="41" t="s">
        <v>217</v>
      </c>
      <c r="C102" s="42" t="s">
        <v>118</v>
      </c>
      <c r="D102" s="37" t="s">
        <v>29</v>
      </c>
      <c r="E102" s="37" t="s">
        <v>70</v>
      </c>
      <c r="F102" s="33" t="s">
        <v>110</v>
      </c>
      <c r="G102" s="34">
        <v>28000</v>
      </c>
      <c r="H102" s="43">
        <f t="shared" si="25"/>
        <v>26345.200000000001</v>
      </c>
      <c r="I102" s="34">
        <f t="shared" si="26"/>
        <v>803.6</v>
      </c>
      <c r="J102" s="34">
        <f t="shared" si="27"/>
        <v>1987.9999999999998</v>
      </c>
      <c r="K102" s="34">
        <f t="shared" si="28"/>
        <v>308.00000000000006</v>
      </c>
      <c r="L102" s="34">
        <f t="shared" si="29"/>
        <v>851.2</v>
      </c>
      <c r="M102" s="34">
        <f t="shared" si="30"/>
        <v>1985.2</v>
      </c>
      <c r="N102" s="34">
        <v>0</v>
      </c>
      <c r="O102" s="34">
        <f t="shared" si="31"/>
        <v>5936</v>
      </c>
      <c r="P102" s="34">
        <v>25</v>
      </c>
      <c r="Q102" s="35">
        <v>6191.35</v>
      </c>
      <c r="R102" s="34"/>
      <c r="S102" s="34"/>
      <c r="T102" s="34">
        <v>100</v>
      </c>
      <c r="U102" s="36">
        <f t="shared" si="32"/>
        <v>0</v>
      </c>
      <c r="V102" s="44">
        <f t="shared" si="33"/>
        <v>6316.35</v>
      </c>
      <c r="W102" s="44">
        <f t="shared" si="38"/>
        <v>1654.8000000000002</v>
      </c>
      <c r="X102" s="45">
        <f t="shared" si="37"/>
        <v>3973.2</v>
      </c>
      <c r="Y102" s="44">
        <f t="shared" si="35"/>
        <v>20028.849999999999</v>
      </c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</row>
    <row r="103" spans="1:79" s="40" customFormat="1" ht="21" customHeight="1" x14ac:dyDescent="0.2">
      <c r="A103" s="40">
        <v>94</v>
      </c>
      <c r="B103" s="41" t="s">
        <v>218</v>
      </c>
      <c r="C103" s="42" t="s">
        <v>117</v>
      </c>
      <c r="D103" s="38" t="s">
        <v>32</v>
      </c>
      <c r="E103" s="32" t="s">
        <v>47</v>
      </c>
      <c r="F103" s="33" t="s">
        <v>110</v>
      </c>
      <c r="G103" s="34">
        <v>19000</v>
      </c>
      <c r="H103" s="43">
        <f t="shared" si="25"/>
        <v>17877.099999999999</v>
      </c>
      <c r="I103" s="34">
        <f t="shared" si="26"/>
        <v>545.29999999999995</v>
      </c>
      <c r="J103" s="34">
        <f t="shared" si="27"/>
        <v>1348.9999999999998</v>
      </c>
      <c r="K103" s="34">
        <f t="shared" si="28"/>
        <v>209.00000000000003</v>
      </c>
      <c r="L103" s="34">
        <f t="shared" si="29"/>
        <v>577.6</v>
      </c>
      <c r="M103" s="34">
        <f t="shared" si="30"/>
        <v>1347.1000000000001</v>
      </c>
      <c r="N103" s="34">
        <v>0</v>
      </c>
      <c r="O103" s="34">
        <f t="shared" si="31"/>
        <v>4028</v>
      </c>
      <c r="P103" s="34">
        <v>25</v>
      </c>
      <c r="Q103" s="35">
        <v>2497.7199999999998</v>
      </c>
      <c r="R103" s="34"/>
      <c r="S103" s="34"/>
      <c r="T103" s="34">
        <v>100</v>
      </c>
      <c r="U103" s="36">
        <f t="shared" si="32"/>
        <v>0</v>
      </c>
      <c r="V103" s="44">
        <f t="shared" si="33"/>
        <v>2622.72</v>
      </c>
      <c r="W103" s="44">
        <f t="shared" si="38"/>
        <v>1122.9000000000001</v>
      </c>
      <c r="X103" s="45">
        <f t="shared" si="37"/>
        <v>2696.1</v>
      </c>
      <c r="Y103" s="44">
        <f t="shared" si="35"/>
        <v>15254.380000000001</v>
      </c>
      <c r="Z103" s="6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</row>
    <row r="104" spans="1:79" s="40" customFormat="1" ht="21" customHeight="1" x14ac:dyDescent="0.2">
      <c r="A104" s="40">
        <v>95</v>
      </c>
      <c r="B104" s="41" t="s">
        <v>219</v>
      </c>
      <c r="C104" s="42" t="s">
        <v>117</v>
      </c>
      <c r="D104" s="38" t="s">
        <v>32</v>
      </c>
      <c r="E104" s="37" t="s">
        <v>47</v>
      </c>
      <c r="F104" s="33" t="s">
        <v>110</v>
      </c>
      <c r="G104" s="34">
        <v>19000</v>
      </c>
      <c r="H104" s="43">
        <f t="shared" si="25"/>
        <v>17877.099999999999</v>
      </c>
      <c r="I104" s="34">
        <f t="shared" si="26"/>
        <v>545.29999999999995</v>
      </c>
      <c r="J104" s="34">
        <f t="shared" si="27"/>
        <v>1348.9999999999998</v>
      </c>
      <c r="K104" s="34">
        <f t="shared" si="28"/>
        <v>209.00000000000003</v>
      </c>
      <c r="L104" s="34">
        <f t="shared" si="29"/>
        <v>577.6</v>
      </c>
      <c r="M104" s="34">
        <f t="shared" si="30"/>
        <v>1347.1000000000001</v>
      </c>
      <c r="N104" s="34">
        <v>0</v>
      </c>
      <c r="O104" s="34">
        <f t="shared" si="31"/>
        <v>4028</v>
      </c>
      <c r="P104" s="34">
        <v>25</v>
      </c>
      <c r="Q104" s="35">
        <v>500</v>
      </c>
      <c r="R104" s="34"/>
      <c r="S104" s="34"/>
      <c r="T104" s="34">
        <v>100</v>
      </c>
      <c r="U104" s="36">
        <f t="shared" si="32"/>
        <v>0</v>
      </c>
      <c r="V104" s="44">
        <f t="shared" si="33"/>
        <v>625</v>
      </c>
      <c r="W104" s="44">
        <f t="shared" si="38"/>
        <v>1122.9000000000001</v>
      </c>
      <c r="X104" s="45">
        <f t="shared" si="37"/>
        <v>2696.1</v>
      </c>
      <c r="Y104" s="44">
        <f t="shared" si="35"/>
        <v>17252.099999999999</v>
      </c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</row>
    <row r="105" spans="1:79" s="40" customFormat="1" ht="21" customHeight="1" x14ac:dyDescent="0.2">
      <c r="A105" s="40">
        <v>96</v>
      </c>
      <c r="B105" s="41" t="s">
        <v>220</v>
      </c>
      <c r="C105" s="42" t="s">
        <v>117</v>
      </c>
      <c r="D105" s="37" t="s">
        <v>16</v>
      </c>
      <c r="E105" s="37" t="s">
        <v>47</v>
      </c>
      <c r="F105" s="33" t="s">
        <v>110</v>
      </c>
      <c r="G105" s="34">
        <v>10000</v>
      </c>
      <c r="H105" s="43">
        <f t="shared" si="25"/>
        <v>9409</v>
      </c>
      <c r="I105" s="34">
        <f t="shared" si="26"/>
        <v>287</v>
      </c>
      <c r="J105" s="34">
        <f t="shared" si="27"/>
        <v>709.99999999999989</v>
      </c>
      <c r="K105" s="34">
        <f t="shared" si="28"/>
        <v>110.00000000000001</v>
      </c>
      <c r="L105" s="34">
        <f t="shared" si="29"/>
        <v>304</v>
      </c>
      <c r="M105" s="34">
        <f t="shared" si="30"/>
        <v>709</v>
      </c>
      <c r="N105" s="34">
        <v>0</v>
      </c>
      <c r="O105" s="34">
        <f t="shared" si="31"/>
        <v>2120</v>
      </c>
      <c r="P105" s="34">
        <v>25</v>
      </c>
      <c r="Q105" s="35">
        <v>500</v>
      </c>
      <c r="R105" s="34"/>
      <c r="S105" s="34"/>
      <c r="T105" s="34">
        <v>100</v>
      </c>
      <c r="U105" s="36">
        <f t="shared" si="32"/>
        <v>0</v>
      </c>
      <c r="V105" s="44">
        <f t="shared" si="33"/>
        <v>625</v>
      </c>
      <c r="W105" s="44">
        <f t="shared" si="38"/>
        <v>591</v>
      </c>
      <c r="X105" s="45">
        <f t="shared" si="37"/>
        <v>1419</v>
      </c>
      <c r="Y105" s="44">
        <f t="shared" si="35"/>
        <v>8784</v>
      </c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</row>
    <row r="106" spans="1:79" s="40" customFormat="1" ht="21" customHeight="1" x14ac:dyDescent="0.2">
      <c r="A106" s="40">
        <v>97</v>
      </c>
      <c r="B106" s="41" t="s">
        <v>221</v>
      </c>
      <c r="C106" s="42" t="s">
        <v>117</v>
      </c>
      <c r="D106" s="37" t="s">
        <v>16</v>
      </c>
      <c r="E106" s="37" t="s">
        <v>47</v>
      </c>
      <c r="F106" s="33" t="s">
        <v>110</v>
      </c>
      <c r="G106" s="34">
        <v>10000</v>
      </c>
      <c r="H106" s="43">
        <f t="shared" ref="H106:H110" si="39">+G106-(I106+L106+N106)</f>
        <v>9409</v>
      </c>
      <c r="I106" s="34">
        <f t="shared" si="26"/>
        <v>287</v>
      </c>
      <c r="J106" s="34">
        <f t="shared" si="27"/>
        <v>709.99999999999989</v>
      </c>
      <c r="K106" s="34">
        <f t="shared" si="28"/>
        <v>110.00000000000001</v>
      </c>
      <c r="L106" s="34">
        <f t="shared" si="29"/>
        <v>304</v>
      </c>
      <c r="M106" s="34">
        <f t="shared" si="30"/>
        <v>709</v>
      </c>
      <c r="N106" s="34">
        <v>0</v>
      </c>
      <c r="O106" s="34">
        <f t="shared" ref="O106:O110" si="40">+I106+J106+K106+L106+M106+N106</f>
        <v>2120</v>
      </c>
      <c r="P106" s="34">
        <v>25</v>
      </c>
      <c r="Q106" s="35"/>
      <c r="R106" s="34"/>
      <c r="S106" s="34"/>
      <c r="T106" s="34">
        <v>100</v>
      </c>
      <c r="U106" s="36">
        <f t="shared" si="32"/>
        <v>0</v>
      </c>
      <c r="V106" s="44">
        <f t="shared" ref="V106:V110" si="41">P106+Q106+R106+S106+T106+U106</f>
        <v>125</v>
      </c>
      <c r="W106" s="44">
        <f t="shared" si="38"/>
        <v>591</v>
      </c>
      <c r="X106" s="45">
        <f t="shared" si="37"/>
        <v>1419</v>
      </c>
      <c r="Y106" s="44">
        <f t="shared" si="35"/>
        <v>9284</v>
      </c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</row>
    <row r="107" spans="1:79" s="40" customFormat="1" ht="21" customHeight="1" x14ac:dyDescent="0.2">
      <c r="A107" s="40">
        <v>98</v>
      </c>
      <c r="B107" s="41" t="s">
        <v>222</v>
      </c>
      <c r="C107" s="42" t="s">
        <v>117</v>
      </c>
      <c r="D107" s="37" t="s">
        <v>16</v>
      </c>
      <c r="E107" s="37" t="s">
        <v>47</v>
      </c>
      <c r="F107" s="33" t="s">
        <v>110</v>
      </c>
      <c r="G107" s="34">
        <v>15000</v>
      </c>
      <c r="H107" s="43">
        <f t="shared" si="39"/>
        <v>14113.5</v>
      </c>
      <c r="I107" s="34">
        <f t="shared" si="26"/>
        <v>430.5</v>
      </c>
      <c r="J107" s="34">
        <f t="shared" si="27"/>
        <v>1065</v>
      </c>
      <c r="K107" s="34">
        <f t="shared" si="28"/>
        <v>165.00000000000003</v>
      </c>
      <c r="L107" s="34">
        <f t="shared" si="29"/>
        <v>456</v>
      </c>
      <c r="M107" s="34">
        <f t="shared" si="30"/>
        <v>1063.5</v>
      </c>
      <c r="N107" s="34">
        <v>0</v>
      </c>
      <c r="O107" s="34">
        <f t="shared" si="40"/>
        <v>3180</v>
      </c>
      <c r="P107" s="34">
        <v>25</v>
      </c>
      <c r="Q107" s="35">
        <v>2000</v>
      </c>
      <c r="R107" s="34"/>
      <c r="S107" s="34"/>
      <c r="T107" s="34">
        <v>100</v>
      </c>
      <c r="U107" s="36">
        <f t="shared" si="32"/>
        <v>0</v>
      </c>
      <c r="V107" s="44">
        <f t="shared" si="41"/>
        <v>2125</v>
      </c>
      <c r="W107" s="44">
        <f t="shared" si="38"/>
        <v>886.5</v>
      </c>
      <c r="X107" s="45">
        <f t="shared" si="37"/>
        <v>2128.5</v>
      </c>
      <c r="Y107" s="44">
        <f t="shared" si="35"/>
        <v>11988.5</v>
      </c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</row>
    <row r="108" spans="1:79" s="40" customFormat="1" ht="21" customHeight="1" x14ac:dyDescent="0.2">
      <c r="A108" s="40">
        <v>99</v>
      </c>
      <c r="B108" s="41" t="s">
        <v>223</v>
      </c>
      <c r="C108" s="42" t="s">
        <v>118</v>
      </c>
      <c r="D108" s="38" t="s">
        <v>32</v>
      </c>
      <c r="E108" s="37" t="s">
        <v>67</v>
      </c>
      <c r="F108" s="33" t="s">
        <v>110</v>
      </c>
      <c r="G108" s="34">
        <v>21500</v>
      </c>
      <c r="H108" s="43">
        <f t="shared" si="39"/>
        <v>20229.349999999999</v>
      </c>
      <c r="I108" s="34">
        <f t="shared" si="26"/>
        <v>617.04999999999995</v>
      </c>
      <c r="J108" s="34">
        <f t="shared" si="27"/>
        <v>1526.4999999999998</v>
      </c>
      <c r="K108" s="34">
        <f t="shared" si="28"/>
        <v>236.50000000000003</v>
      </c>
      <c r="L108" s="34">
        <f t="shared" si="29"/>
        <v>653.6</v>
      </c>
      <c r="M108" s="34">
        <f t="shared" si="30"/>
        <v>1524.3500000000001</v>
      </c>
      <c r="N108" s="34">
        <v>0</v>
      </c>
      <c r="O108" s="34">
        <f t="shared" si="40"/>
        <v>4558</v>
      </c>
      <c r="P108" s="34">
        <v>25</v>
      </c>
      <c r="Q108" s="35">
        <v>7239.75</v>
      </c>
      <c r="R108" s="34"/>
      <c r="S108" s="34"/>
      <c r="T108" s="34">
        <v>100</v>
      </c>
      <c r="U108" s="36">
        <f t="shared" si="32"/>
        <v>0</v>
      </c>
      <c r="V108" s="44">
        <f t="shared" si="41"/>
        <v>7364.75</v>
      </c>
      <c r="W108" s="44">
        <f t="shared" si="38"/>
        <v>1270.6500000000001</v>
      </c>
      <c r="X108" s="45">
        <f t="shared" si="37"/>
        <v>3050.85</v>
      </c>
      <c r="Y108" s="44">
        <f t="shared" si="35"/>
        <v>12864.6</v>
      </c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</row>
    <row r="109" spans="1:79" s="40" customFormat="1" ht="21" customHeight="1" x14ac:dyDescent="0.2">
      <c r="A109" s="40">
        <v>100</v>
      </c>
      <c r="B109" s="41" t="s">
        <v>224</v>
      </c>
      <c r="C109" s="42" t="s">
        <v>118</v>
      </c>
      <c r="D109" s="37" t="s">
        <v>16</v>
      </c>
      <c r="E109" s="37" t="s">
        <v>38</v>
      </c>
      <c r="F109" s="33" t="s">
        <v>110</v>
      </c>
      <c r="G109" s="34">
        <v>21500</v>
      </c>
      <c r="H109" s="43">
        <f t="shared" si="39"/>
        <v>20229.349999999999</v>
      </c>
      <c r="I109" s="34">
        <f t="shared" si="26"/>
        <v>617.04999999999995</v>
      </c>
      <c r="J109" s="34">
        <f t="shared" si="27"/>
        <v>1526.4999999999998</v>
      </c>
      <c r="K109" s="34">
        <f t="shared" si="28"/>
        <v>236.50000000000003</v>
      </c>
      <c r="L109" s="34">
        <f t="shared" si="29"/>
        <v>653.6</v>
      </c>
      <c r="M109" s="34">
        <f t="shared" si="30"/>
        <v>1524.3500000000001</v>
      </c>
      <c r="N109" s="34">
        <v>0</v>
      </c>
      <c r="O109" s="34">
        <f t="shared" si="40"/>
        <v>4558</v>
      </c>
      <c r="P109" s="34">
        <v>25</v>
      </c>
      <c r="Q109" s="35">
        <v>6277.33</v>
      </c>
      <c r="R109" s="34"/>
      <c r="S109" s="34"/>
      <c r="T109" s="34">
        <v>100</v>
      </c>
      <c r="U109" s="36">
        <f t="shared" si="32"/>
        <v>0</v>
      </c>
      <c r="V109" s="44">
        <f t="shared" si="41"/>
        <v>6402.33</v>
      </c>
      <c r="W109" s="44">
        <f t="shared" si="38"/>
        <v>1270.6500000000001</v>
      </c>
      <c r="X109" s="45">
        <f t="shared" si="37"/>
        <v>3050.85</v>
      </c>
      <c r="Y109" s="44">
        <f t="shared" si="35"/>
        <v>13827.02</v>
      </c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</row>
    <row r="110" spans="1:79" s="40" customFormat="1" ht="21" customHeight="1" x14ac:dyDescent="0.2">
      <c r="A110" s="40">
        <v>101</v>
      </c>
      <c r="B110" s="41" t="s">
        <v>225</v>
      </c>
      <c r="C110" s="67" t="s">
        <v>118</v>
      </c>
      <c r="D110" s="38" t="s">
        <v>32</v>
      </c>
      <c r="E110" s="37" t="s">
        <v>51</v>
      </c>
      <c r="F110" s="33" t="s">
        <v>110</v>
      </c>
      <c r="G110" s="34">
        <v>24800</v>
      </c>
      <c r="H110" s="43">
        <f t="shared" si="39"/>
        <v>23334.32</v>
      </c>
      <c r="I110" s="34">
        <f t="shared" si="26"/>
        <v>711.76</v>
      </c>
      <c r="J110" s="34">
        <f t="shared" si="27"/>
        <v>1760.8</v>
      </c>
      <c r="K110" s="34">
        <f t="shared" si="28"/>
        <v>272.8</v>
      </c>
      <c r="L110" s="34">
        <f t="shared" si="29"/>
        <v>753.92</v>
      </c>
      <c r="M110" s="34">
        <f t="shared" si="30"/>
        <v>1758.3200000000002</v>
      </c>
      <c r="N110" s="34">
        <v>0</v>
      </c>
      <c r="O110" s="34">
        <f t="shared" si="40"/>
        <v>5257.6</v>
      </c>
      <c r="P110" s="34">
        <v>25</v>
      </c>
      <c r="Q110" s="35">
        <v>2636.3</v>
      </c>
      <c r="R110" s="34"/>
      <c r="S110" s="34"/>
      <c r="T110" s="34">
        <v>100</v>
      </c>
      <c r="U110" s="36">
        <f t="shared" si="32"/>
        <v>0</v>
      </c>
      <c r="V110" s="44">
        <f t="shared" si="41"/>
        <v>2761.3</v>
      </c>
      <c r="W110" s="44">
        <f t="shared" si="38"/>
        <v>1465.6799999999998</v>
      </c>
      <c r="X110" s="45">
        <f t="shared" si="37"/>
        <v>3519.12</v>
      </c>
      <c r="Y110" s="44">
        <f t="shared" si="35"/>
        <v>20573.02</v>
      </c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</row>
    <row r="111" spans="1:79" s="50" customFormat="1" ht="30" customHeight="1" x14ac:dyDescent="0.2">
      <c r="B111" s="51" t="s">
        <v>115</v>
      </c>
      <c r="C111" s="52"/>
      <c r="D111" s="51"/>
      <c r="E111" s="51"/>
      <c r="F111" s="51"/>
      <c r="G111" s="53">
        <f t="shared" ref="G111:Y111" si="42">SUM(G10:G110)</f>
        <v>7087375</v>
      </c>
      <c r="H111" s="53">
        <f t="shared" si="42"/>
        <v>6639247.1774999974</v>
      </c>
      <c r="I111" s="53">
        <f t="shared" si="42"/>
        <v>200882.06249999997</v>
      </c>
      <c r="J111" s="53">
        <f t="shared" si="42"/>
        <v>496955.62499999994</v>
      </c>
      <c r="K111" s="53">
        <f t="shared" si="42"/>
        <v>47031.325000000012</v>
      </c>
      <c r="L111" s="53">
        <f t="shared" si="42"/>
        <v>189190.59999999995</v>
      </c>
      <c r="M111" s="53">
        <f t="shared" si="42"/>
        <v>441237.28749999992</v>
      </c>
      <c r="N111" s="53">
        <f t="shared" si="42"/>
        <v>58055.160000000025</v>
      </c>
      <c r="O111" s="53">
        <f t="shared" si="42"/>
        <v>1433352.060000001</v>
      </c>
      <c r="P111" s="53">
        <f t="shared" si="42"/>
        <v>2525</v>
      </c>
      <c r="Q111" s="53">
        <f t="shared" si="42"/>
        <v>199192.80999999997</v>
      </c>
      <c r="R111" s="53">
        <f t="shared" si="42"/>
        <v>17250.890000000003</v>
      </c>
      <c r="S111" s="53">
        <f t="shared" si="42"/>
        <v>22459</v>
      </c>
      <c r="T111" s="53">
        <f t="shared" si="42"/>
        <v>9600</v>
      </c>
      <c r="U111" s="53">
        <f t="shared" si="42"/>
        <v>801094.39299999992</v>
      </c>
      <c r="V111" s="53">
        <f t="shared" si="42"/>
        <v>1052122.0930000001</v>
      </c>
      <c r="W111" s="53">
        <f t="shared" si="42"/>
        <v>448127.82250000001</v>
      </c>
      <c r="X111" s="53">
        <f t="shared" si="42"/>
        <v>938687.91250000021</v>
      </c>
      <c r="Y111" s="53">
        <f t="shared" si="42"/>
        <v>5587125.0844999952</v>
      </c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</row>
    <row r="112" spans="1:79" s="54" customFormat="1" ht="11.25" x14ac:dyDescent="0.2">
      <c r="B112" s="55"/>
      <c r="C112" s="56" t="s">
        <v>121</v>
      </c>
      <c r="D112" s="55"/>
      <c r="E112" s="55"/>
      <c r="F112" s="55"/>
      <c r="G112" s="57"/>
      <c r="H112" s="55"/>
      <c r="I112" s="58"/>
      <c r="J112" s="58"/>
      <c r="K112" s="58"/>
      <c r="L112" s="58"/>
      <c r="M112" s="58"/>
      <c r="N112" s="58"/>
      <c r="O112" s="59"/>
      <c r="P112" s="59"/>
      <c r="Q112" s="60"/>
      <c r="R112" s="58"/>
      <c r="S112" s="59"/>
      <c r="T112" s="59"/>
      <c r="U112" s="59"/>
      <c r="V112" s="59"/>
      <c r="W112" s="62"/>
      <c r="X112" s="59"/>
      <c r="Y112" s="59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</row>
    <row r="113" spans="2:79" s="54" customFormat="1" ht="11.25" x14ac:dyDescent="0.2">
      <c r="B113" s="55"/>
      <c r="C113" s="56"/>
      <c r="D113" s="55"/>
      <c r="E113" s="55"/>
      <c r="F113" s="55"/>
      <c r="G113" s="57"/>
      <c r="H113" s="55"/>
      <c r="I113" s="58"/>
      <c r="J113" s="58"/>
      <c r="K113" s="58"/>
      <c r="L113" s="58"/>
      <c r="M113" s="58"/>
      <c r="N113" s="58"/>
      <c r="O113" s="59"/>
      <c r="P113" s="59"/>
      <c r="Q113" s="60"/>
      <c r="R113" s="58"/>
      <c r="S113" s="59"/>
      <c r="T113" s="59"/>
      <c r="U113" s="59"/>
      <c r="V113" s="59"/>
      <c r="W113" s="62"/>
      <c r="X113" s="59"/>
      <c r="Y113" s="59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</row>
    <row r="114" spans="2:79" s="54" customFormat="1" ht="11.25" x14ac:dyDescent="0.2">
      <c r="B114" s="55"/>
      <c r="C114" s="56"/>
      <c r="D114" s="55"/>
      <c r="E114" s="55"/>
      <c r="F114" s="55"/>
      <c r="G114" s="57"/>
      <c r="H114" s="55"/>
      <c r="I114" s="58"/>
      <c r="J114" s="58"/>
      <c r="K114" s="58"/>
      <c r="L114" s="58"/>
      <c r="M114" s="58"/>
      <c r="N114" s="58"/>
      <c r="O114" s="59"/>
      <c r="P114" s="59"/>
      <c r="Q114" s="60"/>
      <c r="R114" s="58"/>
      <c r="S114" s="59"/>
      <c r="T114" s="59"/>
      <c r="U114" s="59"/>
      <c r="V114" s="59"/>
      <c r="W114" s="62"/>
      <c r="X114" s="59"/>
      <c r="Y114" s="59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</row>
    <row r="115" spans="2:79" s="54" customFormat="1" ht="11.25" x14ac:dyDescent="0.2">
      <c r="B115" s="55"/>
      <c r="C115" s="56"/>
      <c r="D115" s="55"/>
      <c r="E115" s="55"/>
      <c r="F115" s="55"/>
      <c r="G115" s="57"/>
      <c r="H115" s="55"/>
      <c r="I115" s="58"/>
      <c r="J115" s="58"/>
      <c r="K115" s="58"/>
      <c r="L115" s="58"/>
      <c r="M115" s="58"/>
      <c r="N115" s="58"/>
      <c r="O115" s="59"/>
      <c r="P115" s="59"/>
      <c r="Q115" s="60"/>
      <c r="R115" s="58"/>
      <c r="S115" s="59"/>
      <c r="T115" s="59"/>
      <c r="U115" s="59"/>
      <c r="V115" s="59"/>
      <c r="W115" s="62"/>
      <c r="X115" s="59"/>
      <c r="Y115" s="59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</row>
    <row r="116" spans="2:79" s="54" customFormat="1" ht="11.25" x14ac:dyDescent="0.2">
      <c r="B116" s="55"/>
      <c r="C116" s="56"/>
      <c r="D116" s="55"/>
      <c r="E116" s="55"/>
      <c r="F116" s="55"/>
      <c r="G116" s="57"/>
      <c r="H116" s="55"/>
      <c r="I116" s="58"/>
      <c r="J116" s="58"/>
      <c r="K116" s="58"/>
      <c r="L116" s="58"/>
      <c r="M116" s="58"/>
      <c r="N116" s="58"/>
      <c r="O116" s="59"/>
      <c r="P116" s="59"/>
      <c r="Q116" s="60"/>
      <c r="R116" s="58"/>
      <c r="S116" s="59"/>
      <c r="T116" s="59"/>
      <c r="U116" s="59"/>
      <c r="V116" s="59"/>
      <c r="W116" s="62"/>
      <c r="X116" s="59"/>
      <c r="Y116" s="59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</row>
    <row r="117" spans="2:79" x14ac:dyDescent="0.25">
      <c r="G117" s="10"/>
      <c r="H117" s="2"/>
      <c r="L117" s="14" t="s">
        <v>120</v>
      </c>
    </row>
    <row r="118" spans="2:79" x14ac:dyDescent="0.25">
      <c r="G118" s="10"/>
      <c r="H118" s="2"/>
    </row>
    <row r="119" spans="2:79" x14ac:dyDescent="0.25">
      <c r="G119" s="10"/>
      <c r="H119" s="2"/>
    </row>
    <row r="120" spans="2:79" x14ac:dyDescent="0.25">
      <c r="G120" s="10"/>
      <c r="H120" s="2"/>
    </row>
    <row r="121" spans="2:79" x14ac:dyDescent="0.25">
      <c r="G121" s="10"/>
      <c r="H121" s="2"/>
    </row>
    <row r="122" spans="2:79" x14ac:dyDescent="0.25">
      <c r="G122" s="10"/>
      <c r="H122" s="2"/>
    </row>
    <row r="123" spans="2:79" x14ac:dyDescent="0.25">
      <c r="G123" s="10"/>
      <c r="H123" s="2"/>
    </row>
    <row r="124" spans="2:79" x14ac:dyDescent="0.25">
      <c r="G124" s="10"/>
      <c r="H124" s="2"/>
    </row>
    <row r="125" spans="2:79" x14ac:dyDescent="0.25">
      <c r="G125" s="10"/>
      <c r="H125" s="2"/>
    </row>
    <row r="126" spans="2:79" x14ac:dyDescent="0.25">
      <c r="G126" s="10"/>
      <c r="H126" s="2"/>
    </row>
    <row r="127" spans="2:79" x14ac:dyDescent="0.25">
      <c r="G127" s="10"/>
      <c r="H127" s="2"/>
    </row>
    <row r="128" spans="2:79" x14ac:dyDescent="0.25">
      <c r="G128" s="10"/>
      <c r="H128" s="2"/>
    </row>
    <row r="129" spans="7:8" x14ac:dyDescent="0.25">
      <c r="G129" s="10"/>
      <c r="H129" s="2"/>
    </row>
    <row r="130" spans="7:8" x14ac:dyDescent="0.25">
      <c r="G130" s="10"/>
      <c r="H130" s="2"/>
    </row>
    <row r="131" spans="7:8" x14ac:dyDescent="0.25">
      <c r="G131" s="10"/>
      <c r="H131" s="2"/>
    </row>
    <row r="132" spans="7:8" x14ac:dyDescent="0.25">
      <c r="G132" s="10"/>
      <c r="H132" s="2"/>
    </row>
    <row r="133" spans="7:8" x14ac:dyDescent="0.25">
      <c r="G133" s="10"/>
      <c r="H133" s="2"/>
    </row>
    <row r="134" spans="7:8" x14ac:dyDescent="0.25">
      <c r="G134" s="10"/>
      <c r="H134" s="2"/>
    </row>
    <row r="135" spans="7:8" x14ac:dyDescent="0.25">
      <c r="G135" s="10"/>
      <c r="H135" s="2"/>
    </row>
    <row r="136" spans="7:8" x14ac:dyDescent="0.25">
      <c r="G136" s="10"/>
      <c r="H136" s="2"/>
    </row>
    <row r="137" spans="7:8" x14ac:dyDescent="0.25">
      <c r="G137" s="10"/>
      <c r="H137" s="2"/>
    </row>
    <row r="138" spans="7:8" x14ac:dyDescent="0.25">
      <c r="G138" s="10"/>
      <c r="H138" s="2"/>
    </row>
    <row r="139" spans="7:8" x14ac:dyDescent="0.25">
      <c r="G139" s="10"/>
      <c r="H139" s="2"/>
    </row>
    <row r="140" spans="7:8" x14ac:dyDescent="0.25">
      <c r="G140" s="10"/>
      <c r="H140" s="2"/>
    </row>
    <row r="141" spans="7:8" x14ac:dyDescent="0.25">
      <c r="G141" s="10"/>
      <c r="H141" s="2"/>
    </row>
    <row r="142" spans="7:8" x14ac:dyDescent="0.25">
      <c r="G142" s="10"/>
      <c r="H142" s="2"/>
    </row>
    <row r="143" spans="7:8" x14ac:dyDescent="0.25">
      <c r="G143" s="10"/>
      <c r="H143" s="2"/>
    </row>
    <row r="144" spans="7:8" x14ac:dyDescent="0.25">
      <c r="G144" s="10"/>
      <c r="H144" s="2"/>
    </row>
    <row r="145" spans="7:8" x14ac:dyDescent="0.25">
      <c r="G145" s="10"/>
      <c r="H145" s="2"/>
    </row>
    <row r="146" spans="7:8" x14ac:dyDescent="0.25">
      <c r="G146" s="10"/>
      <c r="H146" s="2"/>
    </row>
    <row r="147" spans="7:8" x14ac:dyDescent="0.25">
      <c r="G147" s="10"/>
      <c r="H147" s="2"/>
    </row>
    <row r="148" spans="7:8" x14ac:dyDescent="0.25">
      <c r="G148" s="10"/>
      <c r="H148" s="2"/>
    </row>
    <row r="149" spans="7:8" x14ac:dyDescent="0.25">
      <c r="G149" s="10"/>
      <c r="H149" s="2"/>
    </row>
    <row r="150" spans="7:8" x14ac:dyDescent="0.25">
      <c r="G150" s="10"/>
      <c r="H150" s="2"/>
    </row>
    <row r="151" spans="7:8" x14ac:dyDescent="0.25">
      <c r="G151" s="10"/>
      <c r="H151" s="2"/>
    </row>
    <row r="152" spans="7:8" x14ac:dyDescent="0.25">
      <c r="G152" s="10"/>
      <c r="H152" s="2"/>
    </row>
    <row r="153" spans="7:8" x14ac:dyDescent="0.25">
      <c r="G153" s="10"/>
      <c r="H153" s="2"/>
    </row>
    <row r="154" spans="7:8" x14ac:dyDescent="0.25">
      <c r="G154" s="10"/>
      <c r="H154" s="2"/>
    </row>
    <row r="155" spans="7:8" x14ac:dyDescent="0.25">
      <c r="G155" s="10"/>
      <c r="H155" s="2"/>
    </row>
    <row r="156" spans="7:8" x14ac:dyDescent="0.25">
      <c r="G156" s="10"/>
      <c r="H156" s="2"/>
    </row>
    <row r="157" spans="7:8" x14ac:dyDescent="0.25">
      <c r="G157" s="10"/>
      <c r="H157" s="2"/>
    </row>
    <row r="158" spans="7:8" x14ac:dyDescent="0.25">
      <c r="G158" s="10"/>
      <c r="H158" s="2"/>
    </row>
    <row r="159" spans="7:8" x14ac:dyDescent="0.25">
      <c r="G159" s="10"/>
      <c r="H159" s="2"/>
    </row>
    <row r="160" spans="7:8" x14ac:dyDescent="0.25">
      <c r="G160" s="10"/>
      <c r="H160" s="2"/>
    </row>
    <row r="161" spans="7:8" x14ac:dyDescent="0.25">
      <c r="G161" s="10"/>
      <c r="H161" s="2"/>
    </row>
    <row r="162" spans="7:8" x14ac:dyDescent="0.25">
      <c r="G162" s="10"/>
      <c r="H162" s="2"/>
    </row>
    <row r="163" spans="7:8" x14ac:dyDescent="0.25">
      <c r="G163" s="10"/>
      <c r="H163" s="2"/>
    </row>
    <row r="164" spans="7:8" x14ac:dyDescent="0.25">
      <c r="G164" s="10"/>
      <c r="H164" s="2"/>
    </row>
    <row r="165" spans="7:8" x14ac:dyDescent="0.25">
      <c r="G165" s="10"/>
      <c r="H165" s="2"/>
    </row>
    <row r="166" spans="7:8" x14ac:dyDescent="0.25">
      <c r="G166" s="10"/>
      <c r="H166" s="2"/>
    </row>
    <row r="167" spans="7:8" x14ac:dyDescent="0.25">
      <c r="G167" s="10"/>
      <c r="H167" s="2"/>
    </row>
    <row r="168" spans="7:8" x14ac:dyDescent="0.25">
      <c r="G168" s="10"/>
      <c r="H168" s="2"/>
    </row>
    <row r="169" spans="7:8" x14ac:dyDescent="0.25">
      <c r="G169" s="10"/>
      <c r="H169" s="2"/>
    </row>
    <row r="170" spans="7:8" x14ac:dyDescent="0.25">
      <c r="G170" s="10"/>
      <c r="H170" s="2"/>
    </row>
    <row r="171" spans="7:8" x14ac:dyDescent="0.25">
      <c r="G171" s="10"/>
      <c r="H171" s="2"/>
    </row>
    <row r="172" spans="7:8" x14ac:dyDescent="0.25">
      <c r="G172" s="10"/>
      <c r="H172" s="2"/>
    </row>
    <row r="173" spans="7:8" x14ac:dyDescent="0.25">
      <c r="G173" s="10"/>
      <c r="H173" s="2"/>
    </row>
    <row r="174" spans="7:8" x14ac:dyDescent="0.25">
      <c r="G174" s="10"/>
      <c r="H174" s="2"/>
    </row>
    <row r="175" spans="7:8" x14ac:dyDescent="0.25">
      <c r="G175" s="10"/>
      <c r="H175" s="2"/>
    </row>
    <row r="176" spans="7:8" x14ac:dyDescent="0.25">
      <c r="G176" s="10"/>
      <c r="H176" s="2"/>
    </row>
    <row r="177" spans="7:8" x14ac:dyDescent="0.25">
      <c r="G177" s="10"/>
      <c r="H177" s="2"/>
    </row>
    <row r="178" spans="7:8" x14ac:dyDescent="0.25">
      <c r="G178" s="10"/>
      <c r="H178" s="2"/>
    </row>
    <row r="179" spans="7:8" x14ac:dyDescent="0.25">
      <c r="G179" s="10"/>
      <c r="H179" s="2"/>
    </row>
    <row r="180" spans="7:8" x14ac:dyDescent="0.25">
      <c r="G180" s="10"/>
      <c r="H180" s="2"/>
    </row>
    <row r="181" spans="7:8" x14ac:dyDescent="0.25">
      <c r="G181" s="10"/>
      <c r="H181" s="2"/>
    </row>
    <row r="182" spans="7:8" x14ac:dyDescent="0.25">
      <c r="G182" s="10"/>
      <c r="H182" s="2"/>
    </row>
    <row r="183" spans="7:8" x14ac:dyDescent="0.25">
      <c r="G183" s="10"/>
      <c r="H183" s="2"/>
    </row>
    <row r="184" spans="7:8" x14ac:dyDescent="0.25">
      <c r="G184" s="10"/>
      <c r="H184" s="2"/>
    </row>
    <row r="185" spans="7:8" x14ac:dyDescent="0.25">
      <c r="G185" s="10"/>
      <c r="H185" s="2"/>
    </row>
    <row r="186" spans="7:8" x14ac:dyDescent="0.25">
      <c r="G186" s="10"/>
      <c r="H186" s="2"/>
    </row>
    <row r="187" spans="7:8" x14ac:dyDescent="0.25">
      <c r="G187" s="10"/>
      <c r="H187" s="2"/>
    </row>
    <row r="188" spans="7:8" x14ac:dyDescent="0.25">
      <c r="G188" s="10"/>
      <c r="H188" s="2"/>
    </row>
    <row r="189" spans="7:8" x14ac:dyDescent="0.25">
      <c r="G189" s="10"/>
      <c r="H189" s="2"/>
    </row>
    <row r="190" spans="7:8" x14ac:dyDescent="0.25">
      <c r="G190" s="10"/>
      <c r="H190" s="2"/>
    </row>
    <row r="191" spans="7:8" x14ac:dyDescent="0.25">
      <c r="G191" s="10"/>
      <c r="H191" s="2"/>
    </row>
    <row r="192" spans="7:8" x14ac:dyDescent="0.25">
      <c r="G192" s="10"/>
      <c r="H192" s="2"/>
    </row>
    <row r="193" spans="7:8" x14ac:dyDescent="0.25">
      <c r="G193" s="10"/>
      <c r="H193" s="2"/>
    </row>
    <row r="194" spans="7:8" x14ac:dyDescent="0.25">
      <c r="G194" s="10"/>
      <c r="H194" s="2"/>
    </row>
    <row r="195" spans="7:8" x14ac:dyDescent="0.25">
      <c r="G195" s="10"/>
      <c r="H195" s="2"/>
    </row>
    <row r="196" spans="7:8" x14ac:dyDescent="0.25">
      <c r="G196" s="10"/>
      <c r="H196" s="2"/>
    </row>
    <row r="197" spans="7:8" x14ac:dyDescent="0.25">
      <c r="G197" s="10"/>
      <c r="H197" s="2"/>
    </row>
    <row r="198" spans="7:8" x14ac:dyDescent="0.25">
      <c r="G198" s="10"/>
      <c r="H198" s="2"/>
    </row>
    <row r="199" spans="7:8" x14ac:dyDescent="0.25">
      <c r="G199" s="10"/>
      <c r="H199" s="2"/>
    </row>
    <row r="200" spans="7:8" x14ac:dyDescent="0.25">
      <c r="G200" s="10"/>
      <c r="H200" s="2"/>
    </row>
    <row r="201" spans="7:8" x14ac:dyDescent="0.25">
      <c r="G201" s="10"/>
      <c r="H201" s="2"/>
    </row>
    <row r="202" spans="7:8" x14ac:dyDescent="0.25">
      <c r="G202" s="10"/>
      <c r="H202" s="2"/>
    </row>
    <row r="203" spans="7:8" x14ac:dyDescent="0.25">
      <c r="G203" s="10"/>
      <c r="H203" s="2"/>
    </row>
    <row r="204" spans="7:8" x14ac:dyDescent="0.25">
      <c r="G204" s="10"/>
      <c r="H204" s="2"/>
    </row>
    <row r="205" spans="7:8" x14ac:dyDescent="0.25">
      <c r="G205" s="10"/>
      <c r="H205" s="2"/>
    </row>
    <row r="206" spans="7:8" x14ac:dyDescent="0.25">
      <c r="G206" s="10"/>
      <c r="H206" s="2"/>
    </row>
    <row r="207" spans="7:8" x14ac:dyDescent="0.25">
      <c r="G207" s="10"/>
      <c r="H207" s="2"/>
    </row>
    <row r="208" spans="7:8" x14ac:dyDescent="0.25">
      <c r="G208" s="10"/>
      <c r="H208" s="2"/>
    </row>
    <row r="209" spans="7:8" x14ac:dyDescent="0.25">
      <c r="G209" s="10"/>
      <c r="H209" s="2"/>
    </row>
    <row r="210" spans="7:8" x14ac:dyDescent="0.25">
      <c r="G210" s="10"/>
      <c r="H210" s="2"/>
    </row>
    <row r="211" spans="7:8" x14ac:dyDescent="0.25">
      <c r="G211" s="10"/>
      <c r="H211" s="2"/>
    </row>
    <row r="212" spans="7:8" x14ac:dyDescent="0.25">
      <c r="G212" s="10"/>
      <c r="H212" s="2"/>
    </row>
    <row r="213" spans="7:8" x14ac:dyDescent="0.25">
      <c r="G213" s="10"/>
      <c r="H213" s="2"/>
    </row>
    <row r="214" spans="7:8" x14ac:dyDescent="0.25">
      <c r="G214" s="10"/>
      <c r="H214" s="2"/>
    </row>
    <row r="215" spans="7:8" x14ac:dyDescent="0.25">
      <c r="G215" s="10"/>
      <c r="H215" s="2"/>
    </row>
    <row r="216" spans="7:8" x14ac:dyDescent="0.25">
      <c r="G216" s="10"/>
      <c r="H216" s="2"/>
    </row>
    <row r="217" spans="7:8" x14ac:dyDescent="0.25">
      <c r="G217" s="10"/>
      <c r="H217" s="2"/>
    </row>
    <row r="218" spans="7:8" x14ac:dyDescent="0.25">
      <c r="G218" s="10"/>
      <c r="H218" s="2"/>
    </row>
    <row r="219" spans="7:8" x14ac:dyDescent="0.25">
      <c r="G219" s="10"/>
      <c r="H219" s="2"/>
    </row>
    <row r="220" spans="7:8" x14ac:dyDescent="0.25">
      <c r="G220" s="10"/>
      <c r="H220" s="2"/>
    </row>
    <row r="221" spans="7:8" x14ac:dyDescent="0.25">
      <c r="G221" s="10"/>
      <c r="H221" s="2"/>
    </row>
    <row r="222" spans="7:8" x14ac:dyDescent="0.25">
      <c r="G222" s="10"/>
      <c r="H222" s="2"/>
    </row>
    <row r="223" spans="7:8" x14ac:dyDescent="0.25">
      <c r="G223" s="10"/>
      <c r="H223" s="2"/>
    </row>
    <row r="224" spans="7:8" x14ac:dyDescent="0.25">
      <c r="G224" s="10"/>
      <c r="H224" s="2"/>
    </row>
    <row r="225" spans="7:8" x14ac:dyDescent="0.25">
      <c r="G225" s="10"/>
      <c r="H225" s="2"/>
    </row>
    <row r="226" spans="7:8" x14ac:dyDescent="0.25">
      <c r="G226" s="10"/>
      <c r="H226" s="2"/>
    </row>
    <row r="227" spans="7:8" x14ac:dyDescent="0.25">
      <c r="G227" s="10"/>
      <c r="H227" s="2"/>
    </row>
    <row r="228" spans="7:8" x14ac:dyDescent="0.25">
      <c r="G228" s="10"/>
      <c r="H228" s="2"/>
    </row>
    <row r="229" spans="7:8" x14ac:dyDescent="0.25">
      <c r="G229" s="10"/>
      <c r="H229" s="2"/>
    </row>
    <row r="230" spans="7:8" x14ac:dyDescent="0.25">
      <c r="G230" s="10"/>
      <c r="H230" s="2"/>
    </row>
    <row r="231" spans="7:8" x14ac:dyDescent="0.25">
      <c r="G231" s="10"/>
      <c r="H231" s="2"/>
    </row>
    <row r="232" spans="7:8" x14ac:dyDescent="0.25">
      <c r="G232" s="10"/>
      <c r="H232" s="2"/>
    </row>
    <row r="233" spans="7:8" x14ac:dyDescent="0.25">
      <c r="G233" s="10"/>
      <c r="H233" s="2"/>
    </row>
    <row r="234" spans="7:8" x14ac:dyDescent="0.25">
      <c r="G234" s="10"/>
      <c r="H234" s="2"/>
    </row>
    <row r="235" spans="7:8" x14ac:dyDescent="0.25">
      <c r="G235" s="10"/>
      <c r="H235" s="2"/>
    </row>
    <row r="236" spans="7:8" x14ac:dyDescent="0.25">
      <c r="G236" s="10"/>
      <c r="H236" s="2"/>
    </row>
    <row r="237" spans="7:8" x14ac:dyDescent="0.25">
      <c r="G237" s="10"/>
      <c r="H237" s="2"/>
    </row>
    <row r="238" spans="7:8" x14ac:dyDescent="0.25">
      <c r="G238" s="10"/>
      <c r="H238" s="2"/>
    </row>
    <row r="239" spans="7:8" x14ac:dyDescent="0.25">
      <c r="G239" s="10"/>
      <c r="H239" s="2"/>
    </row>
    <row r="240" spans="7:8" x14ac:dyDescent="0.25">
      <c r="G240" s="10"/>
      <c r="H240" s="2"/>
    </row>
    <row r="241" spans="7:8" x14ac:dyDescent="0.25">
      <c r="G241" s="10"/>
      <c r="H241" s="2"/>
    </row>
    <row r="242" spans="7:8" x14ac:dyDescent="0.25">
      <c r="G242" s="10"/>
      <c r="H242" s="2"/>
    </row>
    <row r="243" spans="7:8" x14ac:dyDescent="0.25">
      <c r="G243" s="10"/>
      <c r="H243" s="2"/>
    </row>
    <row r="244" spans="7:8" x14ac:dyDescent="0.25">
      <c r="G244" s="10"/>
      <c r="H244" s="2"/>
    </row>
    <row r="245" spans="7:8" x14ac:dyDescent="0.25">
      <c r="G245" s="10"/>
      <c r="H245" s="2"/>
    </row>
    <row r="246" spans="7:8" x14ac:dyDescent="0.25">
      <c r="G246" s="10"/>
      <c r="H246" s="2"/>
    </row>
    <row r="247" spans="7:8" x14ac:dyDescent="0.25">
      <c r="G247" s="10"/>
      <c r="H247" s="2"/>
    </row>
    <row r="248" spans="7:8" x14ac:dyDescent="0.25">
      <c r="G248" s="10"/>
      <c r="H248" s="2"/>
    </row>
    <row r="249" spans="7:8" x14ac:dyDescent="0.25">
      <c r="G249" s="10"/>
      <c r="H249" s="2"/>
    </row>
    <row r="250" spans="7:8" x14ac:dyDescent="0.25">
      <c r="G250" s="10"/>
      <c r="H250" s="2"/>
    </row>
    <row r="251" spans="7:8" x14ac:dyDescent="0.25">
      <c r="G251" s="10"/>
      <c r="H251" s="2"/>
    </row>
    <row r="252" spans="7:8" x14ac:dyDescent="0.25">
      <c r="G252" s="10"/>
      <c r="H252" s="2"/>
    </row>
    <row r="253" spans="7:8" x14ac:dyDescent="0.25">
      <c r="G253" s="10"/>
      <c r="H253" s="2"/>
    </row>
    <row r="254" spans="7:8" x14ac:dyDescent="0.25">
      <c r="G254" s="10"/>
      <c r="H254" s="2"/>
    </row>
    <row r="255" spans="7:8" x14ac:dyDescent="0.25">
      <c r="G255" s="10"/>
      <c r="H255" s="2"/>
    </row>
    <row r="256" spans="7:8" x14ac:dyDescent="0.25">
      <c r="G256" s="10"/>
      <c r="H256" s="2"/>
    </row>
    <row r="257" spans="7:8" x14ac:dyDescent="0.25">
      <c r="G257" s="10"/>
      <c r="H257" s="2"/>
    </row>
    <row r="258" spans="7:8" x14ac:dyDescent="0.25">
      <c r="G258" s="10"/>
      <c r="H258" s="2"/>
    </row>
    <row r="259" spans="7:8" x14ac:dyDescent="0.25">
      <c r="G259" s="10"/>
      <c r="H259" s="2"/>
    </row>
    <row r="260" spans="7:8" x14ac:dyDescent="0.25">
      <c r="G260" s="10"/>
      <c r="H260" s="2"/>
    </row>
    <row r="261" spans="7:8" x14ac:dyDescent="0.25">
      <c r="G261" s="10"/>
      <c r="H261" s="2"/>
    </row>
    <row r="262" spans="7:8" x14ac:dyDescent="0.25">
      <c r="G262" s="10"/>
      <c r="H262" s="2"/>
    </row>
    <row r="263" spans="7:8" x14ac:dyDescent="0.25">
      <c r="G263" s="10"/>
      <c r="H263" s="2"/>
    </row>
    <row r="264" spans="7:8" x14ac:dyDescent="0.25">
      <c r="G264" s="10"/>
      <c r="H264" s="2"/>
    </row>
    <row r="265" spans="7:8" x14ac:dyDescent="0.25">
      <c r="G265" s="10"/>
      <c r="H265" s="2"/>
    </row>
    <row r="266" spans="7:8" x14ac:dyDescent="0.25">
      <c r="G266" s="10"/>
      <c r="H266" s="2"/>
    </row>
    <row r="267" spans="7:8" x14ac:dyDescent="0.25">
      <c r="G267" s="10"/>
      <c r="H267" s="2"/>
    </row>
    <row r="268" spans="7:8" x14ac:dyDescent="0.25">
      <c r="G268" s="10"/>
      <c r="H268" s="2"/>
    </row>
    <row r="269" spans="7:8" x14ac:dyDescent="0.25">
      <c r="G269" s="10"/>
      <c r="H269" s="2"/>
    </row>
    <row r="270" spans="7:8" x14ac:dyDescent="0.25">
      <c r="G270" s="10"/>
      <c r="H270" s="2"/>
    </row>
    <row r="271" spans="7:8" x14ac:dyDescent="0.25">
      <c r="G271" s="10"/>
      <c r="H271" s="2"/>
    </row>
    <row r="272" spans="7:8" x14ac:dyDescent="0.25">
      <c r="G272" s="10"/>
      <c r="H272" s="2"/>
    </row>
    <row r="273" spans="7:8" x14ac:dyDescent="0.25">
      <c r="G273" s="10"/>
      <c r="H273" s="2"/>
    </row>
    <row r="274" spans="7:8" x14ac:dyDescent="0.25">
      <c r="G274" s="10"/>
      <c r="H274" s="2"/>
    </row>
    <row r="275" spans="7:8" x14ac:dyDescent="0.25">
      <c r="G275" s="10"/>
      <c r="H275" s="2"/>
    </row>
    <row r="276" spans="7:8" x14ac:dyDescent="0.25">
      <c r="G276" s="10"/>
      <c r="H276" s="2"/>
    </row>
    <row r="277" spans="7:8" x14ac:dyDescent="0.25">
      <c r="G277" s="10"/>
      <c r="H277" s="2"/>
    </row>
    <row r="278" spans="7:8" x14ac:dyDescent="0.25">
      <c r="G278" s="10"/>
      <c r="H278" s="2"/>
    </row>
    <row r="279" spans="7:8" x14ac:dyDescent="0.25">
      <c r="G279" s="10"/>
      <c r="H279" s="2"/>
    </row>
    <row r="280" spans="7:8" x14ac:dyDescent="0.25">
      <c r="G280" s="10"/>
      <c r="H280" s="2"/>
    </row>
    <row r="281" spans="7:8" x14ac:dyDescent="0.25">
      <c r="G281" s="10"/>
      <c r="H281" s="2"/>
    </row>
    <row r="282" spans="7:8" x14ac:dyDescent="0.25">
      <c r="G282" s="10"/>
      <c r="H282" s="2"/>
    </row>
    <row r="283" spans="7:8" x14ac:dyDescent="0.25">
      <c r="G283" s="10"/>
      <c r="H283" s="2"/>
    </row>
    <row r="284" spans="7:8" x14ac:dyDescent="0.25">
      <c r="G284" s="10"/>
      <c r="H284" s="2"/>
    </row>
    <row r="285" spans="7:8" x14ac:dyDescent="0.25">
      <c r="G285" s="10"/>
      <c r="H285" s="2"/>
    </row>
    <row r="286" spans="7:8" x14ac:dyDescent="0.25">
      <c r="G286" s="10"/>
      <c r="H286" s="2"/>
    </row>
    <row r="287" spans="7:8" x14ac:dyDescent="0.25">
      <c r="G287" s="10"/>
      <c r="H287" s="2"/>
    </row>
    <row r="288" spans="7:8" x14ac:dyDescent="0.25">
      <c r="G288" s="10"/>
      <c r="H288" s="2"/>
    </row>
    <row r="289" spans="7:8" x14ac:dyDescent="0.25">
      <c r="G289" s="10"/>
      <c r="H289" s="2"/>
    </row>
    <row r="290" spans="7:8" x14ac:dyDescent="0.25">
      <c r="G290" s="10"/>
      <c r="H290" s="2"/>
    </row>
    <row r="291" spans="7:8" x14ac:dyDescent="0.25">
      <c r="G291" s="10"/>
      <c r="H291" s="2"/>
    </row>
    <row r="292" spans="7:8" x14ac:dyDescent="0.25">
      <c r="G292" s="10"/>
      <c r="H292" s="2"/>
    </row>
    <row r="293" spans="7:8" x14ac:dyDescent="0.25">
      <c r="G293" s="10"/>
      <c r="H293" s="2"/>
    </row>
    <row r="294" spans="7:8" x14ac:dyDescent="0.25">
      <c r="G294" s="10"/>
      <c r="H294" s="2"/>
    </row>
    <row r="295" spans="7:8" x14ac:dyDescent="0.25">
      <c r="G295" s="10"/>
      <c r="H295" s="2"/>
    </row>
    <row r="296" spans="7:8" x14ac:dyDescent="0.25">
      <c r="G296" s="10"/>
      <c r="H296" s="2"/>
    </row>
    <row r="297" spans="7:8" x14ac:dyDescent="0.25">
      <c r="G297" s="10"/>
      <c r="H297" s="2"/>
    </row>
    <row r="298" spans="7:8" x14ac:dyDescent="0.25">
      <c r="G298" s="10"/>
      <c r="H298" s="2"/>
    </row>
    <row r="299" spans="7:8" x14ac:dyDescent="0.25">
      <c r="G299" s="10"/>
      <c r="H299" s="2"/>
    </row>
    <row r="300" spans="7:8" x14ac:dyDescent="0.25">
      <c r="G300" s="10"/>
      <c r="H300" s="2"/>
    </row>
    <row r="301" spans="7:8" x14ac:dyDescent="0.25">
      <c r="G301" s="10"/>
      <c r="H301" s="2"/>
    </row>
    <row r="302" spans="7:8" x14ac:dyDescent="0.25">
      <c r="G302" s="10"/>
      <c r="H302" s="2"/>
    </row>
    <row r="303" spans="7:8" x14ac:dyDescent="0.25">
      <c r="G303" s="10"/>
      <c r="H303" s="2"/>
    </row>
    <row r="304" spans="7:8" x14ac:dyDescent="0.25">
      <c r="G304" s="10"/>
      <c r="H304" s="2"/>
    </row>
    <row r="305" spans="7:8" x14ac:dyDescent="0.25">
      <c r="G305" s="10"/>
      <c r="H305" s="2"/>
    </row>
    <row r="306" spans="7:8" x14ac:dyDescent="0.25">
      <c r="G306" s="10"/>
      <c r="H306" s="2"/>
    </row>
    <row r="307" spans="7:8" x14ac:dyDescent="0.25">
      <c r="G307" s="10"/>
      <c r="H307" s="2"/>
    </row>
    <row r="308" spans="7:8" x14ac:dyDescent="0.25">
      <c r="G308" s="10"/>
      <c r="H308" s="2"/>
    </row>
    <row r="309" spans="7:8" x14ac:dyDescent="0.25">
      <c r="G309" s="10"/>
      <c r="H309" s="2"/>
    </row>
    <row r="310" spans="7:8" x14ac:dyDescent="0.25">
      <c r="G310" s="10"/>
      <c r="H310" s="2"/>
    </row>
    <row r="311" spans="7:8" x14ac:dyDescent="0.25">
      <c r="G311" s="10"/>
      <c r="H311" s="2"/>
    </row>
    <row r="312" spans="7:8" x14ac:dyDescent="0.25">
      <c r="G312" s="10"/>
      <c r="H312" s="2"/>
    </row>
    <row r="313" spans="7:8" x14ac:dyDescent="0.25">
      <c r="G313" s="10"/>
      <c r="H313" s="2"/>
    </row>
    <row r="314" spans="7:8" x14ac:dyDescent="0.25">
      <c r="G314" s="10"/>
      <c r="H314" s="2"/>
    </row>
    <row r="315" spans="7:8" x14ac:dyDescent="0.25">
      <c r="G315" s="10"/>
      <c r="H315" s="2"/>
    </row>
    <row r="316" spans="7:8" x14ac:dyDescent="0.25">
      <c r="G316" s="10"/>
      <c r="H316" s="2"/>
    </row>
    <row r="317" spans="7:8" x14ac:dyDescent="0.25">
      <c r="G317" s="10"/>
      <c r="H317" s="2"/>
    </row>
    <row r="318" spans="7:8" x14ac:dyDescent="0.25">
      <c r="G318" s="10"/>
      <c r="H318" s="2"/>
    </row>
    <row r="319" spans="7:8" x14ac:dyDescent="0.25">
      <c r="G319" s="10"/>
      <c r="H319" s="2"/>
    </row>
    <row r="320" spans="7:8" x14ac:dyDescent="0.25">
      <c r="G320" s="10"/>
      <c r="H320" s="2"/>
    </row>
    <row r="321" spans="7:8" x14ac:dyDescent="0.25">
      <c r="G321" s="10"/>
      <c r="H321" s="2"/>
    </row>
    <row r="322" spans="7:8" x14ac:dyDescent="0.25">
      <c r="G322" s="10"/>
      <c r="H322" s="2"/>
    </row>
    <row r="323" spans="7:8" x14ac:dyDescent="0.25">
      <c r="G323" s="10"/>
      <c r="H323" s="2"/>
    </row>
    <row r="324" spans="7:8" x14ac:dyDescent="0.25">
      <c r="G324" s="10"/>
      <c r="H324" s="2"/>
    </row>
    <row r="325" spans="7:8" x14ac:dyDescent="0.25">
      <c r="G325" s="10"/>
      <c r="H325" s="2"/>
    </row>
    <row r="326" spans="7:8" x14ac:dyDescent="0.25">
      <c r="G326" s="10"/>
      <c r="H326" s="2"/>
    </row>
    <row r="327" spans="7:8" x14ac:dyDescent="0.25">
      <c r="G327" s="10"/>
      <c r="H327" s="2"/>
    </row>
    <row r="328" spans="7:8" x14ac:dyDescent="0.25">
      <c r="G328" s="10"/>
      <c r="H328" s="2"/>
    </row>
    <row r="329" spans="7:8" x14ac:dyDescent="0.25">
      <c r="G329" s="10"/>
      <c r="H329" s="2"/>
    </row>
    <row r="330" spans="7:8" x14ac:dyDescent="0.25">
      <c r="G330" s="10"/>
      <c r="H330" s="2"/>
    </row>
    <row r="331" spans="7:8" x14ac:dyDescent="0.25">
      <c r="G331" s="10"/>
      <c r="H331" s="2"/>
    </row>
    <row r="332" spans="7:8" x14ac:dyDescent="0.25">
      <c r="G332" s="10"/>
      <c r="H332" s="2"/>
    </row>
    <row r="333" spans="7:8" x14ac:dyDescent="0.25">
      <c r="G333" s="10"/>
      <c r="H333" s="2"/>
    </row>
    <row r="334" spans="7:8" x14ac:dyDescent="0.25">
      <c r="G334" s="10"/>
      <c r="H334" s="2"/>
    </row>
    <row r="335" spans="7:8" x14ac:dyDescent="0.25">
      <c r="G335" s="10"/>
      <c r="H335" s="2"/>
    </row>
    <row r="336" spans="7:8" x14ac:dyDescent="0.25">
      <c r="G336" s="10"/>
      <c r="H336" s="2"/>
    </row>
    <row r="337" spans="7:8" x14ac:dyDescent="0.25">
      <c r="G337" s="10"/>
      <c r="H337" s="2"/>
    </row>
    <row r="338" spans="7:8" x14ac:dyDescent="0.25">
      <c r="G338" s="10"/>
      <c r="H338" s="2"/>
    </row>
    <row r="339" spans="7:8" x14ac:dyDescent="0.25">
      <c r="G339" s="10"/>
      <c r="H339" s="2"/>
    </row>
    <row r="340" spans="7:8" x14ac:dyDescent="0.25">
      <c r="G340" s="10"/>
      <c r="H340" s="2"/>
    </row>
    <row r="341" spans="7:8" x14ac:dyDescent="0.25">
      <c r="G341" s="10"/>
      <c r="H341" s="2"/>
    </row>
    <row r="342" spans="7:8" x14ac:dyDescent="0.25">
      <c r="G342" s="10"/>
      <c r="H342" s="2"/>
    </row>
    <row r="343" spans="7:8" x14ac:dyDescent="0.25">
      <c r="G343" s="10"/>
      <c r="H343" s="2"/>
    </row>
    <row r="344" spans="7:8" x14ac:dyDescent="0.25">
      <c r="G344" s="10"/>
      <c r="H344" s="2"/>
    </row>
    <row r="345" spans="7:8" x14ac:dyDescent="0.25">
      <c r="G345" s="10"/>
      <c r="H345" s="2"/>
    </row>
    <row r="346" spans="7:8" x14ac:dyDescent="0.25">
      <c r="G346" s="10"/>
      <c r="H346" s="2"/>
    </row>
    <row r="347" spans="7:8" x14ac:dyDescent="0.25">
      <c r="G347" s="10"/>
      <c r="H347" s="2"/>
    </row>
    <row r="348" spans="7:8" x14ac:dyDescent="0.25">
      <c r="G348" s="10"/>
      <c r="H348" s="2"/>
    </row>
    <row r="349" spans="7:8" x14ac:dyDescent="0.25">
      <c r="G349" s="10"/>
      <c r="H349" s="2"/>
    </row>
    <row r="350" spans="7:8" x14ac:dyDescent="0.25">
      <c r="G350" s="10"/>
      <c r="H350" s="2"/>
    </row>
    <row r="351" spans="7:8" x14ac:dyDescent="0.25">
      <c r="G351" s="10"/>
      <c r="H351" s="2"/>
    </row>
    <row r="352" spans="7:8" x14ac:dyDescent="0.25">
      <c r="G352" s="10"/>
      <c r="H352" s="2"/>
    </row>
    <row r="353" spans="7:8" x14ac:dyDescent="0.25">
      <c r="G353" s="10"/>
      <c r="H353" s="2"/>
    </row>
    <row r="354" spans="7:8" x14ac:dyDescent="0.25">
      <c r="G354" s="10"/>
      <c r="H354" s="2"/>
    </row>
    <row r="355" spans="7:8" x14ac:dyDescent="0.25">
      <c r="G355" s="10"/>
      <c r="H355" s="2"/>
    </row>
    <row r="356" spans="7:8" x14ac:dyDescent="0.25">
      <c r="G356" s="10"/>
      <c r="H356" s="2"/>
    </row>
    <row r="357" spans="7:8" x14ac:dyDescent="0.25">
      <c r="G357" s="10"/>
      <c r="H357" s="2"/>
    </row>
    <row r="358" spans="7:8" x14ac:dyDescent="0.25">
      <c r="G358" s="10"/>
      <c r="H358" s="2"/>
    </row>
    <row r="359" spans="7:8" x14ac:dyDescent="0.25">
      <c r="G359" s="10"/>
      <c r="H359" s="2"/>
    </row>
    <row r="360" spans="7:8" x14ac:dyDescent="0.25">
      <c r="G360" s="10"/>
      <c r="H360" s="2"/>
    </row>
    <row r="361" spans="7:8" x14ac:dyDescent="0.25">
      <c r="G361" s="10"/>
      <c r="H361" s="2"/>
    </row>
    <row r="362" spans="7:8" x14ac:dyDescent="0.25">
      <c r="G362" s="10"/>
      <c r="H362" s="2"/>
    </row>
    <row r="363" spans="7:8" x14ac:dyDescent="0.25">
      <c r="G363" s="10"/>
      <c r="H363" s="2"/>
    </row>
    <row r="364" spans="7:8" x14ac:dyDescent="0.25">
      <c r="G364" s="10"/>
      <c r="H364" s="2"/>
    </row>
    <row r="365" spans="7:8" x14ac:dyDescent="0.25">
      <c r="G365" s="10"/>
      <c r="H365" s="2"/>
    </row>
    <row r="366" spans="7:8" x14ac:dyDescent="0.25">
      <c r="G366" s="10"/>
      <c r="H366" s="2"/>
    </row>
    <row r="367" spans="7:8" x14ac:dyDescent="0.25">
      <c r="G367" s="10"/>
      <c r="H367" s="2"/>
    </row>
    <row r="368" spans="7:8" x14ac:dyDescent="0.25">
      <c r="G368" s="10"/>
      <c r="H368" s="2"/>
    </row>
    <row r="369" spans="7:8" x14ac:dyDescent="0.25">
      <c r="G369" s="10"/>
      <c r="H369" s="2"/>
    </row>
    <row r="370" spans="7:8" x14ac:dyDescent="0.25">
      <c r="G370" s="10"/>
      <c r="H370" s="2"/>
    </row>
    <row r="371" spans="7:8" x14ac:dyDescent="0.25">
      <c r="G371" s="10"/>
      <c r="H371" s="2"/>
    </row>
    <row r="372" spans="7:8" x14ac:dyDescent="0.25">
      <c r="G372" s="10"/>
      <c r="H372" s="2"/>
    </row>
    <row r="373" spans="7:8" x14ac:dyDescent="0.25">
      <c r="G373" s="10"/>
      <c r="H373" s="2"/>
    </row>
    <row r="374" spans="7:8" x14ac:dyDescent="0.25">
      <c r="G374" s="10"/>
      <c r="H374" s="2"/>
    </row>
    <row r="375" spans="7:8" x14ac:dyDescent="0.25">
      <c r="G375" s="10"/>
      <c r="H375" s="2"/>
    </row>
    <row r="376" spans="7:8" x14ac:dyDescent="0.25">
      <c r="G376" s="10"/>
      <c r="H376" s="2"/>
    </row>
    <row r="377" spans="7:8" x14ac:dyDescent="0.25">
      <c r="G377" s="10"/>
      <c r="H377" s="2"/>
    </row>
    <row r="378" spans="7:8" x14ac:dyDescent="0.25">
      <c r="G378" s="10"/>
      <c r="H378" s="2"/>
    </row>
    <row r="379" spans="7:8" x14ac:dyDescent="0.25">
      <c r="G379" s="10"/>
      <c r="H379" s="2"/>
    </row>
    <row r="380" spans="7:8" x14ac:dyDescent="0.25">
      <c r="G380" s="10"/>
      <c r="H380" s="2"/>
    </row>
    <row r="381" spans="7:8" x14ac:dyDescent="0.25">
      <c r="G381" s="10"/>
      <c r="H381" s="2"/>
    </row>
  </sheetData>
  <sortState ref="A9:CA110">
    <sortCondition ref="E9:E110"/>
  </sortState>
  <mergeCells count="10">
    <mergeCell ref="A5:Y5"/>
    <mergeCell ref="P7:U7"/>
    <mergeCell ref="W7:X7"/>
    <mergeCell ref="C7:C9"/>
    <mergeCell ref="K8:K9"/>
    <mergeCell ref="I8:J8"/>
    <mergeCell ref="L8:M8"/>
    <mergeCell ref="I7:N7"/>
    <mergeCell ref="W8:W9"/>
    <mergeCell ref="X8:X9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sqref="A1:E1048576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dcterms:created xsi:type="dcterms:W3CDTF">2021-10-19T14:31:34Z</dcterms:created>
  <dcterms:modified xsi:type="dcterms:W3CDTF">2022-01-20T16:32:22Z</dcterms:modified>
</cp:coreProperties>
</file>