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o.gomez\OneDrive - cnss.gob.do\Desktop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Invent'!$A$7:$G$264</definedName>
    <definedName name="_xlnm.Print_Area" localSheetId="0">'Cantidades de artículo - Invent'!$A$1:$J$264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8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G264" i="1" l="1"/>
</calcChain>
</file>

<file path=xl/sharedStrings.xml><?xml version="1.0" encoding="utf-8"?>
<sst xmlns="http://schemas.openxmlformats.org/spreadsheetml/2006/main" count="525" uniqueCount="524">
  <si>
    <t>Número de artículo</t>
  </si>
  <si>
    <t>Fecha último recibo</t>
  </si>
  <si>
    <t>Descripción artículo</t>
  </si>
  <si>
    <t>Cant. en existencias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</si>
  <si>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</si>
  <si>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</si>
  <si>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</si>
  <si>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</si>
  <si>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</si>
  <si>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</si>
  <si>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</si>
  <si>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</si>
  <si>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</si>
  <si>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</si>
  <si>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</si>
  <si>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</si>
  <si>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</si>
  <si>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</si>
  <si>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</si>
  <si>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</si>
  <si>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AB00008</t>
  </si>
  <si>
    <t>Té de Manzanilla</t>
  </si>
  <si>
    <t>AB00011</t>
  </si>
  <si>
    <t>Té de Tilo</t>
  </si>
  <si>
    <t>AB00012</t>
  </si>
  <si>
    <t>Té Frio</t>
  </si>
  <si>
    <t>AB00013</t>
  </si>
  <si>
    <t>Azucar  Dietética caja</t>
  </si>
  <si>
    <t>AB00016</t>
  </si>
  <si>
    <t>Té de Poleo de Menta</t>
  </si>
  <si>
    <t>AB00024</t>
  </si>
  <si>
    <t>Pañuelo Facial</t>
  </si>
  <si>
    <t>AB00026</t>
  </si>
  <si>
    <t>CANELA ENTERA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</si>
  <si>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</si>
  <si>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</si>
  <si>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</si>
  <si>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</si>
  <si>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</si>
  <si>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</si>
  <si>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</si>
  <si>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</si>
  <si>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</si>
  <si>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</si>
  <si>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</si>
  <si>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</si>
  <si>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</si>
  <si>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</si>
  <si>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</si>
  <si>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</si>
  <si>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SL00004</t>
  </si>
  <si>
    <t>Cepillo para limpieza de baño</t>
  </si>
  <si>
    <t>SL00006</t>
  </si>
  <si>
    <t>Cloro GL</t>
  </si>
  <si>
    <t>SL00007</t>
  </si>
  <si>
    <t>Cucharas Plásticas 25/1</t>
  </si>
  <si>
    <t>SL00008</t>
  </si>
  <si>
    <t>Cuchillos Plásticos</t>
  </si>
  <si>
    <t>SL00010</t>
  </si>
  <si>
    <t>Desinfectante liquido GL</t>
  </si>
  <si>
    <t>SL00011</t>
  </si>
  <si>
    <t>Detergente en Polvo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</si>
  <si>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</si>
  <si>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</si>
  <si>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</si>
  <si>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</si>
  <si>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</si>
  <si>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</si>
  <si>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</si>
  <si>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</si>
  <si>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</si>
  <si>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</si>
  <si>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SL00019</t>
  </si>
  <si>
    <t>Fundas para basura 36x54</t>
  </si>
  <si>
    <t>SL00020</t>
  </si>
  <si>
    <t>Gel en base alcohólica para manos</t>
  </si>
  <si>
    <t>SL00022</t>
  </si>
  <si>
    <t>Hojas de plástico para envolver alimentos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</si>
  <si>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</si>
  <si>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</si>
  <si>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</si>
  <si>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</si>
  <si>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</si>
  <si>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</si>
  <si>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</si>
  <si>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</si>
  <si>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</si>
  <si>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</si>
  <si>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</si>
  <si>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</si>
  <si>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</si>
  <si>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</si>
  <si>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</si>
  <si>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</si>
  <si>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</si>
  <si>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</si>
  <si>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</si>
  <si>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</si>
  <si>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</si>
  <si>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</si>
  <si>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</si>
  <si>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</si>
  <si>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</si>
  <si>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</si>
  <si>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</si>
  <si>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</si>
  <si>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</si>
  <si>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</si>
  <si>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</si>
  <si>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</si>
  <si>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</si>
  <si>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</si>
  <si>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</si>
  <si>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</si>
  <si>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</si>
  <si>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</si>
  <si>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SL00047</t>
  </si>
  <si>
    <t>Toalla microfibras</t>
  </si>
  <si>
    <t>SL00048</t>
  </si>
  <si>
    <t>SL00054</t>
  </si>
  <si>
    <t>Guantes de latex con polvo med 100/1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</si>
  <si>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</si>
  <si>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</si>
  <si>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</si>
  <si>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</si>
  <si>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</si>
  <si>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</si>
  <si>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</si>
  <si>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</si>
  <si>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SL00063</t>
  </si>
  <si>
    <t>Guantes Plasticos Desechables 500/1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</si>
  <si>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</si>
  <si>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</si>
  <si>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</si>
  <si>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</si>
  <si>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</si>
  <si>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</si>
  <si>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</si>
  <si>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</si>
  <si>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</si>
  <si>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</si>
  <si>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</si>
  <si>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</si>
  <si>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</si>
  <si>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</si>
  <si>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SL00072</t>
  </si>
  <si>
    <t>Atomizador blanco 1 litro</t>
  </si>
  <si>
    <t>SL00075</t>
  </si>
  <si>
    <t>PAPEL PLASTICO TRANSPARENTE</t>
  </si>
  <si>
    <t>SL00076</t>
  </si>
  <si>
    <t>DISPENSADOR P/AMBIENTADOR</t>
  </si>
  <si>
    <t>SL00077</t>
  </si>
  <si>
    <t>AMBIENTADOR SPRAY AUTOMATICO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</si>
  <si>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</si>
  <si>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</si>
  <si>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</si>
  <si>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</si>
  <si>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</si>
  <si>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</si>
  <si>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</si>
  <si>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</si>
  <si>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</si>
  <si>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</si>
  <si>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</si>
  <si>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</si>
  <si>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SL00084</t>
  </si>
  <si>
    <t>Fundas para basura 28x35 Jardin 25/1</t>
  </si>
  <si>
    <t>SL00085</t>
  </si>
  <si>
    <t>Fundas para basura 28x35 Jardin 10/1</t>
  </si>
  <si>
    <t>SL00086</t>
  </si>
  <si>
    <t>Fundas para basura 36x54 Tanque 5/1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</si>
  <si>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</si>
  <si>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</si>
  <si>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</si>
  <si>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</si>
  <si>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</si>
  <si>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</si>
  <si>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</si>
  <si>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</si>
  <si>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</si>
  <si>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</si>
  <si>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</si>
  <si>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</si>
  <si>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</si>
  <si>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</si>
  <si>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</si>
  <si>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</si>
  <si>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</si>
  <si>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</si>
  <si>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</si>
  <si>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</si>
  <si>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</si>
  <si>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</si>
  <si>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</si>
  <si>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</si>
  <si>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</si>
  <si>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</si>
  <si>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</si>
  <si>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</si>
  <si>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</si>
  <si>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</si>
  <si>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</si>
  <si>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</si>
  <si>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</si>
  <si>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</si>
  <si>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</si>
  <si>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</si>
  <si>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</si>
  <si>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</si>
  <si>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</si>
  <si>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</si>
  <si>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</si>
  <si>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</si>
  <si>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</si>
  <si>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</si>
  <si>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</si>
  <si>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</si>
  <si>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</si>
  <si>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</si>
  <si>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</si>
  <si>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</si>
  <si>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</si>
  <si>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</si>
  <si>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</si>
  <si>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</si>
  <si>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</si>
  <si>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</si>
  <si>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</si>
  <si>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</si>
  <si>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</si>
  <si>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</si>
  <si>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</si>
  <si>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</si>
  <si>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</si>
  <si>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</si>
  <si>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</si>
  <si>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</si>
  <si>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</si>
  <si>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</si>
  <si>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</si>
  <si>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</si>
  <si>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</si>
  <si>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</si>
  <si>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</si>
  <si>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</si>
  <si>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</si>
  <si>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</si>
  <si>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</si>
  <si>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</si>
  <si>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</si>
  <si>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</si>
  <si>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</si>
  <si>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</si>
  <si>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</si>
  <si>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</si>
  <si>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</si>
  <si>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</si>
  <si>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</si>
  <si>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</si>
  <si>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</si>
  <si>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</si>
  <si>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</si>
  <si>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</si>
  <si>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</si>
  <si>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</si>
  <si>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</si>
  <si>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</si>
  <si>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</si>
  <si>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</si>
  <si>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</si>
  <si>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</si>
  <si>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</si>
  <si>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</si>
  <si>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</si>
  <si>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</si>
  <si>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</si>
  <si>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</si>
  <si>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</si>
  <si>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</si>
  <si>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</si>
  <si>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</si>
  <si>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</si>
  <si>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</si>
  <si>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</si>
  <si>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</si>
  <si>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</si>
  <si>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</si>
  <si>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</si>
  <si>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</si>
  <si>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</si>
  <si>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</si>
  <si>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</si>
  <si>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</si>
  <si>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</si>
  <si>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</si>
  <si>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</si>
  <si>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</si>
  <si>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</si>
  <si>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</si>
  <si>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</si>
  <si>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</si>
  <si>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</si>
  <si>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</si>
  <si>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</si>
  <si>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</si>
  <si>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</si>
  <si>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</si>
  <si>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</si>
  <si>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</si>
  <si>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</si>
  <si>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</si>
  <si>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</si>
  <si>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</si>
  <si>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</si>
  <si>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</si>
  <si>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</si>
  <si>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</si>
  <si>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</si>
  <si>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</si>
  <si>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</si>
  <si>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</si>
  <si>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</si>
  <si>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</si>
  <si>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</si>
  <si>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</si>
  <si>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</si>
  <si>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</si>
  <si>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</si>
  <si>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</si>
  <si>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</si>
  <si>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</si>
  <si>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</si>
  <si>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</si>
  <si>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</si>
  <si>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</si>
  <si>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</si>
  <si>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</si>
  <si>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</si>
  <si>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</si>
  <si>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</si>
  <si>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</si>
  <si>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</si>
  <si>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</si>
  <si>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</si>
  <si>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</si>
  <si>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</si>
  <si>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</si>
  <si>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</si>
  <si>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</si>
  <si>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</si>
  <si>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</si>
  <si>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</si>
  <si>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</si>
  <si>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</si>
  <si>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</si>
  <si>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</si>
  <si>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</si>
  <si>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</si>
  <si>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</si>
  <si>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</si>
  <si>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</si>
  <si>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</si>
  <si>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</si>
  <si>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</si>
  <si>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</si>
  <si>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</si>
  <si>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</si>
  <si>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</si>
  <si>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</si>
  <si>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</si>
  <si>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</si>
  <si>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</si>
  <si>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</si>
  <si>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</si>
  <si>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</si>
  <si>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</si>
  <si>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</si>
  <si>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</si>
  <si>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</si>
  <si>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</si>
  <si>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</si>
  <si>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</si>
  <si>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</si>
  <si>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</si>
  <si>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</si>
  <si>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</si>
  <si>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</si>
  <si>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</si>
  <si>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</si>
  <si>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</si>
  <si>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</si>
  <si>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</si>
  <si>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</si>
  <si>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</si>
  <si>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</si>
  <si>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</si>
  <si>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</si>
  <si>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SO00186</t>
  </si>
  <si>
    <t>Sobres Manila 8.5 x 14</t>
  </si>
  <si>
    <t>SO00194</t>
  </si>
  <si>
    <t>Sobre Manila 10x15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</si>
  <si>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</si>
  <si>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</si>
  <si>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</si>
  <si>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</si>
  <si>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</si>
  <si>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</si>
  <si>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</si>
  <si>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</si>
  <si>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</si>
  <si>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</si>
  <si>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</si>
  <si>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</si>
  <si>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</si>
  <si>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</si>
  <si>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</si>
  <si>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</si>
  <si>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</si>
  <si>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</si>
  <si>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</si>
  <si>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</si>
  <si>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</si>
  <si>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</si>
  <si>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</si>
  <si>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</si>
  <si>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</si>
  <si>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</si>
  <si>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</si>
  <si>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</si>
  <si>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</si>
  <si>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</si>
  <si>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</si>
  <si>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</si>
  <si>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</si>
  <si>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</si>
  <si>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</si>
  <si>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</si>
  <si>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</si>
  <si>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</si>
  <si>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</si>
  <si>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</si>
  <si>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</si>
  <si>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</si>
  <si>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</si>
  <si>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</si>
  <si>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</si>
  <si>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</si>
  <si>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</si>
  <si>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</si>
  <si>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</si>
  <si>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</si>
  <si>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</si>
  <si>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</si>
  <si>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</si>
  <si>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</si>
  <si>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</si>
  <si>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</si>
  <si>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</si>
  <si>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</si>
  <si>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</si>
  <si>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</si>
  <si>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</si>
  <si>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</si>
  <si>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SO00247</t>
  </si>
  <si>
    <t>TONER HP CF258X</t>
  </si>
  <si>
    <t>SO00249</t>
  </si>
  <si>
    <t>TONER 655A CYAN</t>
  </si>
  <si>
    <t>SO00250</t>
  </si>
  <si>
    <t>TONER 655A AMARILLO</t>
  </si>
  <si>
    <t>SO00251</t>
  </si>
  <si>
    <t>TONER 655A MAGENTA</t>
  </si>
  <si>
    <t>SO00259</t>
  </si>
  <si>
    <t>SOBRE MANILA 8 1/2 X 11</t>
  </si>
  <si>
    <t>SO00260</t>
  </si>
  <si>
    <t>BORRADOR DE PIZARRA</t>
  </si>
  <si>
    <t>SO00262</t>
  </si>
  <si>
    <t>CORREA XEROX ALT. WC 7855</t>
  </si>
  <si>
    <t>SO00263</t>
  </si>
  <si>
    <t>DRUN XEROX ALT. C8055</t>
  </si>
  <si>
    <t>SO00264</t>
  </si>
  <si>
    <t>TONER XEROX B605X</t>
  </si>
  <si>
    <t>SO00269</t>
  </si>
  <si>
    <t>Toner HP W151A</t>
  </si>
  <si>
    <t>SO00273</t>
  </si>
  <si>
    <t>Toner HP CF47X  Azul (657x m682)</t>
  </si>
  <si>
    <t>SO00274</t>
  </si>
  <si>
    <t>Toner HP CF472X  Azul (657x m682)</t>
  </si>
  <si>
    <t>SO00275</t>
  </si>
  <si>
    <t>Toner HP CF473X  Magenta  (657x m682)</t>
  </si>
  <si>
    <t>SO00276</t>
  </si>
  <si>
    <t>Toner HP 105A (W1105)</t>
  </si>
  <si>
    <t>SO00277</t>
  </si>
  <si>
    <t>Toner HP W2300 NEGRO (230)</t>
  </si>
  <si>
    <t>SO00278</t>
  </si>
  <si>
    <t>Toner HP W2301 CYAN (230)</t>
  </si>
  <si>
    <t>SO00279</t>
  </si>
  <si>
    <t>Toner HP W2302 AMARILLO  (230)</t>
  </si>
  <si>
    <t>SO00280</t>
  </si>
  <si>
    <t>Toner HP W2303 MAGENTA  (230)</t>
  </si>
  <si>
    <t>SO00281</t>
  </si>
  <si>
    <t>Toner HP CF470X (657 M682)</t>
  </si>
  <si>
    <t>SO00282</t>
  </si>
  <si>
    <t>Cargador de pila</t>
  </si>
  <si>
    <t>Felpa tipo lapicero roja 12/1</t>
  </si>
  <si>
    <t>SO00285</t>
  </si>
  <si>
    <t>Felpa lapicero azul 12/1</t>
  </si>
  <si>
    <t>SO00286</t>
  </si>
  <si>
    <t>SO00287</t>
  </si>
  <si>
    <t>Boligrafo tinta negra bic 12/1</t>
  </si>
  <si>
    <t>SO00288</t>
  </si>
  <si>
    <t>Boligrafo tinta Azul 12/1</t>
  </si>
  <si>
    <t>SO00289</t>
  </si>
  <si>
    <t>Frasco tinta verde gotero</t>
  </si>
  <si>
    <t>SO00290</t>
  </si>
  <si>
    <t>Frasco tinta roja gotero</t>
  </si>
  <si>
    <t>Fecha de registro</t>
  </si>
  <si>
    <t>Valor  unitario</t>
  </si>
  <si>
    <t>Costo total</t>
  </si>
  <si>
    <t>Total RD$</t>
  </si>
  <si>
    <t xml:space="preserve">          </t>
  </si>
  <si>
    <t xml:space="preserve">Auxiliar Adm. </t>
  </si>
  <si>
    <t>Preparado por:</t>
  </si>
  <si>
    <t>Dir. Administrativo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</si>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</sst>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44" fontId="5" fillId="3" borderId="2" xfId="0" applyNumberFormat="1" applyFont="1" applyFill="1" applyBorder="1" applyAlignment="1">
      <alignment horizontal="left" vertical="center" wrapText="1"/>
    </xf>
    <xf numFmtId="44" fontId="5" fillId="3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4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2" borderId="5" xfId="2" applyFont="1" applyBorder="1" applyAlignment="1">
      <alignment vertical="center"/>
    </xf>
    <xf numFmtId="43" fontId="6" fillId="2" borderId="4" xfId="2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Énfasis5" xfId="2" builtinId="45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2" name="CuadroTexto 1"/>
        <xdr:cNvSpPr txBox="1"/>
      </xdr:nvSpPr>
      <xdr:spPr>
        <a:xfrm>
          <a:off x="9525" y="9525"/>
          <a:ext cx="1126807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157304</xdr:colOff>
      <xdr:row>5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547954" cy="1133475"/>
        </a:xfrm>
        <a:prstGeom prst="rect">
          <a:avLst/>
        </a:prstGeom>
      </xdr:spPr>
    </xdr:pic>
    <xdr:clientData/>
  </xdr:twoCellAnchor>
  <xdr:oneCellAnchor>
    <xdr:from>
      <xdr:col>1</xdr:col>
      <xdr:colOff>1438275</xdr:colOff>
      <xdr:row>0</xdr:row>
      <xdr:rowOff>142875</xdr:rowOff>
    </xdr:from>
    <xdr:ext cx="5562600" cy="1109984"/>
    <xdr:sp macro="" textlink="">
      <xdr:nvSpPr>
        <xdr:cNvPr id="7" name="CuadroTexto 6"/>
        <xdr:cNvSpPr txBox="1"/>
      </xdr:nvSpPr>
      <xdr:spPr>
        <a:xfrm>
          <a:off x="2943225" y="142875"/>
          <a:ext cx="5562600" cy="1109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Enero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al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Marzo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"/>
  <sheetViews>
    <sheetView tabSelected="1" view="pageLayout" topLeftCell="C253" zoomScaleNormal="100" workbookViewId="0">
      <selection activeCell="G271" sqref="A1:G271"/>
    </sheetView>
  </sheetViews>
  <sheetFormatPr baseColWidth="10" defaultRowHeight="15" x14ac:dyDescent="0.25"/>
  <cols>
    <col min="1" max="1" width="22.5703125" bestFit="1" customWidth="1"/>
    <col min="2" max="2" width="22.5703125" customWidth="1"/>
    <col min="3" max="3" width="19" bestFit="1" customWidth="1"/>
    <col min="4" max="4" width="53.7109375" style="1" customWidth="1"/>
    <col min="5" max="5" width="20.85546875" style="1" customWidth="1"/>
    <col min="6" max="6" width="17.140625" bestFit="1" customWidth="1"/>
    <col min="7" max="7" width="19.85546875" bestFit="1" customWidth="1"/>
  </cols>
  <sheetData>
    <row r="1" spans="1:7" ht="15" customHeight="1" x14ac:dyDescent="0.25">
      <c r="A1" s="9"/>
      <c r="B1" s="9"/>
      <c r="C1" s="9"/>
      <c r="D1" s="10"/>
      <c r="E1" s="10"/>
      <c r="F1" s="9"/>
      <c r="G1" s="9"/>
    </row>
    <row r="2" spans="1:7" ht="15" customHeight="1" x14ac:dyDescent="0.25">
      <c r="A2" s="9"/>
      <c r="B2" s="9"/>
      <c r="C2" s="9"/>
      <c r="D2" s="10"/>
      <c r="E2" s="10"/>
      <c r="F2" s="9"/>
      <c r="G2" s="9"/>
    </row>
    <row r="3" spans="1:7" ht="15" customHeight="1" x14ac:dyDescent="0.25">
      <c r="A3" s="9"/>
      <c r="B3" s="9"/>
      <c r="C3" s="9"/>
      <c r="D3" s="10"/>
      <c r="E3" s="10"/>
      <c r="F3" s="9"/>
      <c r="G3" s="9"/>
    </row>
    <row r="4" spans="1:7" ht="15" customHeight="1" x14ac:dyDescent="0.25">
      <c r="A4" s="9"/>
      <c r="B4" s="9"/>
      <c r="C4" s="9"/>
      <c r="D4" s="10"/>
      <c r="E4" s="10"/>
      <c r="F4" s="9"/>
      <c r="G4" s="9"/>
    </row>
    <row r="5" spans="1:7" ht="15" customHeight="1" x14ac:dyDescent="0.25">
      <c r="A5" s="9"/>
      <c r="B5" s="9"/>
      <c r="C5" s="9"/>
      <c r="D5" s="10"/>
      <c r="E5" s="10"/>
      <c r="F5" s="9"/>
      <c r="G5" s="9"/>
    </row>
    <row r="6" spans="1:7" ht="15" customHeight="1" x14ac:dyDescent="0.25">
      <c r="A6" s="9"/>
      <c r="B6" s="9"/>
      <c r="C6" s="9"/>
      <c r="D6" s="10"/>
      <c r="E6" s="10"/>
      <c r="F6" s="9"/>
      <c r="G6" s="9"/>
    </row>
    <row r="7" spans="1:7" ht="42" x14ac:dyDescent="0.25">
      <c r="A7" s="4" t="s">
        <v>0</v>
      </c>
      <c r="B7" s="5" t="s">
        <v>1</v>
      </c>
      <c r="C7" s="5" t="s">
        <v>515</v>
      </c>
      <c r="D7" s="6" t="s">
        <v>2</v>
      </c>
      <c r="E7" s="7" t="s">
        <v>3</v>
      </c>
      <c r="F7" s="8" t="s">
        <v>516</v>
      </c>
      <c r="G7" s="8" t="s">
        <v>517</v>
      </c>
    </row>
    <row r="8" spans="1:7" ht="15" customHeight="1" x14ac:dyDescent="0.25">
      <c r="A8" s="11" t="s">
        <v>4</v>
      </c>
      <c r="B8" s="12">
        <f>DATE(2022,12,14)</f>
        <v>44909</v>
      </c>
      <c r="C8" s="12">
        <f>DATE(2022,12,14)</f>
        <v>44909</v>
      </c>
      <c r="D8" s="11" t="s">
        <v>5</v>
      </c>
      <c r="E8" s="13">
        <v>100</v>
      </c>
      <c r="F8" s="14">
        <v>23.6</v>
      </c>
      <c r="G8" s="14">
        <f>E8*F8</f>
        <v>2360</v>
      </c>
    </row>
    <row r="9" spans="1:7" ht="15" customHeight="1" x14ac:dyDescent="0.25">
      <c r="A9" s="11" t="s">
        <v>6</v>
      </c>
      <c r="B9" s="12">
        <f>DATE(2021,10,18)</f>
        <v>44487</v>
      </c>
      <c r="C9" s="12">
        <f>DATE(2021,10,18)</f>
        <v>44487</v>
      </c>
      <c r="D9" s="11" t="s">
        <v>7</v>
      </c>
      <c r="E9" s="13">
        <v>10</v>
      </c>
      <c r="F9" s="14">
        <v>92.04</v>
      </c>
      <c r="G9" s="14">
        <f t="shared" ref="G9:G72" si="0">E9*F9</f>
        <v>920.40000000000009</v>
      </c>
    </row>
    <row r="10" spans="1:7" ht="15" customHeight="1" x14ac:dyDescent="0.25">
      <c r="A10" s="11" t="s">
        <v>8</v>
      </c>
      <c r="B10" s="12">
        <f>DATE(2023,7,17)</f>
        <v>45124</v>
      </c>
      <c r="C10" s="12">
        <f>DATE(2023,7,17)</f>
        <v>45124</v>
      </c>
      <c r="D10" s="11" t="s">
        <v>9</v>
      </c>
      <c r="E10" s="13">
        <v>4000</v>
      </c>
      <c r="F10" s="14">
        <v>6.14</v>
      </c>
      <c r="G10" s="14">
        <f t="shared" si="0"/>
        <v>24560</v>
      </c>
    </row>
    <row r="11" spans="1:7" ht="15" customHeight="1" x14ac:dyDescent="0.25">
      <c r="A11" s="11" t="s">
        <v>10</v>
      </c>
      <c r="B11" s="12">
        <f>DATE(2023,8,9)</f>
        <v>45147</v>
      </c>
      <c r="C11" s="12">
        <f>DATE(2023,8,9)</f>
        <v>45147</v>
      </c>
      <c r="D11" s="11" t="s">
        <v>11</v>
      </c>
      <c r="E11" s="13">
        <v>98</v>
      </c>
      <c r="F11" s="14">
        <v>39.299999999999997</v>
      </c>
      <c r="G11" s="14">
        <f t="shared" si="0"/>
        <v>3851.3999999999996</v>
      </c>
    </row>
    <row r="12" spans="1:7" ht="15" customHeight="1" x14ac:dyDescent="0.25">
      <c r="A12" s="11" t="s">
        <v>12</v>
      </c>
      <c r="B12" s="12">
        <f t="shared" ref="B12:C14" si="1">DATE(2024,2,8)</f>
        <v>45330</v>
      </c>
      <c r="C12" s="12">
        <f t="shared" si="1"/>
        <v>45330</v>
      </c>
      <c r="D12" s="11" t="s">
        <v>13</v>
      </c>
      <c r="E12" s="13">
        <v>449</v>
      </c>
      <c r="F12" s="14">
        <v>89.38</v>
      </c>
      <c r="G12" s="14">
        <f t="shared" si="0"/>
        <v>40131.619999999995</v>
      </c>
    </row>
    <row r="13" spans="1:7" ht="15" customHeight="1" x14ac:dyDescent="0.25">
      <c r="A13" s="11" t="s">
        <v>14</v>
      </c>
      <c r="B13" s="12">
        <f t="shared" si="1"/>
        <v>45330</v>
      </c>
      <c r="C13" s="12">
        <f t="shared" si="1"/>
        <v>45330</v>
      </c>
      <c r="D13" s="11" t="s">
        <v>15</v>
      </c>
      <c r="E13" s="13">
        <v>261</v>
      </c>
      <c r="F13" s="14">
        <v>55.49</v>
      </c>
      <c r="G13" s="14">
        <f t="shared" si="0"/>
        <v>14482.890000000001</v>
      </c>
    </row>
    <row r="14" spans="1:7" ht="15" customHeight="1" x14ac:dyDescent="0.25">
      <c r="A14" s="11" t="s">
        <v>16</v>
      </c>
      <c r="B14" s="12">
        <f t="shared" si="1"/>
        <v>45330</v>
      </c>
      <c r="C14" s="12">
        <f t="shared" si="1"/>
        <v>45330</v>
      </c>
      <c r="D14" s="11" t="s">
        <v>17</v>
      </c>
      <c r="E14" s="13">
        <v>342</v>
      </c>
      <c r="F14" s="14">
        <v>349.18</v>
      </c>
      <c r="G14" s="14">
        <f t="shared" si="0"/>
        <v>119419.56</v>
      </c>
    </row>
    <row r="15" spans="1:7" ht="15" customHeight="1" x14ac:dyDescent="0.25">
      <c r="A15" s="11" t="s">
        <v>18</v>
      </c>
      <c r="B15" s="12">
        <f>DATE(2023,12,8)</f>
        <v>45268</v>
      </c>
      <c r="C15" s="12">
        <f>DATE(2023,12,8)</f>
        <v>45268</v>
      </c>
      <c r="D15" s="11" t="s">
        <v>19</v>
      </c>
      <c r="E15" s="13">
        <v>172</v>
      </c>
      <c r="F15" s="14">
        <v>229.44</v>
      </c>
      <c r="G15" s="14">
        <f t="shared" si="0"/>
        <v>39463.68</v>
      </c>
    </row>
    <row r="16" spans="1:7" ht="15" customHeight="1" x14ac:dyDescent="0.25">
      <c r="A16" s="11" t="s">
        <v>20</v>
      </c>
      <c r="B16" s="12">
        <f>DATE(2023,12,8)</f>
        <v>45268</v>
      </c>
      <c r="C16" s="12">
        <f>DATE(2023,12,8)</f>
        <v>45268</v>
      </c>
      <c r="D16" s="11" t="s">
        <v>21</v>
      </c>
      <c r="E16" s="13">
        <v>298</v>
      </c>
      <c r="F16" s="14">
        <v>9.82</v>
      </c>
      <c r="G16" s="14">
        <f t="shared" si="0"/>
        <v>2926.36</v>
      </c>
    </row>
    <row r="17" spans="1:7" ht="15" customHeight="1" x14ac:dyDescent="0.25">
      <c r="A17" s="11" t="s">
        <v>22</v>
      </c>
      <c r="B17" s="12">
        <f>DATE(2023,1,19)</f>
        <v>44945</v>
      </c>
      <c r="C17" s="12">
        <f>DATE(2023,1,19)</f>
        <v>44945</v>
      </c>
      <c r="D17" s="11" t="s">
        <v>23</v>
      </c>
      <c r="E17" s="13">
        <v>74</v>
      </c>
      <c r="F17" s="14">
        <v>212.4</v>
      </c>
      <c r="G17" s="14">
        <f t="shared" si="0"/>
        <v>15717.6</v>
      </c>
    </row>
    <row r="18" spans="1:7" ht="15" customHeight="1" x14ac:dyDescent="0.25">
      <c r="A18" s="11" t="s">
        <v>24</v>
      </c>
      <c r="B18" s="12">
        <f>DATE(2024,2,8)</f>
        <v>45330</v>
      </c>
      <c r="C18" s="12">
        <f>DATE(2024,2,8)</f>
        <v>45330</v>
      </c>
      <c r="D18" s="11" t="s">
        <v>25</v>
      </c>
      <c r="E18" s="13">
        <v>88</v>
      </c>
      <c r="F18" s="14">
        <v>784.07</v>
      </c>
      <c r="G18" s="14">
        <f t="shared" si="0"/>
        <v>68998.16</v>
      </c>
    </row>
    <row r="19" spans="1:7" ht="15" customHeight="1" x14ac:dyDescent="0.25">
      <c r="A19" s="11" t="s">
        <v>26</v>
      </c>
      <c r="B19" s="12">
        <f>DATE(2021,9,20)</f>
        <v>44459</v>
      </c>
      <c r="C19" s="12">
        <f>DATE(2021,9,20)</f>
        <v>44459</v>
      </c>
      <c r="D19" s="11" t="s">
        <v>27</v>
      </c>
      <c r="E19" s="13">
        <v>199</v>
      </c>
      <c r="F19" s="14">
        <v>3</v>
      </c>
      <c r="G19" s="14">
        <f t="shared" si="0"/>
        <v>597</v>
      </c>
    </row>
    <row r="20" spans="1:7" ht="15" customHeight="1" x14ac:dyDescent="0.25">
      <c r="A20" s="11" t="s">
        <v>28</v>
      </c>
      <c r="B20" s="12">
        <f>DATE(2023,12,8)</f>
        <v>45268</v>
      </c>
      <c r="C20" s="12">
        <f>DATE(2023,12,8)</f>
        <v>45268</v>
      </c>
      <c r="D20" s="11" t="s">
        <v>29</v>
      </c>
      <c r="E20" s="13">
        <v>1075</v>
      </c>
      <c r="F20" s="14">
        <v>13.09</v>
      </c>
      <c r="G20" s="14">
        <f t="shared" si="0"/>
        <v>14071.75</v>
      </c>
    </row>
    <row r="21" spans="1:7" ht="15" customHeight="1" x14ac:dyDescent="0.25">
      <c r="A21" s="11" t="s">
        <v>30</v>
      </c>
      <c r="B21" s="12">
        <f>DATE(2022,12,9)</f>
        <v>44904</v>
      </c>
      <c r="C21" s="12">
        <f>DATE(2022,12,9)</f>
        <v>44904</v>
      </c>
      <c r="D21" s="11" t="s">
        <v>31</v>
      </c>
      <c r="E21" s="13">
        <v>508</v>
      </c>
      <c r="F21" s="14">
        <v>3.26</v>
      </c>
      <c r="G21" s="14">
        <f t="shared" si="0"/>
        <v>1656.08</v>
      </c>
    </row>
    <row r="22" spans="1:7" ht="15" customHeight="1" x14ac:dyDescent="0.25">
      <c r="A22" s="11" t="s">
        <v>32</v>
      </c>
      <c r="B22" s="12">
        <f>DATE(2023,1,19)</f>
        <v>44945</v>
      </c>
      <c r="C22" s="12">
        <f>DATE(2023,1,19)</f>
        <v>44945</v>
      </c>
      <c r="D22" s="11" t="s">
        <v>33</v>
      </c>
      <c r="E22" s="13">
        <v>223</v>
      </c>
      <c r="F22" s="14">
        <v>210</v>
      </c>
      <c r="G22" s="14">
        <f t="shared" si="0"/>
        <v>46830</v>
      </c>
    </row>
    <row r="23" spans="1:7" ht="15" customHeight="1" x14ac:dyDescent="0.25">
      <c r="A23" s="11" t="s">
        <v>34</v>
      </c>
      <c r="B23" s="12">
        <f>DATE(2023,8,9)</f>
        <v>45147</v>
      </c>
      <c r="C23" s="12">
        <f>DATE(2023,8,9)</f>
        <v>45147</v>
      </c>
      <c r="D23" s="11" t="s">
        <v>35</v>
      </c>
      <c r="E23" s="13">
        <v>10</v>
      </c>
      <c r="F23" s="14">
        <v>142.11000000000001</v>
      </c>
      <c r="G23" s="14">
        <f t="shared" si="0"/>
        <v>1421.1000000000001</v>
      </c>
    </row>
    <row r="24" spans="1:7" ht="15" customHeight="1" x14ac:dyDescent="0.25">
      <c r="A24" s="11" t="s">
        <v>36</v>
      </c>
      <c r="B24" s="12">
        <f>DATE(2022,6,21)</f>
        <v>44733</v>
      </c>
      <c r="C24" s="12">
        <f>DATE(2022,6,21)</f>
        <v>44733</v>
      </c>
      <c r="D24" s="11" t="s">
        <v>37</v>
      </c>
      <c r="E24" s="13">
        <v>1</v>
      </c>
      <c r="F24" s="14">
        <v>34.22</v>
      </c>
      <c r="G24" s="14">
        <f t="shared" si="0"/>
        <v>34.22</v>
      </c>
    </row>
    <row r="25" spans="1:7" ht="15" customHeight="1" x14ac:dyDescent="0.25">
      <c r="A25" s="11" t="s">
        <v>38</v>
      </c>
      <c r="B25" s="12">
        <f>DATE(2023,12,8)</f>
        <v>45268</v>
      </c>
      <c r="C25" s="12">
        <f>DATE(2023,12,8)</f>
        <v>45268</v>
      </c>
      <c r="D25" s="11" t="s">
        <v>39</v>
      </c>
      <c r="E25" s="13">
        <v>4</v>
      </c>
      <c r="F25" s="14">
        <v>1054.44</v>
      </c>
      <c r="G25" s="14">
        <f t="shared" si="0"/>
        <v>4217.76</v>
      </c>
    </row>
    <row r="26" spans="1:7" ht="15" customHeight="1" x14ac:dyDescent="0.25">
      <c r="A26" s="11" t="s">
        <v>40</v>
      </c>
      <c r="B26" s="12">
        <f>DATE(2022,6,21)</f>
        <v>44733</v>
      </c>
      <c r="C26" s="12">
        <f>DATE(2022,6,21)</f>
        <v>44733</v>
      </c>
      <c r="D26" s="11" t="s">
        <v>41</v>
      </c>
      <c r="E26" s="13">
        <v>4</v>
      </c>
      <c r="F26" s="14">
        <v>155.55000000000001</v>
      </c>
      <c r="G26" s="14">
        <f t="shared" si="0"/>
        <v>622.20000000000005</v>
      </c>
    </row>
    <row r="27" spans="1:7" ht="15" customHeight="1" x14ac:dyDescent="0.25">
      <c r="A27" s="11" t="s">
        <v>42</v>
      </c>
      <c r="B27" s="12">
        <f>DATE(2022,12,2)</f>
        <v>44897</v>
      </c>
      <c r="C27" s="12">
        <f>DATE(2022,12,2)</f>
        <v>44897</v>
      </c>
      <c r="D27" s="11" t="s">
        <v>43</v>
      </c>
      <c r="E27" s="13">
        <v>9</v>
      </c>
      <c r="F27" s="14">
        <v>399.97</v>
      </c>
      <c r="G27" s="14">
        <f t="shared" si="0"/>
        <v>3599.7300000000005</v>
      </c>
    </row>
    <row r="28" spans="1:7" ht="15" customHeight="1" x14ac:dyDescent="0.25">
      <c r="A28" s="11" t="s">
        <v>44</v>
      </c>
      <c r="B28" s="12">
        <f>DATE(2023,12,8)</f>
        <v>45268</v>
      </c>
      <c r="C28" s="12">
        <f>DATE(2023,12,8)</f>
        <v>45268</v>
      </c>
      <c r="D28" s="11" t="s">
        <v>45</v>
      </c>
      <c r="E28" s="13">
        <v>14</v>
      </c>
      <c r="F28" s="14">
        <v>164.8</v>
      </c>
      <c r="G28" s="14">
        <f t="shared" si="0"/>
        <v>2307.2000000000003</v>
      </c>
    </row>
    <row r="29" spans="1:7" ht="15" customHeight="1" x14ac:dyDescent="0.25">
      <c r="A29" s="11" t="s">
        <v>46</v>
      </c>
      <c r="B29" s="12">
        <f>DATE(2023,12,1)</f>
        <v>45261</v>
      </c>
      <c r="C29" s="12">
        <f>DATE(2023,12,1)</f>
        <v>45261</v>
      </c>
      <c r="D29" s="11" t="s">
        <v>47</v>
      </c>
      <c r="E29" s="13">
        <v>126</v>
      </c>
      <c r="F29" s="14">
        <v>195.53</v>
      </c>
      <c r="G29" s="14">
        <f t="shared" si="0"/>
        <v>24636.78</v>
      </c>
    </row>
    <row r="30" spans="1:7" ht="15" customHeight="1" x14ac:dyDescent="0.25">
      <c r="A30" s="11" t="s">
        <v>48</v>
      </c>
      <c r="B30" s="12">
        <f>DATE(2024,2,21)</f>
        <v>45343</v>
      </c>
      <c r="C30" s="12">
        <f>DATE(2024,2,21)</f>
        <v>45343</v>
      </c>
      <c r="D30" s="11" t="s">
        <v>49</v>
      </c>
      <c r="E30" s="13">
        <v>130</v>
      </c>
      <c r="F30" s="14">
        <v>110.94</v>
      </c>
      <c r="G30" s="14">
        <f t="shared" si="0"/>
        <v>14422.199999999999</v>
      </c>
    </row>
    <row r="31" spans="1:7" ht="15" customHeight="1" x14ac:dyDescent="0.25">
      <c r="A31" s="11" t="s">
        <v>50</v>
      </c>
      <c r="B31" s="12">
        <f>DATE(2021,10,22)</f>
        <v>44491</v>
      </c>
      <c r="C31" s="12">
        <f>DATE(2021,10,22)</f>
        <v>44491</v>
      </c>
      <c r="D31" s="11" t="s">
        <v>51</v>
      </c>
      <c r="E31" s="13">
        <v>3</v>
      </c>
      <c r="F31" s="14">
        <v>60</v>
      </c>
      <c r="G31" s="14">
        <f t="shared" si="0"/>
        <v>180</v>
      </c>
    </row>
    <row r="32" spans="1:7" ht="15" customHeight="1" x14ac:dyDescent="0.25">
      <c r="A32" s="11" t="s">
        <v>52</v>
      </c>
      <c r="B32" s="12">
        <f>DATE(2023,12,1)</f>
        <v>45261</v>
      </c>
      <c r="C32" s="12">
        <f>DATE(2023,12,1)</f>
        <v>45261</v>
      </c>
      <c r="D32" s="11" t="s">
        <v>53</v>
      </c>
      <c r="E32" s="13">
        <v>158</v>
      </c>
      <c r="F32" s="14">
        <v>107.67</v>
      </c>
      <c r="G32" s="14">
        <f t="shared" si="0"/>
        <v>17011.86</v>
      </c>
    </row>
    <row r="33" spans="1:7" ht="15" customHeight="1" x14ac:dyDescent="0.25">
      <c r="A33" s="11" t="s">
        <v>54</v>
      </c>
      <c r="B33" s="12">
        <f>DATE(2022,12,9)</f>
        <v>44904</v>
      </c>
      <c r="C33" s="12">
        <f>DATE(2022,12,9)</f>
        <v>44904</v>
      </c>
      <c r="D33" s="11" t="s">
        <v>55</v>
      </c>
      <c r="E33" s="13">
        <v>606</v>
      </c>
      <c r="F33" s="14">
        <v>1.1100000000000001</v>
      </c>
      <c r="G33" s="14">
        <f t="shared" si="0"/>
        <v>672.66000000000008</v>
      </c>
    </row>
    <row r="34" spans="1:7" ht="15" customHeight="1" x14ac:dyDescent="0.25">
      <c r="A34" s="11" t="s">
        <v>56</v>
      </c>
      <c r="B34" s="12">
        <f>DATE(2017,4,10)</f>
        <v>42835</v>
      </c>
      <c r="C34" s="12">
        <f>DATE(2017,4,10)</f>
        <v>42835</v>
      </c>
      <c r="D34" s="11" t="s">
        <v>57</v>
      </c>
      <c r="E34" s="13">
        <v>41</v>
      </c>
      <c r="F34" s="14">
        <v>0.92</v>
      </c>
      <c r="G34" s="14">
        <f t="shared" si="0"/>
        <v>37.72</v>
      </c>
    </row>
    <row r="35" spans="1:7" ht="15" customHeight="1" x14ac:dyDescent="0.25">
      <c r="A35" s="11" t="s">
        <v>58</v>
      </c>
      <c r="B35" s="12">
        <f>DATE(2024,2,21)</f>
        <v>45343</v>
      </c>
      <c r="C35" s="12">
        <f>DATE(2024,2,21)</f>
        <v>45343</v>
      </c>
      <c r="D35" s="11" t="s">
        <v>59</v>
      </c>
      <c r="E35" s="13">
        <v>66</v>
      </c>
      <c r="F35" s="14">
        <v>348.71</v>
      </c>
      <c r="G35" s="14">
        <f t="shared" si="0"/>
        <v>23014.859999999997</v>
      </c>
    </row>
    <row r="36" spans="1:7" ht="15" customHeight="1" x14ac:dyDescent="0.25">
      <c r="A36" s="11" t="s">
        <v>60</v>
      </c>
      <c r="B36" s="12">
        <f>DATE(2023,12,1)</f>
        <v>45261</v>
      </c>
      <c r="C36" s="12">
        <f>DATE(2023,12,1)</f>
        <v>45261</v>
      </c>
      <c r="D36" s="11" t="s">
        <v>61</v>
      </c>
      <c r="E36" s="13">
        <v>173</v>
      </c>
      <c r="F36" s="14">
        <v>256.47000000000003</v>
      </c>
      <c r="G36" s="14">
        <f t="shared" si="0"/>
        <v>44369.310000000005</v>
      </c>
    </row>
    <row r="37" spans="1:7" ht="15" customHeight="1" x14ac:dyDescent="0.25">
      <c r="A37" s="11" t="s">
        <v>62</v>
      </c>
      <c r="B37" s="12">
        <f>DATE(2022,12,9)</f>
        <v>44904</v>
      </c>
      <c r="C37" s="12">
        <f>DATE(2022,12,9)</f>
        <v>44904</v>
      </c>
      <c r="D37" s="11" t="s">
        <v>63</v>
      </c>
      <c r="E37" s="13">
        <v>96</v>
      </c>
      <c r="F37" s="14">
        <v>20.36</v>
      </c>
      <c r="G37" s="14">
        <f t="shared" si="0"/>
        <v>1954.56</v>
      </c>
    </row>
    <row r="38" spans="1:7" ht="15" customHeight="1" x14ac:dyDescent="0.25">
      <c r="A38" s="11" t="s">
        <v>64</v>
      </c>
      <c r="B38" s="12">
        <f>DATE(2023,12,1)</f>
        <v>45261</v>
      </c>
      <c r="C38" s="12">
        <f>DATE(2023,12,1)</f>
        <v>45261</v>
      </c>
      <c r="D38" s="11" t="s">
        <v>65</v>
      </c>
      <c r="E38" s="13">
        <v>115</v>
      </c>
      <c r="F38" s="14">
        <v>266.01</v>
      </c>
      <c r="G38" s="14">
        <f t="shared" si="0"/>
        <v>30591.149999999998</v>
      </c>
    </row>
    <row r="39" spans="1:7" ht="15" customHeight="1" x14ac:dyDescent="0.25">
      <c r="A39" s="11" t="s">
        <v>66</v>
      </c>
      <c r="B39" s="12">
        <f>DATE(2022,12,9)</f>
        <v>44904</v>
      </c>
      <c r="C39" s="12">
        <f>DATE(2022,12,9)</f>
        <v>44904</v>
      </c>
      <c r="D39" s="11" t="s">
        <v>67</v>
      </c>
      <c r="E39" s="13">
        <v>2310</v>
      </c>
      <c r="F39" s="14">
        <v>0.94</v>
      </c>
      <c r="G39" s="14">
        <f t="shared" si="0"/>
        <v>2171.4</v>
      </c>
    </row>
    <row r="40" spans="1:7" ht="15" customHeight="1" x14ac:dyDescent="0.25">
      <c r="A40" s="11" t="s">
        <v>68</v>
      </c>
      <c r="B40" s="12">
        <f>DATE(2023,4,10)</f>
        <v>45026</v>
      </c>
      <c r="C40" s="12">
        <f>DATE(2023,4,10)</f>
        <v>45026</v>
      </c>
      <c r="D40" s="11" t="s">
        <v>69</v>
      </c>
      <c r="E40" s="13">
        <v>3134</v>
      </c>
      <c r="F40" s="14">
        <v>4.3600000000000003</v>
      </c>
      <c r="G40" s="14">
        <f t="shared" si="0"/>
        <v>13664.240000000002</v>
      </c>
    </row>
    <row r="41" spans="1:7" ht="15" customHeight="1" x14ac:dyDescent="0.25">
      <c r="A41" s="11" t="s">
        <v>70</v>
      </c>
      <c r="B41" s="12">
        <f>DATE(2023,7,17)</f>
        <v>45124</v>
      </c>
      <c r="C41" s="12">
        <f>DATE(2023,7,17)</f>
        <v>45124</v>
      </c>
      <c r="D41" s="11" t="s">
        <v>71</v>
      </c>
      <c r="E41" s="13">
        <v>775</v>
      </c>
      <c r="F41" s="14">
        <v>4.4000000000000004</v>
      </c>
      <c r="G41" s="14">
        <f t="shared" si="0"/>
        <v>3410.0000000000005</v>
      </c>
    </row>
    <row r="42" spans="1:7" ht="15" customHeight="1" x14ac:dyDescent="0.25">
      <c r="A42" s="11" t="s">
        <v>72</v>
      </c>
      <c r="B42" s="12">
        <f>DATE(2023,7,17)</f>
        <v>45124</v>
      </c>
      <c r="C42" s="12">
        <f>DATE(2023,7,17)</f>
        <v>45124</v>
      </c>
      <c r="D42" s="11" t="s">
        <v>73</v>
      </c>
      <c r="E42" s="13">
        <v>796</v>
      </c>
      <c r="F42" s="14">
        <v>4.6399999999999997</v>
      </c>
      <c r="G42" s="14">
        <f t="shared" si="0"/>
        <v>3693.4399999999996</v>
      </c>
    </row>
    <row r="43" spans="1:7" ht="15" customHeight="1" x14ac:dyDescent="0.25">
      <c r="A43" s="11" t="s">
        <v>74</v>
      </c>
      <c r="B43" s="12">
        <f>DATE(2023,12,1)</f>
        <v>45261</v>
      </c>
      <c r="C43" s="12">
        <f>DATE(2023,12,1)</f>
        <v>45261</v>
      </c>
      <c r="D43" s="11" t="s">
        <v>75</v>
      </c>
      <c r="E43" s="13">
        <v>35</v>
      </c>
      <c r="F43" s="14">
        <v>915.8</v>
      </c>
      <c r="G43" s="14">
        <f t="shared" si="0"/>
        <v>32053</v>
      </c>
    </row>
    <row r="44" spans="1:7" ht="15" customHeight="1" x14ac:dyDescent="0.25">
      <c r="A44" s="11" t="s">
        <v>76</v>
      </c>
      <c r="B44" s="12">
        <f>DATE(2024,2,21)</f>
        <v>45343</v>
      </c>
      <c r="C44" s="12">
        <f>DATE(2024,2,21)</f>
        <v>45343</v>
      </c>
      <c r="D44" s="11" t="s">
        <v>77</v>
      </c>
      <c r="E44" s="13">
        <v>2</v>
      </c>
      <c r="F44" s="14">
        <v>1888</v>
      </c>
      <c r="G44" s="14">
        <f t="shared" si="0"/>
        <v>3776</v>
      </c>
    </row>
    <row r="45" spans="1:7" ht="15" customHeight="1" x14ac:dyDescent="0.25">
      <c r="A45" s="11" t="s">
        <v>78</v>
      </c>
      <c r="B45" s="12">
        <f>DATE(2024,2,21)</f>
        <v>45343</v>
      </c>
      <c r="C45" s="12">
        <f>DATE(2024,2,21)</f>
        <v>45343</v>
      </c>
      <c r="D45" s="11" t="s">
        <v>79</v>
      </c>
      <c r="E45" s="13">
        <v>46</v>
      </c>
      <c r="F45" s="14">
        <v>436.65</v>
      </c>
      <c r="G45" s="14">
        <f t="shared" si="0"/>
        <v>20085.899999999998</v>
      </c>
    </row>
    <row r="46" spans="1:7" ht="15" customHeight="1" x14ac:dyDescent="0.25">
      <c r="A46" s="11" t="s">
        <v>80</v>
      </c>
      <c r="B46" s="12">
        <f>DATE(2022,10,18)</f>
        <v>44852</v>
      </c>
      <c r="C46" s="12">
        <f>DATE(2022,10,18)</f>
        <v>44852</v>
      </c>
      <c r="D46" s="11" t="s">
        <v>81</v>
      </c>
      <c r="E46" s="13">
        <v>37</v>
      </c>
      <c r="F46" s="14">
        <v>101.49</v>
      </c>
      <c r="G46" s="14">
        <f t="shared" si="0"/>
        <v>3755.1299999999997</v>
      </c>
    </row>
    <row r="47" spans="1:7" ht="15" customHeight="1" x14ac:dyDescent="0.25">
      <c r="A47" s="11" t="s">
        <v>82</v>
      </c>
      <c r="B47" s="12">
        <f>DATE(2022,11,29)</f>
        <v>44894</v>
      </c>
      <c r="C47" s="12">
        <f>DATE(2022,11,29)</f>
        <v>44894</v>
      </c>
      <c r="D47" s="11" t="s">
        <v>83</v>
      </c>
      <c r="E47" s="13">
        <v>65</v>
      </c>
      <c r="F47" s="14">
        <v>728.78</v>
      </c>
      <c r="G47" s="14">
        <f t="shared" si="0"/>
        <v>47370.7</v>
      </c>
    </row>
    <row r="48" spans="1:7" ht="15" customHeight="1" x14ac:dyDescent="0.25">
      <c r="A48" s="11" t="s">
        <v>84</v>
      </c>
      <c r="B48" s="12">
        <f>DATE(2022,10,18)</f>
        <v>44852</v>
      </c>
      <c r="C48" s="12">
        <f>DATE(2022,10,18)</f>
        <v>44852</v>
      </c>
      <c r="D48" s="11" t="s">
        <v>85</v>
      </c>
      <c r="E48" s="13">
        <v>53</v>
      </c>
      <c r="F48" s="14">
        <v>109.4</v>
      </c>
      <c r="G48" s="14">
        <f t="shared" si="0"/>
        <v>5798.2000000000007</v>
      </c>
    </row>
    <row r="49" spans="1:7" ht="15" customHeight="1" x14ac:dyDescent="0.25">
      <c r="A49" s="11" t="s">
        <v>86</v>
      </c>
      <c r="B49" s="12">
        <f>DATE(2022,12,2)</f>
        <v>44897</v>
      </c>
      <c r="C49" s="12">
        <f>DATE(2022,12,2)</f>
        <v>44897</v>
      </c>
      <c r="D49" s="11" t="s">
        <v>87</v>
      </c>
      <c r="E49" s="13">
        <v>27</v>
      </c>
      <c r="F49" s="14">
        <v>128.1</v>
      </c>
      <c r="G49" s="14">
        <f t="shared" si="0"/>
        <v>3458.7</v>
      </c>
    </row>
    <row r="50" spans="1:7" ht="15" customHeight="1" x14ac:dyDescent="0.25">
      <c r="A50" s="11" t="s">
        <v>88</v>
      </c>
      <c r="B50" s="12">
        <f>DATE(2020,2,19)</f>
        <v>43880</v>
      </c>
      <c r="C50" s="12">
        <f>DATE(2020,2,19)</f>
        <v>43880</v>
      </c>
      <c r="D50" s="11" t="s">
        <v>89</v>
      </c>
      <c r="E50" s="13">
        <v>9</v>
      </c>
      <c r="F50" s="14">
        <v>429.67</v>
      </c>
      <c r="G50" s="14">
        <f t="shared" si="0"/>
        <v>3867.03</v>
      </c>
    </row>
    <row r="51" spans="1:7" ht="15" customHeight="1" x14ac:dyDescent="0.25">
      <c r="A51" s="11" t="s">
        <v>90</v>
      </c>
      <c r="B51" s="12">
        <f>DATE(2023,12,1)</f>
        <v>45261</v>
      </c>
      <c r="C51" s="12">
        <f>DATE(2023,12,1)</f>
        <v>45261</v>
      </c>
      <c r="D51" s="11" t="s">
        <v>91</v>
      </c>
      <c r="E51" s="13">
        <v>32</v>
      </c>
      <c r="F51" s="14">
        <v>1393.92</v>
      </c>
      <c r="G51" s="14">
        <f t="shared" si="0"/>
        <v>44605.440000000002</v>
      </c>
    </row>
    <row r="52" spans="1:7" ht="15" customHeight="1" x14ac:dyDescent="0.25">
      <c r="A52" s="11" t="s">
        <v>92</v>
      </c>
      <c r="B52" s="12">
        <f>DATE(2022,12,9)</f>
        <v>44904</v>
      </c>
      <c r="C52" s="12">
        <f>DATE(2022,12,9)</f>
        <v>44904</v>
      </c>
      <c r="D52" s="11" t="s">
        <v>93</v>
      </c>
      <c r="E52" s="13">
        <v>111</v>
      </c>
      <c r="F52" s="14">
        <v>90.14</v>
      </c>
      <c r="G52" s="14">
        <f t="shared" si="0"/>
        <v>10005.540000000001</v>
      </c>
    </row>
    <row r="53" spans="1:7" ht="15" customHeight="1" x14ac:dyDescent="0.25">
      <c r="A53" s="11" t="s">
        <v>94</v>
      </c>
      <c r="B53" s="12">
        <f t="shared" ref="B53:C55" si="2">DATE(2024,3,1)</f>
        <v>45352</v>
      </c>
      <c r="C53" s="12">
        <f t="shared" si="2"/>
        <v>45352</v>
      </c>
      <c r="D53" s="11" t="s">
        <v>95</v>
      </c>
      <c r="E53" s="13">
        <v>447</v>
      </c>
      <c r="F53" s="14">
        <v>245.27</v>
      </c>
      <c r="G53" s="14">
        <f t="shared" si="0"/>
        <v>109635.69</v>
      </c>
    </row>
    <row r="54" spans="1:7" ht="15" customHeight="1" x14ac:dyDescent="0.25">
      <c r="A54" s="11" t="s">
        <v>96</v>
      </c>
      <c r="B54" s="12">
        <f t="shared" si="2"/>
        <v>45352</v>
      </c>
      <c r="C54" s="12">
        <f t="shared" si="2"/>
        <v>45352</v>
      </c>
      <c r="D54" s="11" t="s">
        <v>97</v>
      </c>
      <c r="E54" s="13">
        <v>266</v>
      </c>
      <c r="F54" s="14">
        <v>328.92</v>
      </c>
      <c r="G54" s="14">
        <f t="shared" si="0"/>
        <v>87492.72</v>
      </c>
    </row>
    <row r="55" spans="1:7" ht="15" customHeight="1" x14ac:dyDescent="0.25">
      <c r="A55" s="11" t="s">
        <v>98</v>
      </c>
      <c r="B55" s="12">
        <f t="shared" si="2"/>
        <v>45352</v>
      </c>
      <c r="C55" s="12">
        <f t="shared" si="2"/>
        <v>45352</v>
      </c>
      <c r="D55" s="11" t="s">
        <v>99</v>
      </c>
      <c r="E55" s="13">
        <v>126</v>
      </c>
      <c r="F55" s="14">
        <v>243.5</v>
      </c>
      <c r="G55" s="14">
        <f t="shared" si="0"/>
        <v>30681</v>
      </c>
    </row>
    <row r="56" spans="1:7" ht="15" customHeight="1" x14ac:dyDescent="0.25">
      <c r="A56" s="11" t="s">
        <v>100</v>
      </c>
      <c r="B56" s="12">
        <f>DATE(2022,6,21)</f>
        <v>44733</v>
      </c>
      <c r="C56" s="12">
        <f>DATE(2022,6,21)</f>
        <v>44733</v>
      </c>
      <c r="D56" s="11" t="s">
        <v>101</v>
      </c>
      <c r="E56" s="13">
        <v>663</v>
      </c>
      <c r="F56" s="14">
        <v>12.45</v>
      </c>
      <c r="G56" s="14">
        <f t="shared" si="0"/>
        <v>8254.35</v>
      </c>
    </row>
    <row r="57" spans="1:7" ht="15" customHeight="1" x14ac:dyDescent="0.25">
      <c r="A57" s="11" t="s">
        <v>102</v>
      </c>
      <c r="B57" s="12">
        <f>DATE(2024,3,1)</f>
        <v>45352</v>
      </c>
      <c r="C57" s="12">
        <f>DATE(2024,3,1)</f>
        <v>45352</v>
      </c>
      <c r="D57" s="11" t="s">
        <v>103</v>
      </c>
      <c r="E57" s="13">
        <v>23100</v>
      </c>
      <c r="F57" s="14">
        <v>2.59</v>
      </c>
      <c r="G57" s="14">
        <f t="shared" si="0"/>
        <v>59829</v>
      </c>
    </row>
    <row r="58" spans="1:7" ht="15" customHeight="1" x14ac:dyDescent="0.25">
      <c r="A58" s="11" t="s">
        <v>104</v>
      </c>
      <c r="B58" s="12">
        <f>DATE(2024,3,1)</f>
        <v>45352</v>
      </c>
      <c r="C58" s="12">
        <f>DATE(2024,3,1)</f>
        <v>45352</v>
      </c>
      <c r="D58" s="11" t="s">
        <v>105</v>
      </c>
      <c r="E58" s="13">
        <v>24389</v>
      </c>
      <c r="F58" s="14">
        <v>1.49</v>
      </c>
      <c r="G58" s="14">
        <f t="shared" si="0"/>
        <v>36339.61</v>
      </c>
    </row>
    <row r="59" spans="1:7" ht="15" customHeight="1" x14ac:dyDescent="0.25">
      <c r="A59" s="11" t="s">
        <v>106</v>
      </c>
      <c r="B59" s="12">
        <f>DATE(2022,10,18)</f>
        <v>44852</v>
      </c>
      <c r="C59" s="12">
        <f>DATE(2022,10,18)</f>
        <v>44852</v>
      </c>
      <c r="D59" s="11" t="s">
        <v>107</v>
      </c>
      <c r="E59" s="13">
        <v>10200</v>
      </c>
      <c r="F59" s="14">
        <v>0.49</v>
      </c>
      <c r="G59" s="14">
        <f t="shared" si="0"/>
        <v>4998</v>
      </c>
    </row>
    <row r="60" spans="1:7" ht="15" customHeight="1" x14ac:dyDescent="0.25">
      <c r="A60" s="11" t="s">
        <v>108</v>
      </c>
      <c r="B60" s="12">
        <f>DATE(2022,10,18)</f>
        <v>44852</v>
      </c>
      <c r="C60" s="12">
        <f>DATE(2022,10,18)</f>
        <v>44852</v>
      </c>
      <c r="D60" s="11" t="s">
        <v>109</v>
      </c>
      <c r="E60" s="13">
        <v>30</v>
      </c>
      <c r="F60" s="14">
        <v>153.4</v>
      </c>
      <c r="G60" s="14">
        <f t="shared" si="0"/>
        <v>4602</v>
      </c>
    </row>
    <row r="61" spans="1:7" ht="15" customHeight="1" x14ac:dyDescent="0.25">
      <c r="A61" s="11" t="s">
        <v>110</v>
      </c>
      <c r="B61" s="12">
        <f>DATE(2020,2,13)</f>
        <v>43874</v>
      </c>
      <c r="C61" s="12">
        <f>DATE(2020,2,13)</f>
        <v>43874</v>
      </c>
      <c r="D61" s="11" t="s">
        <v>111</v>
      </c>
      <c r="E61" s="13">
        <v>20</v>
      </c>
      <c r="F61" s="14">
        <v>0.85</v>
      </c>
      <c r="G61" s="14">
        <f t="shared" si="0"/>
        <v>17</v>
      </c>
    </row>
    <row r="62" spans="1:7" ht="15" customHeight="1" x14ac:dyDescent="0.25">
      <c r="A62" s="11" t="s">
        <v>112</v>
      </c>
      <c r="B62" s="12">
        <f>DATE(2024,3,1)</f>
        <v>45352</v>
      </c>
      <c r="C62" s="12">
        <f>DATE(2024,3,1)</f>
        <v>45352</v>
      </c>
      <c r="D62" s="11" t="s">
        <v>113</v>
      </c>
      <c r="E62" s="13">
        <v>15256</v>
      </c>
      <c r="F62" s="14">
        <v>3.74</v>
      </c>
      <c r="G62" s="14">
        <f t="shared" si="0"/>
        <v>57057.440000000002</v>
      </c>
    </row>
    <row r="63" spans="1:7" ht="15" customHeight="1" x14ac:dyDescent="0.25">
      <c r="A63" s="11" t="s">
        <v>114</v>
      </c>
      <c r="B63" s="12">
        <f>DATE(2023,7,17)</f>
        <v>45124</v>
      </c>
      <c r="C63" s="12">
        <f>DATE(2023,7,17)</f>
        <v>45124</v>
      </c>
      <c r="D63" s="11" t="s">
        <v>115</v>
      </c>
      <c r="E63" s="13">
        <v>1500</v>
      </c>
      <c r="F63" s="14">
        <v>2.48</v>
      </c>
      <c r="G63" s="14">
        <f t="shared" si="0"/>
        <v>3720</v>
      </c>
    </row>
    <row r="64" spans="1:7" ht="15" customHeight="1" x14ac:dyDescent="0.25">
      <c r="A64" s="11" t="s">
        <v>116</v>
      </c>
      <c r="B64" s="12">
        <f>DATE(2024,2,21)</f>
        <v>45343</v>
      </c>
      <c r="C64" s="12">
        <f>DATE(2024,2,21)</f>
        <v>45343</v>
      </c>
      <c r="D64" s="11" t="s">
        <v>117</v>
      </c>
      <c r="E64" s="13">
        <v>178</v>
      </c>
      <c r="F64" s="14">
        <v>177</v>
      </c>
      <c r="G64" s="14">
        <f t="shared" si="0"/>
        <v>31506</v>
      </c>
    </row>
    <row r="65" spans="1:7" ht="15" customHeight="1" x14ac:dyDescent="0.25">
      <c r="A65" s="11" t="s">
        <v>118</v>
      </c>
      <c r="B65" s="12">
        <f>DATE(2024,2,8)</f>
        <v>45330</v>
      </c>
      <c r="C65" s="12">
        <f>DATE(2024,2,8)</f>
        <v>45330</v>
      </c>
      <c r="D65" s="11" t="s">
        <v>19</v>
      </c>
      <c r="E65" s="13">
        <v>51</v>
      </c>
      <c r="F65" s="14">
        <v>876.1</v>
      </c>
      <c r="G65" s="14">
        <f t="shared" si="0"/>
        <v>44681.1</v>
      </c>
    </row>
    <row r="66" spans="1:7" ht="15" customHeight="1" x14ac:dyDescent="0.25">
      <c r="A66" s="11" t="s">
        <v>119</v>
      </c>
      <c r="B66" s="12">
        <f>DATE(2023,6,1)</f>
        <v>45078</v>
      </c>
      <c r="C66" s="12">
        <f>DATE(2023,6,1)</f>
        <v>45078</v>
      </c>
      <c r="D66" s="11" t="s">
        <v>120</v>
      </c>
      <c r="E66" s="13">
        <v>1</v>
      </c>
      <c r="F66" s="14">
        <v>350</v>
      </c>
      <c r="G66" s="14">
        <f t="shared" si="0"/>
        <v>350</v>
      </c>
    </row>
    <row r="67" spans="1:7" ht="15" customHeight="1" x14ac:dyDescent="0.25">
      <c r="A67" s="11" t="s">
        <v>121</v>
      </c>
      <c r="B67" s="12">
        <f>DATE(2024,2,21)</f>
        <v>45343</v>
      </c>
      <c r="C67" s="12">
        <f>DATE(2024,2,21)</f>
        <v>45343</v>
      </c>
      <c r="D67" s="11" t="s">
        <v>122</v>
      </c>
      <c r="E67" s="13">
        <v>28</v>
      </c>
      <c r="F67" s="14">
        <v>1681.28</v>
      </c>
      <c r="G67" s="14">
        <f t="shared" si="0"/>
        <v>47075.839999999997</v>
      </c>
    </row>
    <row r="68" spans="1:7" ht="15" customHeight="1" x14ac:dyDescent="0.25">
      <c r="A68" s="11" t="s">
        <v>123</v>
      </c>
      <c r="B68" s="12">
        <f>DATE(2024,2,21)</f>
        <v>45343</v>
      </c>
      <c r="C68" s="12">
        <f>DATE(2024,2,21)</f>
        <v>45343</v>
      </c>
      <c r="D68" s="11" t="s">
        <v>124</v>
      </c>
      <c r="E68" s="13">
        <v>265</v>
      </c>
      <c r="F68" s="14">
        <v>23.49</v>
      </c>
      <c r="G68" s="14">
        <f t="shared" si="0"/>
        <v>6224.8499999999995</v>
      </c>
    </row>
    <row r="69" spans="1:7" ht="15" customHeight="1" x14ac:dyDescent="0.25">
      <c r="A69" s="11" t="s">
        <v>125</v>
      </c>
      <c r="B69" s="12">
        <f>DATE(2018,7,4)</f>
        <v>43285</v>
      </c>
      <c r="C69" s="12">
        <f>DATE(2018,7,4)</f>
        <v>43285</v>
      </c>
      <c r="D69" s="11" t="s">
        <v>126</v>
      </c>
      <c r="E69" s="13">
        <v>3</v>
      </c>
      <c r="F69" s="14">
        <v>269.55</v>
      </c>
      <c r="G69" s="14">
        <f t="shared" si="0"/>
        <v>808.65000000000009</v>
      </c>
    </row>
    <row r="70" spans="1:7" ht="15" customHeight="1" x14ac:dyDescent="0.25">
      <c r="A70" s="11" t="s">
        <v>127</v>
      </c>
      <c r="B70" s="12">
        <f>DATE(2023,12,8)</f>
        <v>45268</v>
      </c>
      <c r="C70" s="12">
        <f>DATE(2023,12,8)</f>
        <v>45268</v>
      </c>
      <c r="D70" s="11" t="s">
        <v>128</v>
      </c>
      <c r="E70" s="13">
        <v>777</v>
      </c>
      <c r="F70" s="14">
        <v>210.81</v>
      </c>
      <c r="G70" s="14">
        <f t="shared" si="0"/>
        <v>163799.37</v>
      </c>
    </row>
    <row r="71" spans="1:7" ht="15" customHeight="1" x14ac:dyDescent="0.25">
      <c r="A71" s="11" t="s">
        <v>129</v>
      </c>
      <c r="B71" s="12">
        <f>DATE(2022,6,21)</f>
        <v>44733</v>
      </c>
      <c r="C71" s="12">
        <f>DATE(2022,6,21)</f>
        <v>44733</v>
      </c>
      <c r="D71" s="11" t="s">
        <v>130</v>
      </c>
      <c r="E71" s="13">
        <v>19</v>
      </c>
      <c r="F71" s="14">
        <v>80.239999999999995</v>
      </c>
      <c r="G71" s="14">
        <f t="shared" si="0"/>
        <v>1524.56</v>
      </c>
    </row>
    <row r="72" spans="1:7" ht="15" customHeight="1" x14ac:dyDescent="0.25">
      <c r="A72" s="11" t="s">
        <v>131</v>
      </c>
      <c r="B72" s="12">
        <f>DATE(2021,7,2)</f>
        <v>44379</v>
      </c>
      <c r="C72" s="12">
        <f>DATE(2021,7,2)</f>
        <v>44379</v>
      </c>
      <c r="D72" s="11" t="s">
        <v>132</v>
      </c>
      <c r="E72" s="13">
        <v>17</v>
      </c>
      <c r="F72" s="14">
        <v>372.47</v>
      </c>
      <c r="G72" s="14">
        <f t="shared" si="0"/>
        <v>6331.9900000000007</v>
      </c>
    </row>
    <row r="73" spans="1:7" ht="15" customHeight="1" x14ac:dyDescent="0.25">
      <c r="A73" s="11" t="s">
        <v>133</v>
      </c>
      <c r="B73" s="12">
        <f>DATE(2024,3,1)</f>
        <v>45352</v>
      </c>
      <c r="C73" s="12">
        <f>DATE(2024,3,1)</f>
        <v>45352</v>
      </c>
      <c r="D73" s="11" t="s">
        <v>134</v>
      </c>
      <c r="E73" s="13">
        <v>15652</v>
      </c>
      <c r="F73" s="14">
        <v>5.35</v>
      </c>
      <c r="G73" s="14">
        <f t="shared" ref="G73:G136" si="3">E73*F73</f>
        <v>83738.2</v>
      </c>
    </row>
    <row r="74" spans="1:7" ht="15" customHeight="1" x14ac:dyDescent="0.25">
      <c r="A74" s="11" t="s">
        <v>135</v>
      </c>
      <c r="B74" s="12">
        <f>DATE(2022,12,9)</f>
        <v>44904</v>
      </c>
      <c r="C74" s="12">
        <f>DATE(2022,12,9)</f>
        <v>44904</v>
      </c>
      <c r="D74" s="11" t="s">
        <v>136</v>
      </c>
      <c r="E74" s="13">
        <v>480</v>
      </c>
      <c r="F74" s="14">
        <v>3.25</v>
      </c>
      <c r="G74" s="14">
        <f t="shared" si="3"/>
        <v>1560</v>
      </c>
    </row>
    <row r="75" spans="1:7" ht="15" customHeight="1" x14ac:dyDescent="0.25">
      <c r="A75" s="11" t="s">
        <v>137</v>
      </c>
      <c r="B75" s="12">
        <f>DATE(2023,6,1)</f>
        <v>45078</v>
      </c>
      <c r="C75" s="12">
        <f>DATE(2023,6,1)</f>
        <v>45078</v>
      </c>
      <c r="D75" s="11" t="s">
        <v>138</v>
      </c>
      <c r="E75" s="13">
        <v>110</v>
      </c>
      <c r="F75" s="14">
        <v>219.11</v>
      </c>
      <c r="G75" s="14">
        <f t="shared" si="3"/>
        <v>24102.100000000002</v>
      </c>
    </row>
    <row r="76" spans="1:7" ht="15" customHeight="1" x14ac:dyDescent="0.25">
      <c r="A76" s="11" t="s">
        <v>139</v>
      </c>
      <c r="B76" s="12">
        <f>DATE(2021,11,2)</f>
        <v>44502</v>
      </c>
      <c r="C76" s="12">
        <f>DATE(2021,11,2)</f>
        <v>44502</v>
      </c>
      <c r="D76" s="11" t="s">
        <v>140</v>
      </c>
      <c r="E76" s="13">
        <v>205</v>
      </c>
      <c r="F76" s="14">
        <v>3.5</v>
      </c>
      <c r="G76" s="14">
        <f t="shared" si="3"/>
        <v>717.5</v>
      </c>
    </row>
    <row r="77" spans="1:7" ht="15" customHeight="1" x14ac:dyDescent="0.25">
      <c r="A77" s="11" t="s">
        <v>141</v>
      </c>
      <c r="B77" s="12">
        <f>DATE(2021,5,14)</f>
        <v>44330</v>
      </c>
      <c r="C77" s="12">
        <f>DATE(2021,5,14)</f>
        <v>44330</v>
      </c>
      <c r="D77" s="11" t="s">
        <v>142</v>
      </c>
      <c r="E77" s="13">
        <v>9598</v>
      </c>
      <c r="F77" s="14">
        <v>3.54</v>
      </c>
      <c r="G77" s="14">
        <f t="shared" si="3"/>
        <v>33976.92</v>
      </c>
    </row>
    <row r="78" spans="1:7" ht="15" customHeight="1" x14ac:dyDescent="0.25">
      <c r="A78" s="11" t="s">
        <v>143</v>
      </c>
      <c r="B78" s="12">
        <f>DATE(2021,7,13)</f>
        <v>44390</v>
      </c>
      <c r="C78" s="12">
        <f>DATE(2021,7,13)</f>
        <v>44390</v>
      </c>
      <c r="D78" s="11" t="s">
        <v>144</v>
      </c>
      <c r="E78" s="13">
        <v>6</v>
      </c>
      <c r="F78" s="14">
        <v>531</v>
      </c>
      <c r="G78" s="14">
        <f t="shared" si="3"/>
        <v>3186</v>
      </c>
    </row>
    <row r="79" spans="1:7" ht="15" customHeight="1" x14ac:dyDescent="0.25">
      <c r="A79" s="11" t="s">
        <v>145</v>
      </c>
      <c r="B79" s="12">
        <f>DATE(2023,12,1)</f>
        <v>45261</v>
      </c>
      <c r="C79" s="12">
        <f>DATE(2023,12,1)</f>
        <v>45261</v>
      </c>
      <c r="D79" s="11" t="s">
        <v>146</v>
      </c>
      <c r="E79" s="13">
        <v>10</v>
      </c>
      <c r="F79" s="14">
        <v>202.96</v>
      </c>
      <c r="G79" s="14">
        <f t="shared" si="3"/>
        <v>2029.6000000000001</v>
      </c>
    </row>
    <row r="80" spans="1:7" ht="15" customHeight="1" x14ac:dyDescent="0.25">
      <c r="A80" s="11" t="s">
        <v>147</v>
      </c>
      <c r="B80" s="12">
        <f>DATE(2023,12,1)</f>
        <v>45261</v>
      </c>
      <c r="C80" s="12">
        <f>DATE(2023,12,1)</f>
        <v>45261</v>
      </c>
      <c r="D80" s="11" t="s">
        <v>148</v>
      </c>
      <c r="E80" s="13">
        <v>6</v>
      </c>
      <c r="F80" s="14">
        <v>1524.95</v>
      </c>
      <c r="G80" s="14">
        <f t="shared" si="3"/>
        <v>9149.7000000000007</v>
      </c>
    </row>
    <row r="81" spans="1:7" ht="15" customHeight="1" x14ac:dyDescent="0.25">
      <c r="A81" s="11" t="s">
        <v>149</v>
      </c>
      <c r="B81" s="12">
        <f>DATE(2024,2,21)</f>
        <v>45343</v>
      </c>
      <c r="C81" s="12">
        <f>DATE(2024,2,21)</f>
        <v>45343</v>
      </c>
      <c r="D81" s="11" t="s">
        <v>150</v>
      </c>
      <c r="E81" s="13">
        <v>40</v>
      </c>
      <c r="F81" s="14">
        <v>1302.33</v>
      </c>
      <c r="G81" s="14">
        <f t="shared" si="3"/>
        <v>52093.2</v>
      </c>
    </row>
    <row r="82" spans="1:7" ht="15" customHeight="1" x14ac:dyDescent="0.25">
      <c r="A82" s="11" t="s">
        <v>151</v>
      </c>
      <c r="B82" s="12">
        <f>DATE(2024,2,21)</f>
        <v>45343</v>
      </c>
      <c r="C82" s="12">
        <f>DATE(2024,2,21)</f>
        <v>45343</v>
      </c>
      <c r="D82" s="11" t="s">
        <v>152</v>
      </c>
      <c r="E82" s="13">
        <v>73</v>
      </c>
      <c r="F82" s="14">
        <v>654.63</v>
      </c>
      <c r="G82" s="14">
        <f t="shared" si="3"/>
        <v>47787.99</v>
      </c>
    </row>
    <row r="83" spans="1:7" ht="15" customHeight="1" x14ac:dyDescent="0.25">
      <c r="A83" s="11" t="s">
        <v>153</v>
      </c>
      <c r="B83" s="12">
        <f t="shared" ref="B83:C86" si="4">DATE(2023,4,10)</f>
        <v>45026</v>
      </c>
      <c r="C83" s="12">
        <f t="shared" si="4"/>
        <v>45026</v>
      </c>
      <c r="D83" s="11" t="s">
        <v>154</v>
      </c>
      <c r="E83" s="13">
        <v>8</v>
      </c>
      <c r="F83" s="14">
        <v>541.62</v>
      </c>
      <c r="G83" s="14">
        <f t="shared" si="3"/>
        <v>4332.96</v>
      </c>
    </row>
    <row r="84" spans="1:7" ht="15" customHeight="1" x14ac:dyDescent="0.25">
      <c r="A84" s="11" t="s">
        <v>155</v>
      </c>
      <c r="B84" s="12">
        <f t="shared" si="4"/>
        <v>45026</v>
      </c>
      <c r="C84" s="12">
        <f t="shared" si="4"/>
        <v>45026</v>
      </c>
      <c r="D84" s="11" t="s">
        <v>156</v>
      </c>
      <c r="E84" s="13">
        <v>12</v>
      </c>
      <c r="F84" s="14">
        <v>841.34</v>
      </c>
      <c r="G84" s="14">
        <f t="shared" si="3"/>
        <v>10096.08</v>
      </c>
    </row>
    <row r="85" spans="1:7" ht="15" customHeight="1" x14ac:dyDescent="0.25">
      <c r="A85" s="11" t="s">
        <v>157</v>
      </c>
      <c r="B85" s="12">
        <f t="shared" si="4"/>
        <v>45026</v>
      </c>
      <c r="C85" s="12">
        <f t="shared" si="4"/>
        <v>45026</v>
      </c>
      <c r="D85" s="11" t="s">
        <v>158</v>
      </c>
      <c r="E85" s="13">
        <v>18</v>
      </c>
      <c r="F85" s="14">
        <v>444.86</v>
      </c>
      <c r="G85" s="14">
        <f t="shared" si="3"/>
        <v>8007.4800000000005</v>
      </c>
    </row>
    <row r="86" spans="1:7" ht="15" customHeight="1" x14ac:dyDescent="0.25">
      <c r="A86" s="11" t="s">
        <v>159</v>
      </c>
      <c r="B86" s="12">
        <f t="shared" si="4"/>
        <v>45026</v>
      </c>
      <c r="C86" s="12">
        <f t="shared" si="4"/>
        <v>45026</v>
      </c>
      <c r="D86" s="11" t="s">
        <v>160</v>
      </c>
      <c r="E86" s="13">
        <v>8</v>
      </c>
      <c r="F86" s="14">
        <v>599.44000000000005</v>
      </c>
      <c r="G86" s="14">
        <f t="shared" si="3"/>
        <v>4795.5200000000004</v>
      </c>
    </row>
    <row r="87" spans="1:7" ht="15" customHeight="1" x14ac:dyDescent="0.25">
      <c r="A87" s="11" t="s">
        <v>161</v>
      </c>
      <c r="B87" s="12">
        <f>DATE(2024,2,21)</f>
        <v>45343</v>
      </c>
      <c r="C87" s="12">
        <f>DATE(2024,2,21)</f>
        <v>45343</v>
      </c>
      <c r="D87" s="11" t="s">
        <v>162</v>
      </c>
      <c r="E87" s="13">
        <v>29</v>
      </c>
      <c r="F87" s="14">
        <v>177</v>
      </c>
      <c r="G87" s="14">
        <f t="shared" si="3"/>
        <v>5133</v>
      </c>
    </row>
    <row r="88" spans="1:7" ht="15" customHeight="1" x14ac:dyDescent="0.25">
      <c r="A88" s="11" t="s">
        <v>163</v>
      </c>
      <c r="B88" s="12">
        <f>DATE(2023,12,1)</f>
        <v>45261</v>
      </c>
      <c r="C88" s="12">
        <f>DATE(2023,12,1)</f>
        <v>45261</v>
      </c>
      <c r="D88" s="11" t="s">
        <v>164</v>
      </c>
      <c r="E88" s="13">
        <v>42</v>
      </c>
      <c r="F88" s="14">
        <v>580.55999999999995</v>
      </c>
      <c r="G88" s="14">
        <f t="shared" si="3"/>
        <v>24383.519999999997</v>
      </c>
    </row>
    <row r="89" spans="1:7" ht="15" customHeight="1" x14ac:dyDescent="0.25">
      <c r="A89" s="11" t="s">
        <v>165</v>
      </c>
      <c r="B89" s="12">
        <f t="shared" ref="B89:C91" si="5">DATE(2024,3,6)</f>
        <v>45357</v>
      </c>
      <c r="C89" s="12">
        <f t="shared" si="5"/>
        <v>45357</v>
      </c>
      <c r="D89" s="11" t="s">
        <v>166</v>
      </c>
      <c r="E89" s="13">
        <v>8750</v>
      </c>
      <c r="F89" s="14">
        <v>5.08</v>
      </c>
      <c r="G89" s="14">
        <f t="shared" si="3"/>
        <v>44450</v>
      </c>
    </row>
    <row r="90" spans="1:7" ht="15" customHeight="1" x14ac:dyDescent="0.25">
      <c r="A90" s="11" t="s">
        <v>167</v>
      </c>
      <c r="B90" s="12">
        <f t="shared" si="5"/>
        <v>45357</v>
      </c>
      <c r="C90" s="12">
        <f t="shared" si="5"/>
        <v>45357</v>
      </c>
      <c r="D90" s="11" t="s">
        <v>168</v>
      </c>
      <c r="E90" s="13">
        <v>3500</v>
      </c>
      <c r="F90" s="14">
        <v>10.74</v>
      </c>
      <c r="G90" s="14">
        <f t="shared" si="3"/>
        <v>37590</v>
      </c>
    </row>
    <row r="91" spans="1:7" ht="15" customHeight="1" x14ac:dyDescent="0.25">
      <c r="A91" s="11" t="s">
        <v>169</v>
      </c>
      <c r="B91" s="12">
        <f t="shared" si="5"/>
        <v>45357</v>
      </c>
      <c r="C91" s="12">
        <f t="shared" si="5"/>
        <v>45357</v>
      </c>
      <c r="D91" s="11" t="s">
        <v>170</v>
      </c>
      <c r="E91" s="13">
        <v>1215</v>
      </c>
      <c r="F91" s="14">
        <v>18.66</v>
      </c>
      <c r="G91" s="14">
        <f t="shared" si="3"/>
        <v>22671.9</v>
      </c>
    </row>
    <row r="92" spans="1:7" ht="15" customHeight="1" x14ac:dyDescent="0.25">
      <c r="A92" s="11" t="s">
        <v>171</v>
      </c>
      <c r="B92" s="12">
        <f>DATE(2023,4,10)</f>
        <v>45026</v>
      </c>
      <c r="C92" s="12">
        <f>DATE(2023,4,10)</f>
        <v>45026</v>
      </c>
      <c r="D92" s="11" t="s">
        <v>172</v>
      </c>
      <c r="E92" s="13">
        <v>64</v>
      </c>
      <c r="F92" s="14">
        <v>479.64</v>
      </c>
      <c r="G92" s="14">
        <f t="shared" si="3"/>
        <v>30696.959999999999</v>
      </c>
    </row>
    <row r="93" spans="1:7" ht="15" customHeight="1" x14ac:dyDescent="0.25">
      <c r="A93" s="11" t="s">
        <v>173</v>
      </c>
      <c r="B93" s="12">
        <f>DATE(2023,5,2)</f>
        <v>45048</v>
      </c>
      <c r="C93" s="12">
        <f>DATE(2023,5,2)</f>
        <v>45048</v>
      </c>
      <c r="D93" s="11" t="s">
        <v>174</v>
      </c>
      <c r="E93" s="13">
        <v>321</v>
      </c>
      <c r="F93" s="14">
        <v>84.37</v>
      </c>
      <c r="G93" s="14">
        <f t="shared" si="3"/>
        <v>27082.77</v>
      </c>
    </row>
    <row r="94" spans="1:7" ht="15" customHeight="1" x14ac:dyDescent="0.25">
      <c r="A94" s="11" t="s">
        <v>175</v>
      </c>
      <c r="B94" s="12">
        <f>DATE(2011,3,31)</f>
        <v>40633</v>
      </c>
      <c r="C94" s="12">
        <f>DATE(2011,3,31)</f>
        <v>40633</v>
      </c>
      <c r="D94" s="11" t="s">
        <v>176</v>
      </c>
      <c r="E94" s="13">
        <v>5</v>
      </c>
      <c r="F94" s="14">
        <v>35.479999999999997</v>
      </c>
      <c r="G94" s="14">
        <f t="shared" si="3"/>
        <v>177.39999999999998</v>
      </c>
    </row>
    <row r="95" spans="1:7" ht="15" customHeight="1" x14ac:dyDescent="0.25">
      <c r="A95" s="11" t="s">
        <v>177</v>
      </c>
      <c r="B95" s="12">
        <f>DATE(2022,12,2)</f>
        <v>44897</v>
      </c>
      <c r="C95" s="12">
        <f>DATE(2022,12,2)</f>
        <v>44897</v>
      </c>
      <c r="D95" s="11" t="s">
        <v>178</v>
      </c>
      <c r="E95" s="13">
        <v>48</v>
      </c>
      <c r="F95" s="14">
        <v>203.42</v>
      </c>
      <c r="G95" s="14">
        <f t="shared" si="3"/>
        <v>9764.16</v>
      </c>
    </row>
    <row r="96" spans="1:7" ht="15" customHeight="1" x14ac:dyDescent="0.25">
      <c r="A96" s="11" t="s">
        <v>179</v>
      </c>
      <c r="B96" s="12">
        <f>DATE(2023,12,8)</f>
        <v>45268</v>
      </c>
      <c r="C96" s="12">
        <f>DATE(2023,12,8)</f>
        <v>45268</v>
      </c>
      <c r="D96" s="11" t="s">
        <v>180</v>
      </c>
      <c r="E96" s="13">
        <v>837</v>
      </c>
      <c r="F96" s="14">
        <v>5.53</v>
      </c>
      <c r="G96" s="14">
        <f t="shared" si="3"/>
        <v>4628.6100000000006</v>
      </c>
    </row>
    <row r="97" spans="1:7" ht="15" customHeight="1" x14ac:dyDescent="0.25">
      <c r="A97" s="11" t="s">
        <v>181</v>
      </c>
      <c r="B97" s="12">
        <f>DATE(2023,12,8)</f>
        <v>45268</v>
      </c>
      <c r="C97" s="12">
        <f>DATE(2023,12,8)</f>
        <v>45268</v>
      </c>
      <c r="D97" s="11" t="s">
        <v>182</v>
      </c>
      <c r="E97" s="13">
        <v>1456</v>
      </c>
      <c r="F97" s="14">
        <v>4.3499999999999996</v>
      </c>
      <c r="G97" s="14">
        <f t="shared" si="3"/>
        <v>6333.5999999999995</v>
      </c>
    </row>
    <row r="98" spans="1:7" ht="15" customHeight="1" x14ac:dyDescent="0.25">
      <c r="A98" s="11" t="s">
        <v>183</v>
      </c>
      <c r="B98" s="12">
        <f>DATE(2023,4,10)</f>
        <v>45026</v>
      </c>
      <c r="C98" s="12">
        <f>DATE(2023,4,10)</f>
        <v>45026</v>
      </c>
      <c r="D98" s="11" t="s">
        <v>184</v>
      </c>
      <c r="E98" s="13">
        <v>116</v>
      </c>
      <c r="F98" s="14">
        <v>15.08</v>
      </c>
      <c r="G98" s="14">
        <f t="shared" si="3"/>
        <v>1749.28</v>
      </c>
    </row>
    <row r="99" spans="1:7" ht="15" customHeight="1" x14ac:dyDescent="0.25">
      <c r="A99" s="11" t="s">
        <v>185</v>
      </c>
      <c r="B99" s="12">
        <f>DATE(2022,12,2)</f>
        <v>44897</v>
      </c>
      <c r="C99" s="12">
        <f>DATE(2022,12,2)</f>
        <v>44897</v>
      </c>
      <c r="D99" s="11" t="s">
        <v>186</v>
      </c>
      <c r="E99" s="13">
        <v>58</v>
      </c>
      <c r="F99" s="14">
        <v>14.66</v>
      </c>
      <c r="G99" s="14">
        <f t="shared" si="3"/>
        <v>850.28</v>
      </c>
    </row>
    <row r="100" spans="1:7" ht="15" customHeight="1" x14ac:dyDescent="0.25">
      <c r="A100" s="11" t="s">
        <v>187</v>
      </c>
      <c r="B100" s="12">
        <f>DATE(2019,12,20)</f>
        <v>43819</v>
      </c>
      <c r="C100" s="12">
        <f>DATE(2019,12,20)</f>
        <v>43819</v>
      </c>
      <c r="D100" s="11" t="s">
        <v>188</v>
      </c>
      <c r="E100" s="13">
        <v>47</v>
      </c>
      <c r="F100" s="14">
        <v>73.62</v>
      </c>
      <c r="G100" s="14">
        <f t="shared" si="3"/>
        <v>3460.1400000000003</v>
      </c>
    </row>
    <row r="101" spans="1:7" ht="15" customHeight="1" x14ac:dyDescent="0.25">
      <c r="A101" s="11" t="s">
        <v>189</v>
      </c>
      <c r="B101" s="12">
        <f t="shared" ref="B101:C104" si="6">DATE(2022,12,2)</f>
        <v>44897</v>
      </c>
      <c r="C101" s="12">
        <f t="shared" si="6"/>
        <v>44897</v>
      </c>
      <c r="D101" s="11" t="s">
        <v>190</v>
      </c>
      <c r="E101" s="13">
        <v>148</v>
      </c>
      <c r="F101" s="14">
        <v>249.99</v>
      </c>
      <c r="G101" s="14">
        <f t="shared" si="3"/>
        <v>36998.520000000004</v>
      </c>
    </row>
    <row r="102" spans="1:7" ht="15" customHeight="1" x14ac:dyDescent="0.25">
      <c r="A102" s="11" t="s">
        <v>191</v>
      </c>
      <c r="B102" s="12">
        <f t="shared" si="6"/>
        <v>44897</v>
      </c>
      <c r="C102" s="12">
        <f t="shared" si="6"/>
        <v>44897</v>
      </c>
      <c r="D102" s="11" t="s">
        <v>192</v>
      </c>
      <c r="E102" s="13">
        <v>40</v>
      </c>
      <c r="F102" s="14">
        <v>285.75</v>
      </c>
      <c r="G102" s="14">
        <f t="shared" si="3"/>
        <v>11430</v>
      </c>
    </row>
    <row r="103" spans="1:7" ht="15" customHeight="1" x14ac:dyDescent="0.25">
      <c r="A103" s="11" t="s">
        <v>193</v>
      </c>
      <c r="B103" s="12">
        <f t="shared" si="6"/>
        <v>44897</v>
      </c>
      <c r="C103" s="12">
        <f t="shared" si="6"/>
        <v>44897</v>
      </c>
      <c r="D103" s="11" t="s">
        <v>194</v>
      </c>
      <c r="E103" s="13">
        <v>69</v>
      </c>
      <c r="F103" s="14">
        <v>275.33</v>
      </c>
      <c r="G103" s="14">
        <f t="shared" si="3"/>
        <v>18997.77</v>
      </c>
    </row>
    <row r="104" spans="1:7" ht="15" customHeight="1" x14ac:dyDescent="0.25">
      <c r="A104" s="11" t="s">
        <v>195</v>
      </c>
      <c r="B104" s="12">
        <f t="shared" si="6"/>
        <v>44897</v>
      </c>
      <c r="C104" s="12">
        <f t="shared" si="6"/>
        <v>44897</v>
      </c>
      <c r="D104" s="11" t="s">
        <v>196</v>
      </c>
      <c r="E104" s="13">
        <v>16</v>
      </c>
      <c r="F104" s="14">
        <v>320.89</v>
      </c>
      <c r="G104" s="14">
        <f t="shared" si="3"/>
        <v>5134.24</v>
      </c>
    </row>
    <row r="105" spans="1:7" ht="15" customHeight="1" x14ac:dyDescent="0.25">
      <c r="A105" s="11" t="s">
        <v>197</v>
      </c>
      <c r="B105" s="12">
        <f>DATE(2022,6,21)</f>
        <v>44733</v>
      </c>
      <c r="C105" s="12">
        <f>DATE(2022,6,21)</f>
        <v>44733</v>
      </c>
      <c r="D105" s="11" t="s">
        <v>198</v>
      </c>
      <c r="E105" s="13">
        <v>43</v>
      </c>
      <c r="F105" s="14">
        <v>131.82</v>
      </c>
      <c r="G105" s="14">
        <f t="shared" si="3"/>
        <v>5668.2599999999993</v>
      </c>
    </row>
    <row r="106" spans="1:7" ht="15" customHeight="1" x14ac:dyDescent="0.25">
      <c r="A106" s="11" t="s">
        <v>199</v>
      </c>
      <c r="B106" s="12">
        <f>DATE(2014,9,18)</f>
        <v>41900</v>
      </c>
      <c r="C106" s="12">
        <f>DATE(2014,9,18)</f>
        <v>41900</v>
      </c>
      <c r="D106" s="11" t="s">
        <v>200</v>
      </c>
      <c r="E106" s="13">
        <v>27</v>
      </c>
      <c r="F106" s="14">
        <v>1475.15</v>
      </c>
      <c r="G106" s="14">
        <f t="shared" si="3"/>
        <v>39829.050000000003</v>
      </c>
    </row>
    <row r="107" spans="1:7" ht="15" customHeight="1" x14ac:dyDescent="0.25">
      <c r="A107" s="11" t="s">
        <v>201</v>
      </c>
      <c r="B107" s="12">
        <f>DATE(2014,9,18)</f>
        <v>41900</v>
      </c>
      <c r="C107" s="12">
        <f>DATE(2014,9,18)</f>
        <v>41900</v>
      </c>
      <c r="D107" s="11" t="s">
        <v>202</v>
      </c>
      <c r="E107" s="13">
        <v>28</v>
      </c>
      <c r="F107" s="14">
        <v>1642.51</v>
      </c>
      <c r="G107" s="14">
        <f t="shared" si="3"/>
        <v>45990.28</v>
      </c>
    </row>
    <row r="108" spans="1:7" ht="15" customHeight="1" x14ac:dyDescent="0.25">
      <c r="A108" s="11" t="s">
        <v>203</v>
      </c>
      <c r="B108" s="12">
        <f>DATE(2019,11,1)</f>
        <v>43770</v>
      </c>
      <c r="C108" s="12">
        <f>DATE(2019,11,1)</f>
        <v>43770</v>
      </c>
      <c r="D108" s="11" t="s">
        <v>204</v>
      </c>
      <c r="E108" s="13">
        <v>49</v>
      </c>
      <c r="F108" s="14">
        <v>14.2</v>
      </c>
      <c r="G108" s="14">
        <f t="shared" si="3"/>
        <v>695.8</v>
      </c>
    </row>
    <row r="109" spans="1:7" ht="15" customHeight="1" x14ac:dyDescent="0.25">
      <c r="A109" s="11" t="s">
        <v>205</v>
      </c>
      <c r="B109" s="12">
        <f t="shared" ref="B109:C111" si="7">DATE(2024,2,20)</f>
        <v>45342</v>
      </c>
      <c r="C109" s="12">
        <f t="shared" si="7"/>
        <v>45342</v>
      </c>
      <c r="D109" s="11" t="s">
        <v>206</v>
      </c>
      <c r="E109" s="13">
        <v>57</v>
      </c>
      <c r="F109" s="14">
        <v>106.35</v>
      </c>
      <c r="G109" s="14">
        <f t="shared" si="3"/>
        <v>6061.95</v>
      </c>
    </row>
    <row r="110" spans="1:7" ht="15" customHeight="1" x14ac:dyDescent="0.25">
      <c r="A110" s="11" t="s">
        <v>207</v>
      </c>
      <c r="B110" s="12">
        <f t="shared" si="7"/>
        <v>45342</v>
      </c>
      <c r="C110" s="12">
        <f t="shared" si="7"/>
        <v>45342</v>
      </c>
      <c r="D110" s="11" t="s">
        <v>208</v>
      </c>
      <c r="E110" s="13">
        <v>94</v>
      </c>
      <c r="F110" s="14">
        <v>66.290000000000006</v>
      </c>
      <c r="G110" s="14">
        <f t="shared" si="3"/>
        <v>6231.26</v>
      </c>
    </row>
    <row r="111" spans="1:7" ht="15" customHeight="1" x14ac:dyDescent="0.25">
      <c r="A111" s="11" t="s">
        <v>209</v>
      </c>
      <c r="B111" s="12">
        <f t="shared" si="7"/>
        <v>45342</v>
      </c>
      <c r="C111" s="12">
        <f t="shared" si="7"/>
        <v>45342</v>
      </c>
      <c r="D111" s="11" t="s">
        <v>210</v>
      </c>
      <c r="E111" s="13">
        <v>87</v>
      </c>
      <c r="F111" s="14">
        <v>278.45999999999998</v>
      </c>
      <c r="G111" s="14">
        <f t="shared" si="3"/>
        <v>24226.019999999997</v>
      </c>
    </row>
    <row r="112" spans="1:7" ht="15" customHeight="1" x14ac:dyDescent="0.25">
      <c r="A112" s="11" t="s">
        <v>211</v>
      </c>
      <c r="B112" s="12">
        <f>DATE(2023,4,10)</f>
        <v>45026</v>
      </c>
      <c r="C112" s="12">
        <f>DATE(2023,4,10)</f>
        <v>45026</v>
      </c>
      <c r="D112" s="11" t="s">
        <v>212</v>
      </c>
      <c r="E112" s="13">
        <v>1201</v>
      </c>
      <c r="F112" s="14">
        <v>1.23</v>
      </c>
      <c r="G112" s="14">
        <f t="shared" si="3"/>
        <v>1477.23</v>
      </c>
    </row>
    <row r="113" spans="1:7" ht="15" customHeight="1" x14ac:dyDescent="0.25">
      <c r="A113" s="11" t="s">
        <v>213</v>
      </c>
      <c r="B113" s="12">
        <f t="shared" ref="B113:C115" si="8">DATE(2023,12,8)</f>
        <v>45268</v>
      </c>
      <c r="C113" s="12">
        <f t="shared" si="8"/>
        <v>45268</v>
      </c>
      <c r="D113" s="11" t="s">
        <v>214</v>
      </c>
      <c r="E113" s="13">
        <v>1714</v>
      </c>
      <c r="F113" s="14">
        <v>10.58</v>
      </c>
      <c r="G113" s="14">
        <f t="shared" si="3"/>
        <v>18134.12</v>
      </c>
    </row>
    <row r="114" spans="1:7" ht="15" customHeight="1" x14ac:dyDescent="0.25">
      <c r="A114" s="11" t="s">
        <v>215</v>
      </c>
      <c r="B114" s="12">
        <f t="shared" si="8"/>
        <v>45268</v>
      </c>
      <c r="C114" s="12">
        <f t="shared" si="8"/>
        <v>45268</v>
      </c>
      <c r="D114" s="11" t="s">
        <v>216</v>
      </c>
      <c r="E114" s="13">
        <v>460</v>
      </c>
      <c r="F114" s="14">
        <v>44.16</v>
      </c>
      <c r="G114" s="14">
        <f t="shared" si="3"/>
        <v>20313.599999999999</v>
      </c>
    </row>
    <row r="115" spans="1:7" ht="15" customHeight="1" x14ac:dyDescent="0.25">
      <c r="A115" s="11" t="s">
        <v>217</v>
      </c>
      <c r="B115" s="12">
        <f t="shared" si="8"/>
        <v>45268</v>
      </c>
      <c r="C115" s="12">
        <f t="shared" si="8"/>
        <v>45268</v>
      </c>
      <c r="D115" s="11" t="s">
        <v>218</v>
      </c>
      <c r="E115" s="13">
        <v>1492</v>
      </c>
      <c r="F115" s="14">
        <v>9.02</v>
      </c>
      <c r="G115" s="14">
        <f t="shared" si="3"/>
        <v>13457.84</v>
      </c>
    </row>
    <row r="116" spans="1:7" ht="15" customHeight="1" x14ac:dyDescent="0.25">
      <c r="A116" s="11" t="s">
        <v>219</v>
      </c>
      <c r="B116" s="12">
        <f>DATE(2022,12,14)</f>
        <v>44909</v>
      </c>
      <c r="C116" s="12">
        <f>DATE(2022,12,14)</f>
        <v>44909</v>
      </c>
      <c r="D116" s="11" t="s">
        <v>220</v>
      </c>
      <c r="E116" s="13">
        <v>1138</v>
      </c>
      <c r="F116" s="14">
        <v>7.08</v>
      </c>
      <c r="G116" s="14">
        <f t="shared" si="3"/>
        <v>8057.04</v>
      </c>
    </row>
    <row r="117" spans="1:7" ht="15" customHeight="1" x14ac:dyDescent="0.25">
      <c r="A117" s="11" t="s">
        <v>221</v>
      </c>
      <c r="B117" s="12">
        <f>DATE(2024,2,20)</f>
        <v>45342</v>
      </c>
      <c r="C117" s="12">
        <f>DATE(2024,2,20)</f>
        <v>45342</v>
      </c>
      <c r="D117" s="11" t="s">
        <v>222</v>
      </c>
      <c r="E117" s="13">
        <v>920</v>
      </c>
      <c r="F117" s="14">
        <v>4.0999999999999996</v>
      </c>
      <c r="G117" s="14">
        <f t="shared" si="3"/>
        <v>3771.9999999999995</v>
      </c>
    </row>
    <row r="118" spans="1:7" ht="15" customHeight="1" x14ac:dyDescent="0.25">
      <c r="A118" s="11" t="s">
        <v>223</v>
      </c>
      <c r="B118" s="12">
        <f>DATE(2024,2,20)</f>
        <v>45342</v>
      </c>
      <c r="C118" s="12">
        <f>DATE(2024,2,20)</f>
        <v>45342</v>
      </c>
      <c r="D118" s="11" t="s">
        <v>224</v>
      </c>
      <c r="E118" s="13">
        <v>1367</v>
      </c>
      <c r="F118" s="14">
        <v>3.08</v>
      </c>
      <c r="G118" s="14">
        <f t="shared" si="3"/>
        <v>4210.3599999999997</v>
      </c>
    </row>
    <row r="119" spans="1:7" ht="15" customHeight="1" x14ac:dyDescent="0.25">
      <c r="A119" s="11" t="s">
        <v>225</v>
      </c>
      <c r="B119" s="12">
        <f>DATE(2023,12,8)</f>
        <v>45268</v>
      </c>
      <c r="C119" s="12">
        <f>DATE(2023,12,8)</f>
        <v>45268</v>
      </c>
      <c r="D119" s="11" t="s">
        <v>226</v>
      </c>
      <c r="E119" s="13">
        <v>50</v>
      </c>
      <c r="F119" s="14">
        <v>56.21</v>
      </c>
      <c r="G119" s="14">
        <f t="shared" si="3"/>
        <v>2810.5</v>
      </c>
    </row>
    <row r="120" spans="1:7" ht="15" customHeight="1" x14ac:dyDescent="0.25">
      <c r="A120" s="11" t="s">
        <v>227</v>
      </c>
      <c r="B120" s="12">
        <f>DATE(2022,6,21)</f>
        <v>44733</v>
      </c>
      <c r="C120" s="12">
        <f>DATE(2022,6,21)</f>
        <v>44733</v>
      </c>
      <c r="D120" s="11" t="s">
        <v>228</v>
      </c>
      <c r="E120" s="13">
        <v>1</v>
      </c>
      <c r="F120" s="14">
        <v>10.01</v>
      </c>
      <c r="G120" s="14">
        <f t="shared" si="3"/>
        <v>10.01</v>
      </c>
    </row>
    <row r="121" spans="1:7" ht="15" customHeight="1" x14ac:dyDescent="0.25">
      <c r="A121" s="11" t="s">
        <v>229</v>
      </c>
      <c r="B121" s="12">
        <f>DATE(2022,6,21)</f>
        <v>44733</v>
      </c>
      <c r="C121" s="12">
        <f>DATE(2022,6,21)</f>
        <v>44733</v>
      </c>
      <c r="D121" s="11" t="s">
        <v>230</v>
      </c>
      <c r="E121" s="13">
        <v>205</v>
      </c>
      <c r="F121" s="14">
        <v>8.2100000000000009</v>
      </c>
      <c r="G121" s="14">
        <f t="shared" si="3"/>
        <v>1683.0500000000002</v>
      </c>
    </row>
    <row r="122" spans="1:7" ht="15" customHeight="1" x14ac:dyDescent="0.25">
      <c r="A122" s="11" t="s">
        <v>231</v>
      </c>
      <c r="B122" s="12">
        <f>DATE(2022,12,2)</f>
        <v>44897</v>
      </c>
      <c r="C122" s="12">
        <f>DATE(2022,12,2)</f>
        <v>44897</v>
      </c>
      <c r="D122" s="11" t="s">
        <v>232</v>
      </c>
      <c r="E122" s="13">
        <v>40</v>
      </c>
      <c r="F122" s="14">
        <v>337.68</v>
      </c>
      <c r="G122" s="14">
        <f t="shared" si="3"/>
        <v>13507.2</v>
      </c>
    </row>
    <row r="123" spans="1:7" ht="15" customHeight="1" x14ac:dyDescent="0.25">
      <c r="A123" s="11" t="s">
        <v>233</v>
      </c>
      <c r="B123" s="12">
        <f>DATE(2020,5,12)</f>
        <v>43963</v>
      </c>
      <c r="C123" s="12">
        <f>DATE(2020,5,12)</f>
        <v>43963</v>
      </c>
      <c r="D123" s="11" t="s">
        <v>234</v>
      </c>
      <c r="E123" s="13">
        <v>3</v>
      </c>
      <c r="F123" s="14">
        <v>9794</v>
      </c>
      <c r="G123" s="14">
        <f t="shared" si="3"/>
        <v>29382</v>
      </c>
    </row>
    <row r="124" spans="1:7" ht="15" customHeight="1" x14ac:dyDescent="0.25">
      <c r="A124" s="11" t="s">
        <v>235</v>
      </c>
      <c r="B124" s="12">
        <f>DATE(2017,4,19)</f>
        <v>42844</v>
      </c>
      <c r="C124" s="12">
        <f>DATE(2017,4,19)</f>
        <v>42844</v>
      </c>
      <c r="D124" s="11" t="s">
        <v>236</v>
      </c>
      <c r="E124" s="13">
        <v>193</v>
      </c>
      <c r="F124" s="14">
        <v>27.31</v>
      </c>
      <c r="G124" s="14">
        <f t="shared" si="3"/>
        <v>5270.83</v>
      </c>
    </row>
    <row r="125" spans="1:7" ht="15" customHeight="1" x14ac:dyDescent="0.25">
      <c r="A125" s="11" t="s">
        <v>237</v>
      </c>
      <c r="B125" s="12">
        <f>DATE(2022,12,2)</f>
        <v>44897</v>
      </c>
      <c r="C125" s="12">
        <f>DATE(2022,12,2)</f>
        <v>44897</v>
      </c>
      <c r="D125" s="11" t="s">
        <v>238</v>
      </c>
      <c r="E125" s="13">
        <v>473</v>
      </c>
      <c r="F125" s="14">
        <v>11.59</v>
      </c>
      <c r="G125" s="14">
        <f t="shared" si="3"/>
        <v>5482.07</v>
      </c>
    </row>
    <row r="126" spans="1:7" ht="15" customHeight="1" x14ac:dyDescent="0.25">
      <c r="A126" s="11" t="s">
        <v>239</v>
      </c>
      <c r="B126" s="12">
        <f>DATE(2022,12,2)</f>
        <v>44897</v>
      </c>
      <c r="C126" s="12">
        <f>DATE(2022,12,2)</f>
        <v>44897</v>
      </c>
      <c r="D126" s="11" t="s">
        <v>240</v>
      </c>
      <c r="E126" s="13">
        <v>424</v>
      </c>
      <c r="F126" s="14">
        <v>11.62</v>
      </c>
      <c r="G126" s="14">
        <f t="shared" si="3"/>
        <v>4926.88</v>
      </c>
    </row>
    <row r="127" spans="1:7" ht="15" customHeight="1" x14ac:dyDescent="0.25">
      <c r="A127" s="11" t="s">
        <v>241</v>
      </c>
      <c r="B127" s="12">
        <f>DATE(2023,12,8)</f>
        <v>45268</v>
      </c>
      <c r="C127" s="12">
        <f>DATE(2023,12,8)</f>
        <v>45268</v>
      </c>
      <c r="D127" s="11" t="s">
        <v>242</v>
      </c>
      <c r="E127" s="13">
        <v>134</v>
      </c>
      <c r="F127" s="14">
        <v>25.02</v>
      </c>
      <c r="G127" s="14">
        <f t="shared" si="3"/>
        <v>3352.68</v>
      </c>
    </row>
    <row r="128" spans="1:7" ht="15" customHeight="1" x14ac:dyDescent="0.25">
      <c r="A128" s="11" t="s">
        <v>243</v>
      </c>
      <c r="B128" s="12">
        <f>DATE(2020,10,28)</f>
        <v>44132</v>
      </c>
      <c r="C128" s="12">
        <f>DATE(2020,10,28)</f>
        <v>44132</v>
      </c>
      <c r="D128" s="11" t="s">
        <v>244</v>
      </c>
      <c r="E128" s="13">
        <v>23</v>
      </c>
      <c r="F128" s="14">
        <v>81.06</v>
      </c>
      <c r="G128" s="14">
        <f t="shared" si="3"/>
        <v>1864.38</v>
      </c>
    </row>
    <row r="129" spans="1:7" ht="15" customHeight="1" x14ac:dyDescent="0.25">
      <c r="A129" s="11" t="s">
        <v>245</v>
      </c>
      <c r="B129" s="12">
        <f>DATE(2024,1,15)</f>
        <v>45306</v>
      </c>
      <c r="C129" s="12">
        <f>DATE(2024,1,15)</f>
        <v>45306</v>
      </c>
      <c r="D129" s="11" t="s">
        <v>246</v>
      </c>
      <c r="E129" s="13">
        <v>2640</v>
      </c>
      <c r="F129" s="14">
        <v>7.42</v>
      </c>
      <c r="G129" s="14">
        <f t="shared" si="3"/>
        <v>19588.8</v>
      </c>
    </row>
    <row r="130" spans="1:7" ht="15" customHeight="1" x14ac:dyDescent="0.25">
      <c r="A130" s="11" t="s">
        <v>247</v>
      </c>
      <c r="B130" s="12">
        <f>DATE(2023,1,3)</f>
        <v>44929</v>
      </c>
      <c r="C130" s="12">
        <f>DATE(2023,1,3)</f>
        <v>44929</v>
      </c>
      <c r="D130" s="11" t="s">
        <v>248</v>
      </c>
      <c r="E130" s="13">
        <v>235</v>
      </c>
      <c r="F130" s="14">
        <v>6.49</v>
      </c>
      <c r="G130" s="14">
        <f t="shared" si="3"/>
        <v>1525.15</v>
      </c>
    </row>
    <row r="131" spans="1:7" ht="15" customHeight="1" x14ac:dyDescent="0.25">
      <c r="A131" s="11" t="s">
        <v>249</v>
      </c>
      <c r="B131" s="12">
        <f>DATE(2023,12,8)</f>
        <v>45268</v>
      </c>
      <c r="C131" s="12">
        <f>DATE(2023,12,8)</f>
        <v>45268</v>
      </c>
      <c r="D131" s="11" t="s">
        <v>250</v>
      </c>
      <c r="E131" s="13">
        <v>1465</v>
      </c>
      <c r="F131" s="14">
        <v>208.71</v>
      </c>
      <c r="G131" s="14">
        <f t="shared" si="3"/>
        <v>305760.15000000002</v>
      </c>
    </row>
    <row r="132" spans="1:7" ht="15" customHeight="1" x14ac:dyDescent="0.25">
      <c r="A132" s="11" t="s">
        <v>251</v>
      </c>
      <c r="B132" s="12">
        <f>DATE(2023,4,10)</f>
        <v>45026</v>
      </c>
      <c r="C132" s="12">
        <f>DATE(2023,4,10)</f>
        <v>45026</v>
      </c>
      <c r="D132" s="11" t="s">
        <v>252</v>
      </c>
      <c r="E132" s="13">
        <v>1250</v>
      </c>
      <c r="F132" s="14">
        <v>5.0999999999999996</v>
      </c>
      <c r="G132" s="14">
        <f t="shared" si="3"/>
        <v>6375</v>
      </c>
    </row>
    <row r="133" spans="1:7" ht="15" customHeight="1" x14ac:dyDescent="0.25">
      <c r="A133" s="11" t="s">
        <v>253</v>
      </c>
      <c r="B133" s="12">
        <f>DATE(2023,8,9)</f>
        <v>45147</v>
      </c>
      <c r="C133" s="12">
        <f>DATE(2023,8,9)</f>
        <v>45147</v>
      </c>
      <c r="D133" s="11" t="s">
        <v>254</v>
      </c>
      <c r="E133" s="13">
        <v>1157</v>
      </c>
      <c r="F133" s="14">
        <v>1.94</v>
      </c>
      <c r="G133" s="14">
        <f t="shared" si="3"/>
        <v>2244.58</v>
      </c>
    </row>
    <row r="134" spans="1:7" ht="15" customHeight="1" x14ac:dyDescent="0.25">
      <c r="A134" s="11" t="s">
        <v>255</v>
      </c>
      <c r="B134" s="12">
        <f>DATE(2023,8,9)</f>
        <v>45147</v>
      </c>
      <c r="C134" s="12">
        <f>DATE(2023,8,9)</f>
        <v>45147</v>
      </c>
      <c r="D134" s="11" t="s">
        <v>256</v>
      </c>
      <c r="E134" s="13">
        <v>27</v>
      </c>
      <c r="F134" s="14">
        <v>488</v>
      </c>
      <c r="G134" s="14">
        <f t="shared" si="3"/>
        <v>13176</v>
      </c>
    </row>
    <row r="135" spans="1:7" ht="15" customHeight="1" x14ac:dyDescent="0.25">
      <c r="A135" s="11" t="s">
        <v>257</v>
      </c>
      <c r="B135" s="12">
        <f>DATE(2023,4,10)</f>
        <v>45026</v>
      </c>
      <c r="C135" s="12">
        <f>DATE(2023,4,10)</f>
        <v>45026</v>
      </c>
      <c r="D135" s="11" t="s">
        <v>258</v>
      </c>
      <c r="E135" s="13">
        <v>15</v>
      </c>
      <c r="F135" s="14">
        <v>1372.17</v>
      </c>
      <c r="G135" s="14">
        <f t="shared" si="3"/>
        <v>20582.550000000003</v>
      </c>
    </row>
    <row r="136" spans="1:7" ht="15" customHeight="1" x14ac:dyDescent="0.25">
      <c r="A136" s="11" t="s">
        <v>259</v>
      </c>
      <c r="B136" s="12">
        <f>DATE(2023,8,9)</f>
        <v>45147</v>
      </c>
      <c r="C136" s="12">
        <f>DATE(2023,8,9)</f>
        <v>45147</v>
      </c>
      <c r="D136" s="11" t="s">
        <v>260</v>
      </c>
      <c r="E136" s="13">
        <v>2667</v>
      </c>
      <c r="F136" s="14">
        <v>3.51</v>
      </c>
      <c r="G136" s="14">
        <f t="shared" si="3"/>
        <v>9361.17</v>
      </c>
    </row>
    <row r="137" spans="1:7" ht="15" customHeight="1" x14ac:dyDescent="0.25">
      <c r="A137" s="11" t="s">
        <v>261</v>
      </c>
      <c r="B137" s="12">
        <f>DATE(2023,8,9)</f>
        <v>45147</v>
      </c>
      <c r="C137" s="12">
        <f>DATE(2023,8,9)</f>
        <v>45147</v>
      </c>
      <c r="D137" s="11" t="s">
        <v>262</v>
      </c>
      <c r="E137" s="13">
        <v>4400</v>
      </c>
      <c r="F137" s="14">
        <v>1.85</v>
      </c>
      <c r="G137" s="14">
        <f t="shared" ref="G137:G200" si="9">E137*F137</f>
        <v>8140</v>
      </c>
    </row>
    <row r="138" spans="1:7" ht="15" customHeight="1" x14ac:dyDescent="0.25">
      <c r="A138" s="11" t="s">
        <v>263</v>
      </c>
      <c r="B138" s="12">
        <f>DATE(2023,1,3)</f>
        <v>44929</v>
      </c>
      <c r="C138" s="12">
        <f>DATE(2023,1,3)</f>
        <v>44929</v>
      </c>
      <c r="D138" s="11" t="s">
        <v>264</v>
      </c>
      <c r="E138" s="13">
        <v>1000</v>
      </c>
      <c r="F138" s="14">
        <v>1.77</v>
      </c>
      <c r="G138" s="14">
        <f t="shared" si="9"/>
        <v>1770</v>
      </c>
    </row>
    <row r="139" spans="1:7" ht="15" customHeight="1" x14ac:dyDescent="0.25">
      <c r="A139" s="11" t="s">
        <v>265</v>
      </c>
      <c r="B139" s="12">
        <f>DATE(2024,1,15)</f>
        <v>45306</v>
      </c>
      <c r="C139" s="12">
        <f>DATE(2024,1,15)</f>
        <v>45306</v>
      </c>
      <c r="D139" s="11" t="s">
        <v>266</v>
      </c>
      <c r="E139" s="13">
        <v>224</v>
      </c>
      <c r="F139" s="14">
        <v>193.95</v>
      </c>
      <c r="G139" s="14">
        <f t="shared" si="9"/>
        <v>43444.799999999996</v>
      </c>
    </row>
    <row r="140" spans="1:7" ht="15" customHeight="1" x14ac:dyDescent="0.25">
      <c r="A140" s="11" t="s">
        <v>267</v>
      </c>
      <c r="B140" s="12">
        <f>DATE(2023,8,8)</f>
        <v>45146</v>
      </c>
      <c r="C140" s="12">
        <f>DATE(2023,8,8)</f>
        <v>45146</v>
      </c>
      <c r="D140" s="11" t="s">
        <v>268</v>
      </c>
      <c r="E140" s="13">
        <v>500</v>
      </c>
      <c r="F140" s="14">
        <v>401.38</v>
      </c>
      <c r="G140" s="14">
        <f t="shared" si="9"/>
        <v>200690</v>
      </c>
    </row>
    <row r="141" spans="1:7" ht="15" customHeight="1" x14ac:dyDescent="0.25">
      <c r="A141" s="11" t="s">
        <v>269</v>
      </c>
      <c r="B141" s="12">
        <f>DATE(2019,10,21)</f>
        <v>43759</v>
      </c>
      <c r="C141" s="12">
        <f>DATE(2019,10,21)</f>
        <v>43759</v>
      </c>
      <c r="D141" s="11" t="s">
        <v>270</v>
      </c>
      <c r="E141" s="13">
        <v>15</v>
      </c>
      <c r="F141" s="14">
        <v>605.95000000000005</v>
      </c>
      <c r="G141" s="14">
        <f t="shared" si="9"/>
        <v>9089.25</v>
      </c>
    </row>
    <row r="142" spans="1:7" ht="15" customHeight="1" x14ac:dyDescent="0.25">
      <c r="A142" s="11" t="s">
        <v>271</v>
      </c>
      <c r="B142" s="12">
        <f t="shared" ref="B142:C144" si="10">DATE(2024,2,20)</f>
        <v>45342</v>
      </c>
      <c r="C142" s="12">
        <f t="shared" si="10"/>
        <v>45342</v>
      </c>
      <c r="D142" s="11" t="s">
        <v>272</v>
      </c>
      <c r="E142" s="13">
        <v>186</v>
      </c>
      <c r="F142" s="14">
        <v>37.799999999999997</v>
      </c>
      <c r="G142" s="14">
        <f t="shared" si="9"/>
        <v>7030.7999999999993</v>
      </c>
    </row>
    <row r="143" spans="1:7" ht="15" customHeight="1" x14ac:dyDescent="0.25">
      <c r="A143" s="11" t="s">
        <v>273</v>
      </c>
      <c r="B143" s="12">
        <f t="shared" si="10"/>
        <v>45342</v>
      </c>
      <c r="C143" s="12">
        <f t="shared" si="10"/>
        <v>45342</v>
      </c>
      <c r="D143" s="11" t="s">
        <v>274</v>
      </c>
      <c r="E143" s="13">
        <v>453</v>
      </c>
      <c r="F143" s="14">
        <v>72.569999999999993</v>
      </c>
      <c r="G143" s="14">
        <f t="shared" si="9"/>
        <v>32874.21</v>
      </c>
    </row>
    <row r="144" spans="1:7" ht="15" customHeight="1" x14ac:dyDescent="0.25">
      <c r="A144" s="11" t="s">
        <v>275</v>
      </c>
      <c r="B144" s="12">
        <f t="shared" si="10"/>
        <v>45342</v>
      </c>
      <c r="C144" s="12">
        <f t="shared" si="10"/>
        <v>45342</v>
      </c>
      <c r="D144" s="11" t="s">
        <v>276</v>
      </c>
      <c r="E144" s="13">
        <v>325</v>
      </c>
      <c r="F144" s="14">
        <v>59.11</v>
      </c>
      <c r="G144" s="14">
        <f t="shared" si="9"/>
        <v>19210.75</v>
      </c>
    </row>
    <row r="145" spans="1:7" ht="15" customHeight="1" x14ac:dyDescent="0.25">
      <c r="A145" s="11" t="s">
        <v>277</v>
      </c>
      <c r="B145" s="12">
        <f>DATE(2023,1,3)</f>
        <v>44929</v>
      </c>
      <c r="C145" s="12">
        <f>DATE(2023,1,3)</f>
        <v>44929</v>
      </c>
      <c r="D145" s="11" t="s">
        <v>278</v>
      </c>
      <c r="E145" s="13">
        <v>100</v>
      </c>
      <c r="F145" s="14">
        <v>343.84</v>
      </c>
      <c r="G145" s="14">
        <f t="shared" si="9"/>
        <v>34384</v>
      </c>
    </row>
    <row r="146" spans="1:7" ht="15" customHeight="1" x14ac:dyDescent="0.25">
      <c r="A146" s="11" t="s">
        <v>279</v>
      </c>
      <c r="B146" s="12">
        <f t="shared" ref="B146:C148" si="11">DATE(2023,8,9)</f>
        <v>45147</v>
      </c>
      <c r="C146" s="12">
        <f t="shared" si="11"/>
        <v>45147</v>
      </c>
      <c r="D146" s="11" t="s">
        <v>280</v>
      </c>
      <c r="E146" s="13">
        <v>56</v>
      </c>
      <c r="F146" s="14">
        <v>44.58</v>
      </c>
      <c r="G146" s="14">
        <f t="shared" si="9"/>
        <v>2496.48</v>
      </c>
    </row>
    <row r="147" spans="1:7" ht="15" customHeight="1" x14ac:dyDescent="0.25">
      <c r="A147" s="11" t="s">
        <v>281</v>
      </c>
      <c r="B147" s="12">
        <f t="shared" si="11"/>
        <v>45147</v>
      </c>
      <c r="C147" s="12">
        <f t="shared" si="11"/>
        <v>45147</v>
      </c>
      <c r="D147" s="11" t="s">
        <v>282</v>
      </c>
      <c r="E147" s="13">
        <v>49</v>
      </c>
      <c r="F147" s="14">
        <v>46.19</v>
      </c>
      <c r="G147" s="14">
        <f t="shared" si="9"/>
        <v>2263.31</v>
      </c>
    </row>
    <row r="148" spans="1:7" ht="15" customHeight="1" x14ac:dyDescent="0.25">
      <c r="A148" s="11" t="s">
        <v>283</v>
      </c>
      <c r="B148" s="12">
        <f t="shared" si="11"/>
        <v>45147</v>
      </c>
      <c r="C148" s="12">
        <f t="shared" si="11"/>
        <v>45147</v>
      </c>
      <c r="D148" s="11" t="s">
        <v>284</v>
      </c>
      <c r="E148" s="13">
        <v>72</v>
      </c>
      <c r="F148" s="14">
        <v>36.200000000000003</v>
      </c>
      <c r="G148" s="14">
        <f t="shared" si="9"/>
        <v>2606.4</v>
      </c>
    </row>
    <row r="149" spans="1:7" ht="15" customHeight="1" x14ac:dyDescent="0.25">
      <c r="A149" s="11" t="s">
        <v>285</v>
      </c>
      <c r="B149" s="12">
        <f>DATE(2022,12,2)</f>
        <v>44897</v>
      </c>
      <c r="C149" s="12">
        <f>DATE(2022,12,2)</f>
        <v>44897</v>
      </c>
      <c r="D149" s="11" t="s">
        <v>286</v>
      </c>
      <c r="E149" s="13">
        <v>56</v>
      </c>
      <c r="F149" s="14">
        <v>36.21</v>
      </c>
      <c r="G149" s="14">
        <f t="shared" si="9"/>
        <v>2027.76</v>
      </c>
    </row>
    <row r="150" spans="1:7" ht="15" customHeight="1" x14ac:dyDescent="0.25">
      <c r="A150" s="11" t="s">
        <v>287</v>
      </c>
      <c r="B150" s="12">
        <f>DATE(2016,4,12)</f>
        <v>42472</v>
      </c>
      <c r="C150" s="12">
        <f>DATE(2016,4,12)</f>
        <v>42472</v>
      </c>
      <c r="D150" s="11" t="s">
        <v>288</v>
      </c>
      <c r="E150" s="13">
        <v>19</v>
      </c>
      <c r="F150" s="14">
        <v>23.58</v>
      </c>
      <c r="G150" s="14">
        <f t="shared" si="9"/>
        <v>448.02</v>
      </c>
    </row>
    <row r="151" spans="1:7" ht="15" customHeight="1" x14ac:dyDescent="0.25">
      <c r="A151" s="11" t="s">
        <v>289</v>
      </c>
      <c r="B151" s="12">
        <f t="shared" ref="B151:C153" si="12">DATE(2023,8,9)</f>
        <v>45147</v>
      </c>
      <c r="C151" s="12">
        <f t="shared" si="12"/>
        <v>45147</v>
      </c>
      <c r="D151" s="11" t="s">
        <v>290</v>
      </c>
      <c r="E151" s="13">
        <v>104</v>
      </c>
      <c r="F151" s="14">
        <v>34.81</v>
      </c>
      <c r="G151" s="14">
        <f t="shared" si="9"/>
        <v>3620.2400000000002</v>
      </c>
    </row>
    <row r="152" spans="1:7" ht="15" customHeight="1" x14ac:dyDescent="0.25">
      <c r="A152" s="11" t="s">
        <v>291</v>
      </c>
      <c r="B152" s="12">
        <f t="shared" si="12"/>
        <v>45147</v>
      </c>
      <c r="C152" s="12">
        <f t="shared" si="12"/>
        <v>45147</v>
      </c>
      <c r="D152" s="11" t="s">
        <v>292</v>
      </c>
      <c r="E152" s="13">
        <v>70</v>
      </c>
      <c r="F152" s="14">
        <v>47.23</v>
      </c>
      <c r="G152" s="14">
        <f t="shared" si="9"/>
        <v>3306.1</v>
      </c>
    </row>
    <row r="153" spans="1:7" ht="15" customHeight="1" x14ac:dyDescent="0.25">
      <c r="A153" s="11" t="s">
        <v>293</v>
      </c>
      <c r="B153" s="12">
        <f t="shared" si="12"/>
        <v>45147</v>
      </c>
      <c r="C153" s="12">
        <f t="shared" si="12"/>
        <v>45147</v>
      </c>
      <c r="D153" s="11" t="s">
        <v>294</v>
      </c>
      <c r="E153" s="13">
        <v>70</v>
      </c>
      <c r="F153" s="14">
        <v>39.479999999999997</v>
      </c>
      <c r="G153" s="14">
        <f t="shared" si="9"/>
        <v>2763.6</v>
      </c>
    </row>
    <row r="154" spans="1:7" ht="15" customHeight="1" x14ac:dyDescent="0.25">
      <c r="A154" s="11" t="s">
        <v>295</v>
      </c>
      <c r="B154" s="12">
        <f>DATE(2022,12,2)</f>
        <v>44897</v>
      </c>
      <c r="C154" s="12">
        <f>DATE(2022,12,2)</f>
        <v>44897</v>
      </c>
      <c r="D154" s="11" t="s">
        <v>296</v>
      </c>
      <c r="E154" s="13">
        <v>28</v>
      </c>
      <c r="F154" s="14">
        <v>46</v>
      </c>
      <c r="G154" s="14">
        <f t="shared" si="9"/>
        <v>1288</v>
      </c>
    </row>
    <row r="155" spans="1:7" ht="15" customHeight="1" x14ac:dyDescent="0.25">
      <c r="A155" s="11" t="s">
        <v>297</v>
      </c>
      <c r="B155" s="12">
        <f>DATE(2023,8,8)</f>
        <v>45146</v>
      </c>
      <c r="C155" s="12">
        <f>DATE(2023,8,8)</f>
        <v>45146</v>
      </c>
      <c r="D155" s="11" t="s">
        <v>298</v>
      </c>
      <c r="E155" s="13">
        <v>95</v>
      </c>
      <c r="F155" s="14">
        <v>4.93</v>
      </c>
      <c r="G155" s="14">
        <f t="shared" si="9"/>
        <v>468.34999999999997</v>
      </c>
    </row>
    <row r="156" spans="1:7" ht="15" customHeight="1" x14ac:dyDescent="0.25">
      <c r="A156" s="11" t="s">
        <v>299</v>
      </c>
      <c r="B156" s="12">
        <f>DATE(2022,1,6)</f>
        <v>44567</v>
      </c>
      <c r="C156" s="12">
        <f>DATE(2022,1,6)</f>
        <v>44567</v>
      </c>
      <c r="D156" s="11" t="s">
        <v>300</v>
      </c>
      <c r="E156" s="13">
        <v>15</v>
      </c>
      <c r="F156" s="14">
        <v>509.37</v>
      </c>
      <c r="G156" s="14">
        <f t="shared" si="9"/>
        <v>7640.55</v>
      </c>
    </row>
    <row r="157" spans="1:7" ht="15" customHeight="1" x14ac:dyDescent="0.25">
      <c r="A157" s="11" t="s">
        <v>301</v>
      </c>
      <c r="B157" s="12">
        <f>DATE(2024,2,20)</f>
        <v>45342</v>
      </c>
      <c r="C157" s="12">
        <f>DATE(2024,2,20)</f>
        <v>45342</v>
      </c>
      <c r="D157" s="11" t="s">
        <v>302</v>
      </c>
      <c r="E157" s="13">
        <v>22681</v>
      </c>
      <c r="F157" s="14">
        <v>0.81</v>
      </c>
      <c r="G157" s="14">
        <f t="shared" si="9"/>
        <v>18371.61</v>
      </c>
    </row>
    <row r="158" spans="1:7" ht="15" customHeight="1" x14ac:dyDescent="0.25">
      <c r="A158" s="11" t="s">
        <v>303</v>
      </c>
      <c r="B158" s="12">
        <f>DATE(2024,1,15)</f>
        <v>45306</v>
      </c>
      <c r="C158" s="12">
        <f>DATE(2024,1,15)</f>
        <v>45306</v>
      </c>
      <c r="D158" s="11" t="s">
        <v>304</v>
      </c>
      <c r="E158" s="13">
        <v>30256</v>
      </c>
      <c r="F158" s="14">
        <v>2.89</v>
      </c>
      <c r="G158" s="14">
        <f t="shared" si="9"/>
        <v>87439.84</v>
      </c>
    </row>
    <row r="159" spans="1:7" ht="15" customHeight="1" x14ac:dyDescent="0.25">
      <c r="A159" s="11" t="s">
        <v>305</v>
      </c>
      <c r="B159" s="12">
        <f>DATE(2023,1,3)</f>
        <v>44929</v>
      </c>
      <c r="C159" s="12">
        <f>DATE(2023,1,3)</f>
        <v>44929</v>
      </c>
      <c r="D159" s="11" t="s">
        <v>306</v>
      </c>
      <c r="E159" s="13">
        <v>75011</v>
      </c>
      <c r="F159" s="14">
        <v>1.22</v>
      </c>
      <c r="G159" s="14">
        <f t="shared" si="9"/>
        <v>91513.42</v>
      </c>
    </row>
    <row r="160" spans="1:7" ht="15" customHeight="1" x14ac:dyDescent="0.25">
      <c r="A160" s="11" t="s">
        <v>307</v>
      </c>
      <c r="B160" s="12">
        <f>DATE(2020,3,2)</f>
        <v>43892</v>
      </c>
      <c r="C160" s="12">
        <f>DATE(2020,3,2)</f>
        <v>43892</v>
      </c>
      <c r="D160" s="11" t="s">
        <v>308</v>
      </c>
      <c r="E160" s="13">
        <v>1</v>
      </c>
      <c r="F160" s="14">
        <v>676.14</v>
      </c>
      <c r="G160" s="14">
        <f t="shared" si="9"/>
        <v>676.14</v>
      </c>
    </row>
    <row r="161" spans="1:7" ht="15" customHeight="1" x14ac:dyDescent="0.25">
      <c r="A161" s="11" t="s">
        <v>309</v>
      </c>
      <c r="B161" s="12">
        <f>DATE(2022,12,14)</f>
        <v>44909</v>
      </c>
      <c r="C161" s="12">
        <f>DATE(2022,12,14)</f>
        <v>44909</v>
      </c>
      <c r="D161" s="11" t="s">
        <v>310</v>
      </c>
      <c r="E161" s="13">
        <v>400</v>
      </c>
      <c r="F161" s="14">
        <v>21.24</v>
      </c>
      <c r="G161" s="14">
        <f t="shared" si="9"/>
        <v>8496</v>
      </c>
    </row>
    <row r="162" spans="1:7" ht="15" customHeight="1" x14ac:dyDescent="0.25">
      <c r="A162" s="11" t="s">
        <v>311</v>
      </c>
      <c r="B162" s="12">
        <f>DATE(2024,2,20)</f>
        <v>45342</v>
      </c>
      <c r="C162" s="12">
        <f>DATE(2024,2,20)</f>
        <v>45342</v>
      </c>
      <c r="D162" s="11" t="s">
        <v>312</v>
      </c>
      <c r="E162" s="13">
        <v>16</v>
      </c>
      <c r="F162" s="14">
        <v>460.55</v>
      </c>
      <c r="G162" s="14">
        <f t="shared" si="9"/>
        <v>7368.8</v>
      </c>
    </row>
    <row r="163" spans="1:7" ht="15" customHeight="1" x14ac:dyDescent="0.25">
      <c r="A163" s="11" t="s">
        <v>313</v>
      </c>
      <c r="B163" s="12">
        <f>DATE(2024,2,20)</f>
        <v>45342</v>
      </c>
      <c r="C163" s="12">
        <f>DATE(2024,2,20)</f>
        <v>45342</v>
      </c>
      <c r="D163" s="11" t="s">
        <v>314</v>
      </c>
      <c r="E163" s="13">
        <v>15</v>
      </c>
      <c r="F163" s="14">
        <v>1487.81</v>
      </c>
      <c r="G163" s="14">
        <f t="shared" si="9"/>
        <v>22317.149999999998</v>
      </c>
    </row>
    <row r="164" spans="1:7" ht="15" customHeight="1" x14ac:dyDescent="0.25">
      <c r="A164" s="11" t="s">
        <v>315</v>
      </c>
      <c r="B164" s="12">
        <f>DATE(2024,3,6)</f>
        <v>45357</v>
      </c>
      <c r="C164" s="12">
        <f>DATE(2024,3,6)</f>
        <v>45357</v>
      </c>
      <c r="D164" s="11" t="s">
        <v>316</v>
      </c>
      <c r="E164" s="13">
        <v>284</v>
      </c>
      <c r="F164" s="14">
        <v>77.069999999999993</v>
      </c>
      <c r="G164" s="14">
        <f t="shared" si="9"/>
        <v>21887.879999999997</v>
      </c>
    </row>
    <row r="165" spans="1:7" ht="15" customHeight="1" x14ac:dyDescent="0.25">
      <c r="A165" s="11" t="s">
        <v>317</v>
      </c>
      <c r="B165" s="12">
        <f>DATE(2024,3,6)</f>
        <v>45357</v>
      </c>
      <c r="C165" s="12">
        <f>DATE(2024,3,6)</f>
        <v>45357</v>
      </c>
      <c r="D165" s="11" t="s">
        <v>318</v>
      </c>
      <c r="E165" s="13">
        <v>336</v>
      </c>
      <c r="F165" s="14">
        <v>86.33</v>
      </c>
      <c r="G165" s="14">
        <f t="shared" si="9"/>
        <v>29006.880000000001</v>
      </c>
    </row>
    <row r="166" spans="1:7" ht="15" customHeight="1" x14ac:dyDescent="0.25">
      <c r="A166" s="11" t="s">
        <v>319</v>
      </c>
      <c r="B166" s="12">
        <f>DATE(2022,12,14)</f>
        <v>44909</v>
      </c>
      <c r="C166" s="12">
        <f>DATE(2022,12,14)</f>
        <v>44909</v>
      </c>
      <c r="D166" s="11" t="s">
        <v>320</v>
      </c>
      <c r="E166" s="13">
        <v>80</v>
      </c>
      <c r="F166" s="14">
        <v>47.45</v>
      </c>
      <c r="G166" s="14">
        <f t="shared" si="9"/>
        <v>3796</v>
      </c>
    </row>
    <row r="167" spans="1:7" ht="15" customHeight="1" x14ac:dyDescent="0.25">
      <c r="A167" s="11" t="s">
        <v>321</v>
      </c>
      <c r="B167" s="12">
        <f>DATE(2022,12,2)</f>
        <v>44897</v>
      </c>
      <c r="C167" s="12">
        <f>DATE(2022,12,2)</f>
        <v>44897</v>
      </c>
      <c r="D167" s="11" t="s">
        <v>322</v>
      </c>
      <c r="E167" s="13">
        <v>60</v>
      </c>
      <c r="F167" s="14">
        <v>99.82</v>
      </c>
      <c r="G167" s="14">
        <f t="shared" si="9"/>
        <v>5989.2</v>
      </c>
    </row>
    <row r="168" spans="1:7" ht="15" customHeight="1" x14ac:dyDescent="0.25">
      <c r="A168" s="11" t="s">
        <v>323</v>
      </c>
      <c r="B168" s="12">
        <f>DATE(2022,12,14)</f>
        <v>44909</v>
      </c>
      <c r="C168" s="12">
        <f>DATE(2022,12,14)</f>
        <v>44909</v>
      </c>
      <c r="D168" s="11" t="s">
        <v>324</v>
      </c>
      <c r="E168" s="13">
        <v>175</v>
      </c>
      <c r="F168" s="14">
        <v>49.69</v>
      </c>
      <c r="G168" s="14">
        <f t="shared" si="9"/>
        <v>8695.75</v>
      </c>
    </row>
    <row r="169" spans="1:7" ht="15" customHeight="1" x14ac:dyDescent="0.25">
      <c r="A169" s="11" t="s">
        <v>325</v>
      </c>
      <c r="B169" s="12">
        <f>DATE(2024,2,20)</f>
        <v>45342</v>
      </c>
      <c r="C169" s="12">
        <f>DATE(2024,2,20)</f>
        <v>45342</v>
      </c>
      <c r="D169" s="11" t="s">
        <v>326</v>
      </c>
      <c r="E169" s="13">
        <v>102</v>
      </c>
      <c r="F169" s="14">
        <v>136.33000000000001</v>
      </c>
      <c r="G169" s="14">
        <f t="shared" si="9"/>
        <v>13905.660000000002</v>
      </c>
    </row>
    <row r="170" spans="1:7" ht="15" customHeight="1" x14ac:dyDescent="0.25">
      <c r="A170" s="11" t="s">
        <v>327</v>
      </c>
      <c r="B170" s="12">
        <f>DATE(2024,1,15)</f>
        <v>45306</v>
      </c>
      <c r="C170" s="12">
        <f>DATE(2024,1,15)</f>
        <v>45306</v>
      </c>
      <c r="D170" s="11" t="s">
        <v>328</v>
      </c>
      <c r="E170" s="13">
        <v>103</v>
      </c>
      <c r="F170" s="14">
        <v>76.06</v>
      </c>
      <c r="G170" s="14">
        <f t="shared" si="9"/>
        <v>7834.18</v>
      </c>
    </row>
    <row r="171" spans="1:7" ht="15" customHeight="1" x14ac:dyDescent="0.25">
      <c r="A171" s="11" t="s">
        <v>329</v>
      </c>
      <c r="B171" s="12">
        <f>DATE(2024,2,20)</f>
        <v>45342</v>
      </c>
      <c r="C171" s="12">
        <f>DATE(2024,2,20)</f>
        <v>45342</v>
      </c>
      <c r="D171" s="11" t="s">
        <v>330</v>
      </c>
      <c r="E171" s="13">
        <v>323</v>
      </c>
      <c r="F171" s="14">
        <v>81.03</v>
      </c>
      <c r="G171" s="14">
        <f t="shared" si="9"/>
        <v>26172.69</v>
      </c>
    </row>
    <row r="172" spans="1:7" ht="15" customHeight="1" x14ac:dyDescent="0.25">
      <c r="A172" s="11" t="s">
        <v>331</v>
      </c>
      <c r="B172" s="12">
        <f>DATE(2023,1,3)</f>
        <v>44929</v>
      </c>
      <c r="C172" s="12">
        <f>DATE(2023,1,3)</f>
        <v>44929</v>
      </c>
      <c r="D172" s="11" t="s">
        <v>332</v>
      </c>
      <c r="E172" s="13">
        <v>3096</v>
      </c>
      <c r="F172" s="14">
        <v>2.95</v>
      </c>
      <c r="G172" s="14">
        <f t="shared" si="9"/>
        <v>9133.2000000000007</v>
      </c>
    </row>
    <row r="173" spans="1:7" ht="15" customHeight="1" x14ac:dyDescent="0.25">
      <c r="A173" s="11" t="s">
        <v>333</v>
      </c>
      <c r="B173" s="12">
        <f>DATE(2022,12,2)</f>
        <v>44897</v>
      </c>
      <c r="C173" s="12">
        <f>DATE(2022,12,2)</f>
        <v>44897</v>
      </c>
      <c r="D173" s="11" t="s">
        <v>334</v>
      </c>
      <c r="E173" s="13">
        <v>43</v>
      </c>
      <c r="F173" s="14">
        <v>36.21</v>
      </c>
      <c r="G173" s="14">
        <f t="shared" si="9"/>
        <v>1557.03</v>
      </c>
    </row>
    <row r="174" spans="1:7" ht="15" customHeight="1" x14ac:dyDescent="0.25">
      <c r="A174" s="11" t="s">
        <v>335</v>
      </c>
      <c r="B174" s="12">
        <f>DATE(2023,8,9)</f>
        <v>45147</v>
      </c>
      <c r="C174" s="12">
        <f>DATE(2023,8,9)</f>
        <v>45147</v>
      </c>
      <c r="D174" s="11" t="s">
        <v>336</v>
      </c>
      <c r="E174" s="13">
        <v>261</v>
      </c>
      <c r="F174" s="14">
        <v>34.56</v>
      </c>
      <c r="G174" s="14">
        <f t="shared" si="9"/>
        <v>9020.16</v>
      </c>
    </row>
    <row r="175" spans="1:7" ht="15" customHeight="1" x14ac:dyDescent="0.25">
      <c r="A175" s="11" t="s">
        <v>337</v>
      </c>
      <c r="B175" s="12">
        <f>DATE(2022,12,2)</f>
        <v>44897</v>
      </c>
      <c r="C175" s="12">
        <f>DATE(2022,12,2)</f>
        <v>44897</v>
      </c>
      <c r="D175" s="11" t="s">
        <v>338</v>
      </c>
      <c r="E175" s="13">
        <v>201</v>
      </c>
      <c r="F175" s="14">
        <v>36.53</v>
      </c>
      <c r="G175" s="14">
        <f t="shared" si="9"/>
        <v>7342.5300000000007</v>
      </c>
    </row>
    <row r="176" spans="1:7" ht="15" customHeight="1" x14ac:dyDescent="0.25">
      <c r="A176" s="11" t="s">
        <v>339</v>
      </c>
      <c r="B176" s="12">
        <f>DATE(2023,8,9)</f>
        <v>45147</v>
      </c>
      <c r="C176" s="12">
        <f>DATE(2023,8,9)</f>
        <v>45147</v>
      </c>
      <c r="D176" s="11" t="s">
        <v>340</v>
      </c>
      <c r="E176" s="13">
        <v>139</v>
      </c>
      <c r="F176" s="14">
        <v>35.14</v>
      </c>
      <c r="G176" s="14">
        <f t="shared" si="9"/>
        <v>4884.46</v>
      </c>
    </row>
    <row r="177" spans="1:7" ht="15" customHeight="1" x14ac:dyDescent="0.25">
      <c r="A177" s="11" t="s">
        <v>341</v>
      </c>
      <c r="B177" s="12">
        <f>DATE(2024,2,20)</f>
        <v>45342</v>
      </c>
      <c r="C177" s="12">
        <f>DATE(2024,2,20)</f>
        <v>45342</v>
      </c>
      <c r="D177" s="11" t="s">
        <v>342</v>
      </c>
      <c r="E177" s="13">
        <v>9</v>
      </c>
      <c r="F177" s="14">
        <v>331.09</v>
      </c>
      <c r="G177" s="14">
        <f t="shared" si="9"/>
        <v>2979.81</v>
      </c>
    </row>
    <row r="178" spans="1:7" ht="15" customHeight="1" x14ac:dyDescent="0.25">
      <c r="A178" s="11" t="s">
        <v>343</v>
      </c>
      <c r="B178" s="12">
        <f>DATE(2023,12,8)</f>
        <v>45268</v>
      </c>
      <c r="C178" s="12">
        <f>DATE(2023,12,8)</f>
        <v>45268</v>
      </c>
      <c r="D178" s="11" t="s">
        <v>344</v>
      </c>
      <c r="E178" s="13">
        <v>183</v>
      </c>
      <c r="F178" s="14">
        <v>72.17</v>
      </c>
      <c r="G178" s="14">
        <f t="shared" si="9"/>
        <v>13207.11</v>
      </c>
    </row>
    <row r="179" spans="1:7" ht="15" customHeight="1" x14ac:dyDescent="0.25">
      <c r="A179" s="11" t="s">
        <v>345</v>
      </c>
      <c r="B179" s="12">
        <f>DATE(2023,4,10)</f>
        <v>45026</v>
      </c>
      <c r="C179" s="12">
        <f>DATE(2023,4,10)</f>
        <v>45026</v>
      </c>
      <c r="D179" s="11" t="s">
        <v>346</v>
      </c>
      <c r="E179" s="13">
        <v>9</v>
      </c>
      <c r="F179" s="14">
        <v>765.82</v>
      </c>
      <c r="G179" s="14">
        <f t="shared" si="9"/>
        <v>6892.38</v>
      </c>
    </row>
    <row r="180" spans="1:7" ht="15" customHeight="1" x14ac:dyDescent="0.25">
      <c r="A180" s="11" t="s">
        <v>347</v>
      </c>
      <c r="B180" s="12">
        <f>DATE(2023,8,9)</f>
        <v>45147</v>
      </c>
      <c r="C180" s="12">
        <f>DATE(2023,8,9)</f>
        <v>45147</v>
      </c>
      <c r="D180" s="11" t="s">
        <v>348</v>
      </c>
      <c r="E180" s="13">
        <v>2846</v>
      </c>
      <c r="F180" s="14">
        <v>2.13</v>
      </c>
      <c r="G180" s="14">
        <f t="shared" si="9"/>
        <v>6061.98</v>
      </c>
    </row>
    <row r="181" spans="1:7" ht="15" customHeight="1" x14ac:dyDescent="0.25">
      <c r="A181" s="11" t="s">
        <v>349</v>
      </c>
      <c r="B181" s="12">
        <f>DATE(2023,1,13)</f>
        <v>44939</v>
      </c>
      <c r="C181" s="12">
        <f>DATE(2023,1,13)</f>
        <v>44939</v>
      </c>
      <c r="D181" s="11" t="s">
        <v>350</v>
      </c>
      <c r="E181" s="13">
        <v>538</v>
      </c>
      <c r="F181" s="14">
        <v>35.46</v>
      </c>
      <c r="G181" s="14">
        <f t="shared" si="9"/>
        <v>19077.48</v>
      </c>
    </row>
    <row r="182" spans="1:7" ht="15" customHeight="1" x14ac:dyDescent="0.25">
      <c r="A182" s="11" t="s">
        <v>351</v>
      </c>
      <c r="B182" s="12">
        <f>DATE(2024,1,15)</f>
        <v>45306</v>
      </c>
      <c r="C182" s="12">
        <f>DATE(2024,1,15)</f>
        <v>45306</v>
      </c>
      <c r="D182" s="11" t="s">
        <v>352</v>
      </c>
      <c r="E182" s="13">
        <v>274</v>
      </c>
      <c r="F182" s="14">
        <v>8.85</v>
      </c>
      <c r="G182" s="14">
        <f t="shared" si="9"/>
        <v>2424.9</v>
      </c>
    </row>
    <row r="183" spans="1:7" ht="15" customHeight="1" x14ac:dyDescent="0.25">
      <c r="A183" s="11" t="s">
        <v>353</v>
      </c>
      <c r="B183" s="12">
        <f>DATE(2023,1,3)</f>
        <v>44929</v>
      </c>
      <c r="C183" s="12">
        <f>DATE(2023,1,3)</f>
        <v>44929</v>
      </c>
      <c r="D183" s="11" t="s">
        <v>354</v>
      </c>
      <c r="E183" s="13">
        <v>104</v>
      </c>
      <c r="F183" s="14">
        <v>17.09</v>
      </c>
      <c r="G183" s="14">
        <f t="shared" si="9"/>
        <v>1777.36</v>
      </c>
    </row>
    <row r="184" spans="1:7" ht="15" customHeight="1" x14ac:dyDescent="0.25">
      <c r="A184" s="11" t="s">
        <v>355</v>
      </c>
      <c r="B184" s="12">
        <f>DATE(2018,6,4)</f>
        <v>43255</v>
      </c>
      <c r="C184" s="12">
        <f>DATE(2018,6,4)</f>
        <v>43255</v>
      </c>
      <c r="D184" s="11" t="s">
        <v>356</v>
      </c>
      <c r="E184" s="13">
        <v>1574</v>
      </c>
      <c r="F184" s="14">
        <v>2.99</v>
      </c>
      <c r="G184" s="14">
        <f t="shared" si="9"/>
        <v>4706.26</v>
      </c>
    </row>
    <row r="185" spans="1:7" ht="15" customHeight="1" x14ac:dyDescent="0.25">
      <c r="A185" s="11" t="s">
        <v>357</v>
      </c>
      <c r="B185" s="12">
        <f>DATE(2023,1,13)</f>
        <v>44939</v>
      </c>
      <c r="C185" s="12">
        <f>DATE(2023,1,13)</f>
        <v>44939</v>
      </c>
      <c r="D185" s="11" t="s">
        <v>358</v>
      </c>
      <c r="E185" s="13">
        <v>9</v>
      </c>
      <c r="F185" s="14">
        <v>29.34</v>
      </c>
      <c r="G185" s="14">
        <f t="shared" si="9"/>
        <v>264.06</v>
      </c>
    </row>
    <row r="186" spans="1:7" ht="15" customHeight="1" x14ac:dyDescent="0.25">
      <c r="A186" s="11" t="s">
        <v>359</v>
      </c>
      <c r="B186" s="12">
        <f>DATE(2023,12,4)</f>
        <v>45264</v>
      </c>
      <c r="C186" s="12">
        <f>DATE(2023,12,4)</f>
        <v>45264</v>
      </c>
      <c r="D186" s="11" t="s">
        <v>360</v>
      </c>
      <c r="E186" s="13">
        <v>5724</v>
      </c>
      <c r="F186" s="14">
        <v>8.9700000000000006</v>
      </c>
      <c r="G186" s="14">
        <f t="shared" si="9"/>
        <v>51344.280000000006</v>
      </c>
    </row>
    <row r="187" spans="1:7" ht="15" customHeight="1" x14ac:dyDescent="0.25">
      <c r="A187" s="11" t="s">
        <v>361</v>
      </c>
      <c r="B187" s="12">
        <f>DATE(2022,12,14)</f>
        <v>44909</v>
      </c>
      <c r="C187" s="12">
        <f>DATE(2022,12,14)</f>
        <v>44909</v>
      </c>
      <c r="D187" s="11" t="s">
        <v>362</v>
      </c>
      <c r="E187" s="13">
        <v>99</v>
      </c>
      <c r="F187" s="14">
        <v>116.38</v>
      </c>
      <c r="G187" s="14">
        <f t="shared" si="9"/>
        <v>11521.619999999999</v>
      </c>
    </row>
    <row r="188" spans="1:7" ht="15" customHeight="1" x14ac:dyDescent="0.25">
      <c r="A188" s="11" t="s">
        <v>363</v>
      </c>
      <c r="B188" s="12">
        <f>DATE(2023,4,10)</f>
        <v>45026</v>
      </c>
      <c r="C188" s="12">
        <f>DATE(2023,4,10)</f>
        <v>45026</v>
      </c>
      <c r="D188" s="11" t="s">
        <v>364</v>
      </c>
      <c r="E188" s="13">
        <v>115</v>
      </c>
      <c r="F188" s="14">
        <v>87.73</v>
      </c>
      <c r="G188" s="14">
        <f t="shared" si="9"/>
        <v>10088.950000000001</v>
      </c>
    </row>
    <row r="189" spans="1:7" ht="15" customHeight="1" x14ac:dyDescent="0.25">
      <c r="A189" s="11" t="s">
        <v>365</v>
      </c>
      <c r="B189" s="12">
        <f>DATE(2023,12,8)</f>
        <v>45268</v>
      </c>
      <c r="C189" s="12">
        <f>DATE(2023,12,8)</f>
        <v>45268</v>
      </c>
      <c r="D189" s="11" t="s">
        <v>366</v>
      </c>
      <c r="E189" s="13">
        <v>44</v>
      </c>
      <c r="F189" s="14">
        <v>67.069999999999993</v>
      </c>
      <c r="G189" s="14">
        <f t="shared" si="9"/>
        <v>2951.08</v>
      </c>
    </row>
    <row r="190" spans="1:7" ht="15" customHeight="1" x14ac:dyDescent="0.25">
      <c r="A190" s="11" t="s">
        <v>367</v>
      </c>
      <c r="B190" s="12">
        <f>DATE(2023,12,15)</f>
        <v>45275</v>
      </c>
      <c r="C190" s="12">
        <f>DATE(2023,12,15)</f>
        <v>45275</v>
      </c>
      <c r="D190" s="11" t="s">
        <v>368</v>
      </c>
      <c r="E190" s="13">
        <v>11</v>
      </c>
      <c r="F190" s="14">
        <v>7556.69</v>
      </c>
      <c r="G190" s="14">
        <f t="shared" si="9"/>
        <v>83123.59</v>
      </c>
    </row>
    <row r="191" spans="1:7" ht="15" customHeight="1" x14ac:dyDescent="0.25">
      <c r="A191" s="11" t="s">
        <v>369</v>
      </c>
      <c r="B191" s="12">
        <f>DATE(2023,9,21)</f>
        <v>45190</v>
      </c>
      <c r="C191" s="12">
        <f>DATE(2023,9,21)</f>
        <v>45190</v>
      </c>
      <c r="D191" s="11" t="s">
        <v>370</v>
      </c>
      <c r="E191" s="13">
        <v>4</v>
      </c>
      <c r="F191" s="14">
        <v>21139.09</v>
      </c>
      <c r="G191" s="14">
        <f t="shared" si="9"/>
        <v>84556.36</v>
      </c>
    </row>
    <row r="192" spans="1:7" ht="15" customHeight="1" x14ac:dyDescent="0.25">
      <c r="A192" s="11" t="s">
        <v>371</v>
      </c>
      <c r="B192" s="12">
        <f>DATE(2022,11,9)</f>
        <v>44874</v>
      </c>
      <c r="C192" s="12">
        <f>DATE(2022,11,9)</f>
        <v>44874</v>
      </c>
      <c r="D192" s="11" t="s">
        <v>372</v>
      </c>
      <c r="E192" s="13">
        <v>5</v>
      </c>
      <c r="F192" s="14">
        <v>16284</v>
      </c>
      <c r="G192" s="14">
        <f t="shared" si="9"/>
        <v>81420</v>
      </c>
    </row>
    <row r="193" spans="1:7" ht="15" customHeight="1" x14ac:dyDescent="0.25">
      <c r="A193" s="11" t="s">
        <v>373</v>
      </c>
      <c r="B193" s="12">
        <f>DATE(2022,12,2)</f>
        <v>44897</v>
      </c>
      <c r="C193" s="12">
        <f>DATE(2022,12,2)</f>
        <v>44897</v>
      </c>
      <c r="D193" s="11" t="s">
        <v>374</v>
      </c>
      <c r="E193" s="13">
        <v>11</v>
      </c>
      <c r="F193" s="14">
        <v>440</v>
      </c>
      <c r="G193" s="14">
        <f t="shared" si="9"/>
        <v>4840</v>
      </c>
    </row>
    <row r="194" spans="1:7" ht="15" customHeight="1" x14ac:dyDescent="0.25">
      <c r="A194" s="11" t="s">
        <v>375</v>
      </c>
      <c r="B194" s="12">
        <f>DATE(2022,11,9)</f>
        <v>44874</v>
      </c>
      <c r="C194" s="12">
        <f>DATE(2022,11,9)</f>
        <v>44874</v>
      </c>
      <c r="D194" s="11" t="s">
        <v>376</v>
      </c>
      <c r="E194" s="13">
        <v>5</v>
      </c>
      <c r="F194" s="14">
        <v>16815</v>
      </c>
      <c r="G194" s="14">
        <f t="shared" si="9"/>
        <v>84075</v>
      </c>
    </row>
    <row r="195" spans="1:7" ht="15" customHeight="1" x14ac:dyDescent="0.25">
      <c r="A195" s="11" t="s">
        <v>377</v>
      </c>
      <c r="B195" s="12">
        <f>DATE(2018,5,25)</f>
        <v>43245</v>
      </c>
      <c r="C195" s="12">
        <f>DATE(2018,5,25)</f>
        <v>43245</v>
      </c>
      <c r="D195" s="11" t="s">
        <v>378</v>
      </c>
      <c r="E195" s="13">
        <v>7</v>
      </c>
      <c r="F195" s="14">
        <v>1339.26</v>
      </c>
      <c r="G195" s="14">
        <f t="shared" si="9"/>
        <v>9374.82</v>
      </c>
    </row>
    <row r="196" spans="1:7" ht="15" customHeight="1" x14ac:dyDescent="0.25">
      <c r="A196" s="11" t="s">
        <v>379</v>
      </c>
      <c r="B196" s="12">
        <f t="shared" ref="B196:C198" si="13">DATE(2017,11,29)</f>
        <v>43068</v>
      </c>
      <c r="C196" s="12">
        <f t="shared" si="13"/>
        <v>43068</v>
      </c>
      <c r="D196" s="11" t="s">
        <v>380</v>
      </c>
      <c r="E196" s="13">
        <v>8</v>
      </c>
      <c r="F196" s="14">
        <v>1219.0899999999999</v>
      </c>
      <c r="G196" s="14">
        <f t="shared" si="9"/>
        <v>9752.7199999999993</v>
      </c>
    </row>
    <row r="197" spans="1:7" ht="15" customHeight="1" x14ac:dyDescent="0.25">
      <c r="A197" s="11" t="s">
        <v>381</v>
      </c>
      <c r="B197" s="12">
        <f t="shared" si="13"/>
        <v>43068</v>
      </c>
      <c r="C197" s="12">
        <f t="shared" si="13"/>
        <v>43068</v>
      </c>
      <c r="D197" s="11" t="s">
        <v>382</v>
      </c>
      <c r="E197" s="13">
        <v>8</v>
      </c>
      <c r="F197" s="14">
        <v>1219.6500000000001</v>
      </c>
      <c r="G197" s="14">
        <f t="shared" si="9"/>
        <v>9757.2000000000007</v>
      </c>
    </row>
    <row r="198" spans="1:7" ht="15" customHeight="1" x14ac:dyDescent="0.25">
      <c r="A198" s="11" t="s">
        <v>383</v>
      </c>
      <c r="B198" s="12">
        <f t="shared" si="13"/>
        <v>43068</v>
      </c>
      <c r="C198" s="12">
        <f t="shared" si="13"/>
        <v>43068</v>
      </c>
      <c r="D198" s="11" t="s">
        <v>384</v>
      </c>
      <c r="E198" s="13">
        <v>8</v>
      </c>
      <c r="F198" s="14">
        <v>1170.92</v>
      </c>
      <c r="G198" s="14">
        <f t="shared" si="9"/>
        <v>9367.36</v>
      </c>
    </row>
    <row r="199" spans="1:7" ht="15" customHeight="1" x14ac:dyDescent="0.25">
      <c r="A199" s="11" t="s">
        <v>385</v>
      </c>
      <c r="B199" s="12">
        <f>DATE(2022,12,2)</f>
        <v>44897</v>
      </c>
      <c r="C199" s="12">
        <f>DATE(2022,12,2)</f>
        <v>44897</v>
      </c>
      <c r="D199" s="11" t="s">
        <v>386</v>
      </c>
      <c r="E199" s="13">
        <v>46</v>
      </c>
      <c r="F199" s="14">
        <v>634.11</v>
      </c>
      <c r="G199" s="14">
        <f t="shared" si="9"/>
        <v>29169.06</v>
      </c>
    </row>
    <row r="200" spans="1:7" ht="15" customHeight="1" x14ac:dyDescent="0.25">
      <c r="A200" s="11" t="s">
        <v>387</v>
      </c>
      <c r="B200" s="12">
        <f>DATE(2022,11,9)</f>
        <v>44874</v>
      </c>
      <c r="C200" s="12">
        <f>DATE(2022,11,9)</f>
        <v>44874</v>
      </c>
      <c r="D200" s="11" t="s">
        <v>388</v>
      </c>
      <c r="E200" s="13">
        <v>5</v>
      </c>
      <c r="F200" s="14">
        <v>16815</v>
      </c>
      <c r="G200" s="14">
        <f t="shared" si="9"/>
        <v>84075</v>
      </c>
    </row>
    <row r="201" spans="1:7" ht="15" customHeight="1" x14ac:dyDescent="0.25">
      <c r="A201" s="11" t="s">
        <v>389</v>
      </c>
      <c r="B201" s="12">
        <f>DATE(2023,4,10)</f>
        <v>45026</v>
      </c>
      <c r="C201" s="12">
        <f>DATE(2023,4,10)</f>
        <v>45026</v>
      </c>
      <c r="D201" s="11" t="s">
        <v>390</v>
      </c>
      <c r="E201" s="13">
        <v>40</v>
      </c>
      <c r="F201" s="14">
        <v>448.4</v>
      </c>
      <c r="G201" s="14">
        <f t="shared" ref="G201:G263" si="14">E201*F201</f>
        <v>17936</v>
      </c>
    </row>
    <row r="202" spans="1:7" ht="15" customHeight="1" x14ac:dyDescent="0.25">
      <c r="A202" s="11" t="s">
        <v>391</v>
      </c>
      <c r="B202" s="12">
        <f>DATE(2022,12,2)</f>
        <v>44897</v>
      </c>
      <c r="C202" s="12">
        <f>DATE(2022,12,2)</f>
        <v>44897</v>
      </c>
      <c r="D202" s="11" t="s">
        <v>392</v>
      </c>
      <c r="E202" s="13">
        <v>7</v>
      </c>
      <c r="F202" s="14">
        <v>67.61</v>
      </c>
      <c r="G202" s="14">
        <f t="shared" si="14"/>
        <v>473.27</v>
      </c>
    </row>
    <row r="203" spans="1:7" ht="15" customHeight="1" x14ac:dyDescent="0.25">
      <c r="A203" s="11" t="s">
        <v>393</v>
      </c>
      <c r="B203" s="12">
        <f>DATE(2023,12,8)</f>
        <v>45268</v>
      </c>
      <c r="C203" s="12">
        <f>DATE(2023,12,8)</f>
        <v>45268</v>
      </c>
      <c r="D203" s="11" t="s">
        <v>394</v>
      </c>
      <c r="E203" s="13">
        <v>89</v>
      </c>
      <c r="F203" s="14">
        <v>90.65</v>
      </c>
      <c r="G203" s="14">
        <f t="shared" si="14"/>
        <v>8067.85</v>
      </c>
    </row>
    <row r="204" spans="1:7" ht="15" customHeight="1" x14ac:dyDescent="0.25">
      <c r="A204" s="11" t="s">
        <v>395</v>
      </c>
      <c r="B204" s="12">
        <f>DATE(2024,3,6)</f>
        <v>45357</v>
      </c>
      <c r="C204" s="12">
        <f>DATE(2024,3,6)</f>
        <v>45357</v>
      </c>
      <c r="D204" s="11" t="s">
        <v>396</v>
      </c>
      <c r="E204" s="13">
        <v>104</v>
      </c>
      <c r="F204" s="14">
        <v>342.44</v>
      </c>
      <c r="G204" s="14">
        <f t="shared" si="14"/>
        <v>35613.760000000002</v>
      </c>
    </row>
    <row r="205" spans="1:7" ht="15" customHeight="1" x14ac:dyDescent="0.25">
      <c r="A205" s="11" t="s">
        <v>397</v>
      </c>
      <c r="B205" s="12">
        <f>DATE(2023,1,3)</f>
        <v>44929</v>
      </c>
      <c r="C205" s="12">
        <f>DATE(2023,1,3)</f>
        <v>44929</v>
      </c>
      <c r="D205" s="11" t="s">
        <v>398</v>
      </c>
      <c r="E205" s="13">
        <v>527</v>
      </c>
      <c r="F205" s="14">
        <v>13.03</v>
      </c>
      <c r="G205" s="14">
        <f t="shared" si="14"/>
        <v>6866.8099999999995</v>
      </c>
    </row>
    <row r="206" spans="1:7" ht="15" customHeight="1" x14ac:dyDescent="0.25">
      <c r="A206" s="11" t="s">
        <v>399</v>
      </c>
      <c r="B206" s="12">
        <f>DATE(2024,1,15)</f>
        <v>45306</v>
      </c>
      <c r="C206" s="12">
        <f>DATE(2024,1,15)</f>
        <v>45306</v>
      </c>
      <c r="D206" s="11" t="s">
        <v>400</v>
      </c>
      <c r="E206" s="13">
        <v>200</v>
      </c>
      <c r="F206" s="14">
        <v>9.68</v>
      </c>
      <c r="G206" s="14">
        <f t="shared" si="14"/>
        <v>1936</v>
      </c>
    </row>
    <row r="207" spans="1:7" ht="15" customHeight="1" x14ac:dyDescent="0.25">
      <c r="A207" s="11" t="s">
        <v>401</v>
      </c>
      <c r="B207" s="12">
        <f t="shared" ref="B207:C209" si="15">DATE(2022,6,22)</f>
        <v>44734</v>
      </c>
      <c r="C207" s="12">
        <f t="shared" si="15"/>
        <v>44734</v>
      </c>
      <c r="D207" s="11" t="s">
        <v>402</v>
      </c>
      <c r="E207" s="13">
        <v>10</v>
      </c>
      <c r="F207" s="14">
        <v>496.4</v>
      </c>
      <c r="G207" s="14">
        <f t="shared" si="14"/>
        <v>4964</v>
      </c>
    </row>
    <row r="208" spans="1:7" ht="15" customHeight="1" x14ac:dyDescent="0.25">
      <c r="A208" s="11" t="s">
        <v>403</v>
      </c>
      <c r="B208" s="12">
        <f t="shared" si="15"/>
        <v>44734</v>
      </c>
      <c r="C208" s="12">
        <f t="shared" si="15"/>
        <v>44734</v>
      </c>
      <c r="D208" s="11" t="s">
        <v>404</v>
      </c>
      <c r="E208" s="13">
        <v>11</v>
      </c>
      <c r="F208" s="14">
        <v>476.23</v>
      </c>
      <c r="G208" s="14">
        <f t="shared" si="14"/>
        <v>5238.5300000000007</v>
      </c>
    </row>
    <row r="209" spans="1:7" ht="15" customHeight="1" x14ac:dyDescent="0.25">
      <c r="A209" s="11" t="s">
        <v>405</v>
      </c>
      <c r="B209" s="12">
        <f t="shared" si="15"/>
        <v>44734</v>
      </c>
      <c r="C209" s="12">
        <f t="shared" si="15"/>
        <v>44734</v>
      </c>
      <c r="D209" s="11" t="s">
        <v>406</v>
      </c>
      <c r="E209" s="13">
        <v>11</v>
      </c>
      <c r="F209" s="14">
        <v>482.93</v>
      </c>
      <c r="G209" s="14">
        <f t="shared" si="14"/>
        <v>5312.2300000000005</v>
      </c>
    </row>
    <row r="210" spans="1:7" ht="15" customHeight="1" x14ac:dyDescent="0.25">
      <c r="A210" s="11" t="s">
        <v>407</v>
      </c>
      <c r="B210" s="12">
        <f>DATE(2024,2,20)</f>
        <v>45342</v>
      </c>
      <c r="C210" s="12">
        <f>DATE(2024,2,20)</f>
        <v>45342</v>
      </c>
      <c r="D210" s="11" t="s">
        <v>408</v>
      </c>
      <c r="E210" s="13">
        <v>659</v>
      </c>
      <c r="F210" s="14">
        <v>17.079999999999998</v>
      </c>
      <c r="G210" s="14">
        <f t="shared" si="14"/>
        <v>11255.72</v>
      </c>
    </row>
    <row r="211" spans="1:7" ht="15" customHeight="1" x14ac:dyDescent="0.25">
      <c r="A211" s="11" t="s">
        <v>409</v>
      </c>
      <c r="B211" s="12">
        <f t="shared" ref="B211:C214" si="16">DATE(2022,12,19)</f>
        <v>44914</v>
      </c>
      <c r="C211" s="12">
        <f t="shared" si="16"/>
        <v>44914</v>
      </c>
      <c r="D211" s="11" t="s">
        <v>410</v>
      </c>
      <c r="E211" s="13">
        <v>11</v>
      </c>
      <c r="F211" s="14">
        <v>2637.3</v>
      </c>
      <c r="G211" s="14">
        <f t="shared" si="14"/>
        <v>29010.300000000003</v>
      </c>
    </row>
    <row r="212" spans="1:7" ht="15" customHeight="1" x14ac:dyDescent="0.25">
      <c r="A212" s="11" t="s">
        <v>411</v>
      </c>
      <c r="B212" s="12">
        <f t="shared" si="16"/>
        <v>44914</v>
      </c>
      <c r="C212" s="12">
        <f t="shared" si="16"/>
        <v>44914</v>
      </c>
      <c r="D212" s="11" t="s">
        <v>412</v>
      </c>
      <c r="E212" s="13">
        <v>4</v>
      </c>
      <c r="F212" s="14">
        <v>1761.51</v>
      </c>
      <c r="G212" s="14">
        <f t="shared" si="14"/>
        <v>7046.04</v>
      </c>
    </row>
    <row r="213" spans="1:7" ht="15" customHeight="1" x14ac:dyDescent="0.25">
      <c r="A213" s="11" t="s">
        <v>413</v>
      </c>
      <c r="B213" s="12">
        <f t="shared" si="16"/>
        <v>44914</v>
      </c>
      <c r="C213" s="12">
        <f t="shared" si="16"/>
        <v>44914</v>
      </c>
      <c r="D213" s="11" t="s">
        <v>414</v>
      </c>
      <c r="E213" s="13">
        <v>8</v>
      </c>
      <c r="F213" s="14">
        <v>1751.82</v>
      </c>
      <c r="G213" s="14">
        <f t="shared" si="14"/>
        <v>14014.56</v>
      </c>
    </row>
    <row r="214" spans="1:7" ht="15" customHeight="1" x14ac:dyDescent="0.25">
      <c r="A214" s="11" t="s">
        <v>415</v>
      </c>
      <c r="B214" s="12">
        <f t="shared" si="16"/>
        <v>44914</v>
      </c>
      <c r="C214" s="12">
        <f t="shared" si="16"/>
        <v>44914</v>
      </c>
      <c r="D214" s="11" t="s">
        <v>416</v>
      </c>
      <c r="E214" s="13">
        <v>5</v>
      </c>
      <c r="F214" s="14">
        <v>1738.03</v>
      </c>
      <c r="G214" s="14">
        <f t="shared" si="14"/>
        <v>8690.15</v>
      </c>
    </row>
    <row r="215" spans="1:7" ht="15" customHeight="1" x14ac:dyDescent="0.25">
      <c r="A215" s="11" t="s">
        <v>417</v>
      </c>
      <c r="B215" s="12">
        <f t="shared" ref="B215:C218" si="17">DATE(2021,4,15)</f>
        <v>44301</v>
      </c>
      <c r="C215" s="12">
        <f t="shared" si="17"/>
        <v>44301</v>
      </c>
      <c r="D215" s="11" t="s">
        <v>418</v>
      </c>
      <c r="E215" s="13">
        <v>12</v>
      </c>
      <c r="F215" s="14">
        <v>9332.49</v>
      </c>
      <c r="G215" s="14">
        <f t="shared" si="14"/>
        <v>111989.88</v>
      </c>
    </row>
    <row r="216" spans="1:7" ht="15" customHeight="1" x14ac:dyDescent="0.25">
      <c r="A216" s="11" t="s">
        <v>419</v>
      </c>
      <c r="B216" s="12">
        <f t="shared" si="17"/>
        <v>44301</v>
      </c>
      <c r="C216" s="12">
        <f t="shared" si="17"/>
        <v>44301</v>
      </c>
      <c r="D216" s="11" t="s">
        <v>420</v>
      </c>
      <c r="E216" s="13">
        <v>9</v>
      </c>
      <c r="F216" s="14">
        <v>9395.76</v>
      </c>
      <c r="G216" s="14">
        <f t="shared" si="14"/>
        <v>84561.84</v>
      </c>
    </row>
    <row r="217" spans="1:7" ht="15" customHeight="1" x14ac:dyDescent="0.25">
      <c r="A217" s="11" t="s">
        <v>421</v>
      </c>
      <c r="B217" s="12">
        <f t="shared" si="17"/>
        <v>44301</v>
      </c>
      <c r="C217" s="12">
        <f t="shared" si="17"/>
        <v>44301</v>
      </c>
      <c r="D217" s="11" t="s">
        <v>422</v>
      </c>
      <c r="E217" s="13">
        <v>9</v>
      </c>
      <c r="F217" s="14">
        <v>8986.98</v>
      </c>
      <c r="G217" s="14">
        <f t="shared" si="14"/>
        <v>80882.819999999992</v>
      </c>
    </row>
    <row r="218" spans="1:7" ht="15" customHeight="1" x14ac:dyDescent="0.25">
      <c r="A218" s="11" t="s">
        <v>423</v>
      </c>
      <c r="B218" s="12">
        <f t="shared" si="17"/>
        <v>44301</v>
      </c>
      <c r="C218" s="12">
        <f t="shared" si="17"/>
        <v>44301</v>
      </c>
      <c r="D218" s="11" t="s">
        <v>424</v>
      </c>
      <c r="E218" s="13">
        <v>11</v>
      </c>
      <c r="F218" s="14">
        <v>8949.2900000000009</v>
      </c>
      <c r="G218" s="14">
        <f t="shared" si="14"/>
        <v>98442.19</v>
      </c>
    </row>
    <row r="219" spans="1:7" ht="15" customHeight="1" x14ac:dyDescent="0.25">
      <c r="A219" s="11" t="s">
        <v>425</v>
      </c>
      <c r="B219" s="12">
        <f>DATE(2022,12,14)</f>
        <v>44909</v>
      </c>
      <c r="C219" s="12">
        <f>DATE(2022,12,14)</f>
        <v>44909</v>
      </c>
      <c r="D219" s="11" t="s">
        <v>426</v>
      </c>
      <c r="E219" s="13">
        <v>299</v>
      </c>
      <c r="F219" s="14">
        <v>4.72</v>
      </c>
      <c r="G219" s="14">
        <f t="shared" si="14"/>
        <v>1411.28</v>
      </c>
    </row>
    <row r="220" spans="1:7" ht="15" customHeight="1" x14ac:dyDescent="0.25">
      <c r="A220" s="11" t="s">
        <v>427</v>
      </c>
      <c r="B220" s="12">
        <f t="shared" ref="B220:C222" si="18">DATE(2023,12,15)</f>
        <v>45275</v>
      </c>
      <c r="C220" s="12">
        <f t="shared" si="18"/>
        <v>45275</v>
      </c>
      <c r="D220" s="11" t="s">
        <v>428</v>
      </c>
      <c r="E220" s="13">
        <v>15</v>
      </c>
      <c r="F220" s="14">
        <v>4808.71</v>
      </c>
      <c r="G220" s="14">
        <f t="shared" si="14"/>
        <v>72130.649999999994</v>
      </c>
    </row>
    <row r="221" spans="1:7" ht="15" customHeight="1" x14ac:dyDescent="0.25">
      <c r="A221" s="11" t="s">
        <v>429</v>
      </c>
      <c r="B221" s="12">
        <f t="shared" si="18"/>
        <v>45275</v>
      </c>
      <c r="C221" s="12">
        <f t="shared" si="18"/>
        <v>45275</v>
      </c>
      <c r="D221" s="11" t="s">
        <v>430</v>
      </c>
      <c r="E221" s="13">
        <v>9</v>
      </c>
      <c r="F221" s="14">
        <v>11103.6</v>
      </c>
      <c r="G221" s="14">
        <f t="shared" si="14"/>
        <v>99932.400000000009</v>
      </c>
    </row>
    <row r="222" spans="1:7" ht="15" customHeight="1" x14ac:dyDescent="0.25">
      <c r="A222" s="11" t="s">
        <v>431</v>
      </c>
      <c r="B222" s="12">
        <f t="shared" si="18"/>
        <v>45275</v>
      </c>
      <c r="C222" s="12">
        <f t="shared" si="18"/>
        <v>45275</v>
      </c>
      <c r="D222" s="11" t="s">
        <v>432</v>
      </c>
      <c r="E222" s="13">
        <v>6</v>
      </c>
      <c r="F222" s="14">
        <v>20217.97</v>
      </c>
      <c r="G222" s="14">
        <f t="shared" si="14"/>
        <v>121307.82</v>
      </c>
    </row>
    <row r="223" spans="1:7" ht="15" customHeight="1" x14ac:dyDescent="0.25">
      <c r="A223" s="11" t="s">
        <v>433</v>
      </c>
      <c r="B223" s="12">
        <f>DATE(2020,3,2)</f>
        <v>43892</v>
      </c>
      <c r="C223" s="12">
        <f>DATE(2020,3,2)</f>
        <v>43892</v>
      </c>
      <c r="D223" s="11" t="s">
        <v>434</v>
      </c>
      <c r="E223" s="13">
        <v>4</v>
      </c>
      <c r="F223" s="14">
        <v>690.3</v>
      </c>
      <c r="G223" s="14">
        <f t="shared" si="14"/>
        <v>2761.2</v>
      </c>
    </row>
    <row r="224" spans="1:7" ht="15" customHeight="1" x14ac:dyDescent="0.25">
      <c r="A224" s="11" t="s">
        <v>435</v>
      </c>
      <c r="B224" s="12">
        <f>DATE(2023,12,15)</f>
        <v>45275</v>
      </c>
      <c r="C224" s="12">
        <f>DATE(2023,12,15)</f>
        <v>45275</v>
      </c>
      <c r="D224" s="11" t="s">
        <v>436</v>
      </c>
      <c r="E224" s="13">
        <v>3</v>
      </c>
      <c r="F224" s="14">
        <v>35999.99</v>
      </c>
      <c r="G224" s="14">
        <f t="shared" si="14"/>
        <v>107999.97</v>
      </c>
    </row>
    <row r="225" spans="1:7" ht="15" customHeight="1" x14ac:dyDescent="0.25">
      <c r="A225" s="11" t="s">
        <v>437</v>
      </c>
      <c r="B225" s="12">
        <f>DATE(2024,3,6)</f>
        <v>45357</v>
      </c>
      <c r="C225" s="12">
        <f>DATE(2024,3,6)</f>
        <v>45357</v>
      </c>
      <c r="D225" s="11" t="s">
        <v>438</v>
      </c>
      <c r="E225" s="13">
        <v>136</v>
      </c>
      <c r="F225" s="14">
        <v>319.86</v>
      </c>
      <c r="G225" s="14">
        <f t="shared" si="14"/>
        <v>43500.959999999999</v>
      </c>
    </row>
    <row r="226" spans="1:7" ht="15" customHeight="1" x14ac:dyDescent="0.25">
      <c r="A226" s="11" t="s">
        <v>439</v>
      </c>
      <c r="B226" s="12">
        <f>DATE(2023,12,15)</f>
        <v>45275</v>
      </c>
      <c r="C226" s="12">
        <f>DATE(2023,12,15)</f>
        <v>45275</v>
      </c>
      <c r="D226" s="11" t="s">
        <v>440</v>
      </c>
      <c r="E226" s="13">
        <v>1</v>
      </c>
      <c r="F226" s="14">
        <v>15000</v>
      </c>
      <c r="G226" s="14">
        <f t="shared" si="14"/>
        <v>15000</v>
      </c>
    </row>
    <row r="227" spans="1:7" ht="15" customHeight="1" x14ac:dyDescent="0.25">
      <c r="A227" s="11" t="s">
        <v>441</v>
      </c>
      <c r="B227" s="12">
        <f>DATE(2023,12,15)</f>
        <v>45275</v>
      </c>
      <c r="C227" s="12">
        <f>DATE(2023,12,15)</f>
        <v>45275</v>
      </c>
      <c r="D227" s="11" t="s">
        <v>442</v>
      </c>
      <c r="E227" s="13">
        <v>1</v>
      </c>
      <c r="F227" s="14">
        <v>15000</v>
      </c>
      <c r="G227" s="14">
        <f t="shared" si="14"/>
        <v>15000</v>
      </c>
    </row>
    <row r="228" spans="1:7" ht="15" customHeight="1" x14ac:dyDescent="0.25">
      <c r="A228" s="11" t="s">
        <v>443</v>
      </c>
      <c r="B228" s="12">
        <f>DATE(2022,7,12)</f>
        <v>44754</v>
      </c>
      <c r="C228" s="12">
        <f>DATE(2022,7,12)</f>
        <v>44754</v>
      </c>
      <c r="D228" s="11" t="s">
        <v>444</v>
      </c>
      <c r="E228" s="13">
        <v>4</v>
      </c>
      <c r="F228" s="14">
        <v>11569.9</v>
      </c>
      <c r="G228" s="14">
        <f t="shared" si="14"/>
        <v>46279.6</v>
      </c>
    </row>
    <row r="229" spans="1:7" ht="15" customHeight="1" x14ac:dyDescent="0.25">
      <c r="A229" s="11" t="s">
        <v>445</v>
      </c>
      <c r="B229" s="12">
        <f>DATE(2022,12,2)</f>
        <v>44897</v>
      </c>
      <c r="C229" s="12">
        <f>DATE(2022,12,2)</f>
        <v>44897</v>
      </c>
      <c r="D229" s="11" t="s">
        <v>446</v>
      </c>
      <c r="E229" s="13">
        <v>60</v>
      </c>
      <c r="F229" s="14">
        <v>444</v>
      </c>
      <c r="G229" s="14">
        <f t="shared" si="14"/>
        <v>26640</v>
      </c>
    </row>
    <row r="230" spans="1:7" ht="15" customHeight="1" x14ac:dyDescent="0.25">
      <c r="A230" s="11" t="s">
        <v>447</v>
      </c>
      <c r="B230" s="12">
        <f>DATE(2023,12,8)</f>
        <v>45268</v>
      </c>
      <c r="C230" s="12">
        <f>DATE(2023,12,8)</f>
        <v>45268</v>
      </c>
      <c r="D230" s="11" t="s">
        <v>448</v>
      </c>
      <c r="E230" s="13">
        <v>1514</v>
      </c>
      <c r="F230" s="14">
        <v>3.44</v>
      </c>
      <c r="G230" s="14">
        <f t="shared" si="14"/>
        <v>5208.16</v>
      </c>
    </row>
    <row r="231" spans="1:7" ht="15" customHeight="1" x14ac:dyDescent="0.25">
      <c r="A231" s="11" t="s">
        <v>449</v>
      </c>
      <c r="B231" s="12">
        <f>DATE(2022,12,14)</f>
        <v>44909</v>
      </c>
      <c r="C231" s="12">
        <f>DATE(2022,12,14)</f>
        <v>44909</v>
      </c>
      <c r="D231" s="11" t="s">
        <v>450</v>
      </c>
      <c r="E231" s="13">
        <v>749</v>
      </c>
      <c r="F231" s="14">
        <v>0.71</v>
      </c>
      <c r="G231" s="14">
        <f t="shared" si="14"/>
        <v>531.79</v>
      </c>
    </row>
    <row r="232" spans="1:7" ht="15" customHeight="1" x14ac:dyDescent="0.25">
      <c r="A232" s="11" t="s">
        <v>451</v>
      </c>
      <c r="B232" s="12">
        <f t="shared" ref="B232:C237" si="19">DATE(2022,12,19)</f>
        <v>44914</v>
      </c>
      <c r="C232" s="12">
        <f t="shared" si="19"/>
        <v>44914</v>
      </c>
      <c r="D232" s="11" t="s">
        <v>452</v>
      </c>
      <c r="E232" s="13">
        <v>9</v>
      </c>
      <c r="F232" s="14">
        <v>649</v>
      </c>
      <c r="G232" s="14">
        <f t="shared" si="14"/>
        <v>5841</v>
      </c>
    </row>
    <row r="233" spans="1:7" ht="15" customHeight="1" x14ac:dyDescent="0.25">
      <c r="A233" s="11" t="s">
        <v>453</v>
      </c>
      <c r="B233" s="12">
        <f t="shared" si="19"/>
        <v>44914</v>
      </c>
      <c r="C233" s="12">
        <f t="shared" si="19"/>
        <v>44914</v>
      </c>
      <c r="D233" s="11" t="s">
        <v>454</v>
      </c>
      <c r="E233" s="13">
        <v>5</v>
      </c>
      <c r="F233" s="14">
        <v>649</v>
      </c>
      <c r="G233" s="14">
        <f t="shared" si="14"/>
        <v>3245</v>
      </c>
    </row>
    <row r="234" spans="1:7" ht="15" customHeight="1" x14ac:dyDescent="0.25">
      <c r="A234" s="11" t="s">
        <v>455</v>
      </c>
      <c r="B234" s="12">
        <f t="shared" si="19"/>
        <v>44914</v>
      </c>
      <c r="C234" s="12">
        <f t="shared" si="19"/>
        <v>44914</v>
      </c>
      <c r="D234" s="11" t="s">
        <v>456</v>
      </c>
      <c r="E234" s="13">
        <v>3</v>
      </c>
      <c r="F234" s="14">
        <v>459.67</v>
      </c>
      <c r="G234" s="14">
        <f t="shared" si="14"/>
        <v>1379.01</v>
      </c>
    </row>
    <row r="235" spans="1:7" ht="15" customHeight="1" x14ac:dyDescent="0.25">
      <c r="A235" s="11" t="s">
        <v>457</v>
      </c>
      <c r="B235" s="12">
        <f t="shared" si="19"/>
        <v>44914</v>
      </c>
      <c r="C235" s="12">
        <f t="shared" si="19"/>
        <v>44914</v>
      </c>
      <c r="D235" s="11" t="s">
        <v>458</v>
      </c>
      <c r="E235" s="13">
        <v>3</v>
      </c>
      <c r="F235" s="14">
        <v>459.67</v>
      </c>
      <c r="G235" s="14">
        <f t="shared" si="14"/>
        <v>1379.01</v>
      </c>
    </row>
    <row r="236" spans="1:7" ht="15" customHeight="1" x14ac:dyDescent="0.25">
      <c r="A236" s="11" t="s">
        <v>459</v>
      </c>
      <c r="B236" s="12">
        <f t="shared" si="19"/>
        <v>44914</v>
      </c>
      <c r="C236" s="12">
        <f t="shared" si="19"/>
        <v>44914</v>
      </c>
      <c r="D236" s="11" t="s">
        <v>460</v>
      </c>
      <c r="E236" s="13">
        <v>3</v>
      </c>
      <c r="F236" s="14">
        <v>459.67</v>
      </c>
      <c r="G236" s="14">
        <f t="shared" si="14"/>
        <v>1379.01</v>
      </c>
    </row>
    <row r="237" spans="1:7" ht="15" customHeight="1" x14ac:dyDescent="0.25">
      <c r="A237" s="11" t="s">
        <v>461</v>
      </c>
      <c r="B237" s="12">
        <f t="shared" si="19"/>
        <v>44914</v>
      </c>
      <c r="C237" s="12">
        <f t="shared" si="19"/>
        <v>44914</v>
      </c>
      <c r="D237" s="11" t="s">
        <v>462</v>
      </c>
      <c r="E237" s="13">
        <v>5</v>
      </c>
      <c r="F237" s="14">
        <v>649</v>
      </c>
      <c r="G237" s="14">
        <f t="shared" si="14"/>
        <v>3245</v>
      </c>
    </row>
    <row r="238" spans="1:7" ht="15" customHeight="1" x14ac:dyDescent="0.25">
      <c r="A238" s="11" t="s">
        <v>463</v>
      </c>
      <c r="B238" s="12">
        <f>DATE(2023,9,21)</f>
        <v>45190</v>
      </c>
      <c r="C238" s="12">
        <f>DATE(2023,9,21)</f>
        <v>45190</v>
      </c>
      <c r="D238" s="11" t="s">
        <v>464</v>
      </c>
      <c r="E238" s="13">
        <v>5</v>
      </c>
      <c r="F238" s="14">
        <v>23810.82</v>
      </c>
      <c r="G238" s="14">
        <f t="shared" si="14"/>
        <v>119054.1</v>
      </c>
    </row>
    <row r="239" spans="1:7" ht="15" customHeight="1" x14ac:dyDescent="0.25">
      <c r="A239" s="11" t="s">
        <v>465</v>
      </c>
      <c r="B239" s="12">
        <f>DATE(2022,12,19)</f>
        <v>44914</v>
      </c>
      <c r="C239" s="12">
        <f>DATE(2022,12,19)</f>
        <v>44914</v>
      </c>
      <c r="D239" s="11" t="s">
        <v>466</v>
      </c>
      <c r="E239" s="13">
        <v>8</v>
      </c>
      <c r="F239" s="14">
        <v>16284</v>
      </c>
      <c r="G239" s="14">
        <f t="shared" si="14"/>
        <v>130272</v>
      </c>
    </row>
    <row r="240" spans="1:7" ht="15" customHeight="1" x14ac:dyDescent="0.25">
      <c r="A240" s="11" t="s">
        <v>467</v>
      </c>
      <c r="B240" s="12">
        <f>DATE(2023,9,21)</f>
        <v>45190</v>
      </c>
      <c r="C240" s="12">
        <f>DATE(2023,9,21)</f>
        <v>45190</v>
      </c>
      <c r="D240" s="11" t="s">
        <v>468</v>
      </c>
      <c r="E240" s="13">
        <v>8</v>
      </c>
      <c r="F240" s="14">
        <v>20249.46</v>
      </c>
      <c r="G240" s="14">
        <f t="shared" si="14"/>
        <v>161995.68</v>
      </c>
    </row>
    <row r="241" spans="1:7" ht="15" customHeight="1" x14ac:dyDescent="0.25">
      <c r="A241" s="11" t="s">
        <v>469</v>
      </c>
      <c r="B241" s="12">
        <f>DATE(2023,9,21)</f>
        <v>45190</v>
      </c>
      <c r="C241" s="12">
        <f>DATE(2023,9,21)</f>
        <v>45190</v>
      </c>
      <c r="D241" s="11" t="s">
        <v>470</v>
      </c>
      <c r="E241" s="13">
        <v>7</v>
      </c>
      <c r="F241" s="14">
        <v>19919</v>
      </c>
      <c r="G241" s="14">
        <f t="shared" si="14"/>
        <v>139433</v>
      </c>
    </row>
    <row r="242" spans="1:7" ht="15" customHeight="1" x14ac:dyDescent="0.25">
      <c r="A242" s="11" t="s">
        <v>471</v>
      </c>
      <c r="B242" s="12">
        <f>DATE(2024,2,20)</f>
        <v>45342</v>
      </c>
      <c r="C242" s="12">
        <f>DATE(2024,2,20)</f>
        <v>45342</v>
      </c>
      <c r="D242" s="11" t="s">
        <v>472</v>
      </c>
      <c r="E242" s="13">
        <v>2643</v>
      </c>
      <c r="F242" s="14">
        <v>10.02</v>
      </c>
      <c r="G242" s="14">
        <f t="shared" si="14"/>
        <v>26482.86</v>
      </c>
    </row>
    <row r="243" spans="1:7" ht="15" customHeight="1" x14ac:dyDescent="0.25">
      <c r="A243" s="11" t="s">
        <v>473</v>
      </c>
      <c r="B243" s="12">
        <f>DATE(2023,12,8)</f>
        <v>45268</v>
      </c>
      <c r="C243" s="12">
        <f>DATE(2023,12,8)</f>
        <v>45268</v>
      </c>
      <c r="D243" s="11" t="s">
        <v>474</v>
      </c>
      <c r="E243" s="13">
        <v>5</v>
      </c>
      <c r="F243" s="14">
        <v>76.7</v>
      </c>
      <c r="G243" s="14">
        <f t="shared" si="14"/>
        <v>383.5</v>
      </c>
    </row>
    <row r="244" spans="1:7" ht="15" customHeight="1" x14ac:dyDescent="0.25">
      <c r="A244" s="11" t="s">
        <v>475</v>
      </c>
      <c r="B244" s="12">
        <f>DATE(2023,5,2)</f>
        <v>45048</v>
      </c>
      <c r="C244" s="12">
        <f>DATE(2023,5,2)</f>
        <v>45048</v>
      </c>
      <c r="D244" s="11" t="s">
        <v>476</v>
      </c>
      <c r="E244" s="13">
        <v>6</v>
      </c>
      <c r="F244" s="14">
        <v>8500</v>
      </c>
      <c r="G244" s="14">
        <f t="shared" si="14"/>
        <v>51000</v>
      </c>
    </row>
    <row r="245" spans="1:7" ht="15" customHeight="1" x14ac:dyDescent="0.25">
      <c r="A245" s="11" t="s">
        <v>477</v>
      </c>
      <c r="B245" s="12">
        <f>DATE(2023,9,21)</f>
        <v>45190</v>
      </c>
      <c r="C245" s="12">
        <f>DATE(2023,9,21)</f>
        <v>45190</v>
      </c>
      <c r="D245" s="11" t="s">
        <v>478</v>
      </c>
      <c r="E245" s="13">
        <v>3</v>
      </c>
      <c r="F245" s="14">
        <v>29500</v>
      </c>
      <c r="G245" s="14">
        <f t="shared" si="14"/>
        <v>88500</v>
      </c>
    </row>
    <row r="246" spans="1:7" ht="15" customHeight="1" x14ac:dyDescent="0.25">
      <c r="A246" s="11" t="s">
        <v>479</v>
      </c>
      <c r="B246" s="12">
        <f>DATE(2023,5,2)</f>
        <v>45048</v>
      </c>
      <c r="C246" s="12">
        <f>DATE(2023,5,2)</f>
        <v>45048</v>
      </c>
      <c r="D246" s="11" t="s">
        <v>480</v>
      </c>
      <c r="E246" s="13">
        <v>3</v>
      </c>
      <c r="F246" s="14">
        <v>31850.01</v>
      </c>
      <c r="G246" s="14">
        <f t="shared" si="14"/>
        <v>95550.03</v>
      </c>
    </row>
    <row r="247" spans="1:7" ht="15" customHeight="1" x14ac:dyDescent="0.25">
      <c r="A247" s="11" t="s">
        <v>481</v>
      </c>
      <c r="B247" s="12">
        <f>DATE(2023,9,21)</f>
        <v>45190</v>
      </c>
      <c r="C247" s="12">
        <f>DATE(2023,9,21)</f>
        <v>45190</v>
      </c>
      <c r="D247" s="11" t="s">
        <v>482</v>
      </c>
      <c r="E247" s="13">
        <v>6</v>
      </c>
      <c r="F247" s="14">
        <v>720.59</v>
      </c>
      <c r="G247" s="14">
        <f t="shared" si="14"/>
        <v>4323.54</v>
      </c>
    </row>
    <row r="248" spans="1:7" ht="15" customHeight="1" x14ac:dyDescent="0.25">
      <c r="A248" s="11" t="s">
        <v>483</v>
      </c>
      <c r="B248" s="12">
        <f t="shared" ref="B248:C256" si="20">DATE(2023,12,15)</f>
        <v>45275</v>
      </c>
      <c r="C248" s="12">
        <f t="shared" si="20"/>
        <v>45275</v>
      </c>
      <c r="D248" s="11" t="s">
        <v>484</v>
      </c>
      <c r="E248" s="13">
        <v>3</v>
      </c>
      <c r="F248" s="14">
        <v>25000</v>
      </c>
      <c r="G248" s="14">
        <f t="shared" si="14"/>
        <v>75000</v>
      </c>
    </row>
    <row r="249" spans="1:7" ht="15" customHeight="1" x14ac:dyDescent="0.25">
      <c r="A249" s="11" t="s">
        <v>485</v>
      </c>
      <c r="B249" s="12">
        <f t="shared" si="20"/>
        <v>45275</v>
      </c>
      <c r="C249" s="12">
        <f t="shared" si="20"/>
        <v>45275</v>
      </c>
      <c r="D249" s="11" t="s">
        <v>486</v>
      </c>
      <c r="E249" s="13">
        <v>3</v>
      </c>
      <c r="F249" s="14">
        <v>25000</v>
      </c>
      <c r="G249" s="14">
        <f t="shared" si="14"/>
        <v>75000</v>
      </c>
    </row>
    <row r="250" spans="1:7" ht="15" customHeight="1" x14ac:dyDescent="0.25">
      <c r="A250" s="11" t="s">
        <v>487</v>
      </c>
      <c r="B250" s="12">
        <f t="shared" si="20"/>
        <v>45275</v>
      </c>
      <c r="C250" s="12">
        <f t="shared" si="20"/>
        <v>45275</v>
      </c>
      <c r="D250" s="11" t="s">
        <v>488</v>
      </c>
      <c r="E250" s="13">
        <v>3</v>
      </c>
      <c r="F250" s="14">
        <v>25000</v>
      </c>
      <c r="G250" s="14">
        <f t="shared" si="14"/>
        <v>75000</v>
      </c>
    </row>
    <row r="251" spans="1:7" ht="15" customHeight="1" x14ac:dyDescent="0.25">
      <c r="A251" s="11" t="s">
        <v>489</v>
      </c>
      <c r="B251" s="12">
        <f t="shared" si="20"/>
        <v>45275</v>
      </c>
      <c r="C251" s="12">
        <f t="shared" si="20"/>
        <v>45275</v>
      </c>
      <c r="D251" s="11" t="s">
        <v>490</v>
      </c>
      <c r="E251" s="13">
        <v>4</v>
      </c>
      <c r="F251" s="14">
        <v>7280</v>
      </c>
      <c r="G251" s="14">
        <f t="shared" si="14"/>
        <v>29120</v>
      </c>
    </row>
    <row r="252" spans="1:7" ht="15" customHeight="1" x14ac:dyDescent="0.25">
      <c r="A252" s="11" t="s">
        <v>491</v>
      </c>
      <c r="B252" s="12">
        <f t="shared" si="20"/>
        <v>45275</v>
      </c>
      <c r="C252" s="12">
        <f t="shared" si="20"/>
        <v>45275</v>
      </c>
      <c r="D252" s="11" t="s">
        <v>492</v>
      </c>
      <c r="E252" s="13">
        <v>2</v>
      </c>
      <c r="F252" s="14">
        <v>10250</v>
      </c>
      <c r="G252" s="14">
        <f t="shared" si="14"/>
        <v>20500</v>
      </c>
    </row>
    <row r="253" spans="1:7" ht="15" customHeight="1" x14ac:dyDescent="0.25">
      <c r="A253" s="11" t="s">
        <v>493</v>
      </c>
      <c r="B253" s="12">
        <f t="shared" si="20"/>
        <v>45275</v>
      </c>
      <c r="C253" s="12">
        <f t="shared" si="20"/>
        <v>45275</v>
      </c>
      <c r="D253" s="11" t="s">
        <v>494</v>
      </c>
      <c r="E253" s="13">
        <v>2</v>
      </c>
      <c r="F253" s="14">
        <v>10250</v>
      </c>
      <c r="G253" s="14">
        <f t="shared" si="14"/>
        <v>20500</v>
      </c>
    </row>
    <row r="254" spans="1:7" ht="15" customHeight="1" x14ac:dyDescent="0.25">
      <c r="A254" s="11" t="s">
        <v>495</v>
      </c>
      <c r="B254" s="12">
        <f t="shared" si="20"/>
        <v>45275</v>
      </c>
      <c r="C254" s="12">
        <f t="shared" si="20"/>
        <v>45275</v>
      </c>
      <c r="D254" s="11" t="s">
        <v>496</v>
      </c>
      <c r="E254" s="13">
        <v>2</v>
      </c>
      <c r="F254" s="14">
        <v>10250</v>
      </c>
      <c r="G254" s="14">
        <f t="shared" si="14"/>
        <v>20500</v>
      </c>
    </row>
    <row r="255" spans="1:7" ht="15" customHeight="1" x14ac:dyDescent="0.25">
      <c r="A255" s="11" t="s">
        <v>497</v>
      </c>
      <c r="B255" s="12">
        <f t="shared" si="20"/>
        <v>45275</v>
      </c>
      <c r="C255" s="12">
        <f t="shared" si="20"/>
        <v>45275</v>
      </c>
      <c r="D255" s="11" t="s">
        <v>498</v>
      </c>
      <c r="E255" s="13">
        <v>2</v>
      </c>
      <c r="F255" s="14">
        <v>10250</v>
      </c>
      <c r="G255" s="14">
        <f t="shared" si="14"/>
        <v>20500</v>
      </c>
    </row>
    <row r="256" spans="1:7" ht="15" customHeight="1" x14ac:dyDescent="0.25">
      <c r="A256" s="11" t="s">
        <v>499</v>
      </c>
      <c r="B256" s="12">
        <f t="shared" si="20"/>
        <v>45275</v>
      </c>
      <c r="C256" s="12">
        <f t="shared" si="20"/>
        <v>45275</v>
      </c>
      <c r="D256" s="11" t="s">
        <v>500</v>
      </c>
      <c r="E256" s="13">
        <v>2</v>
      </c>
      <c r="F256" s="14">
        <v>31850.01</v>
      </c>
      <c r="G256" s="14">
        <f t="shared" si="14"/>
        <v>63700.02</v>
      </c>
    </row>
    <row r="257" spans="1:7" ht="15" customHeight="1" x14ac:dyDescent="0.25">
      <c r="A257" s="11" t="s">
        <v>501</v>
      </c>
      <c r="B257" s="12">
        <f>DATE(2024,3,6)</f>
        <v>45357</v>
      </c>
      <c r="C257" s="12">
        <f>DATE(2024,3,6)</f>
        <v>45357</v>
      </c>
      <c r="D257" s="11" t="s">
        <v>502</v>
      </c>
      <c r="E257" s="13">
        <v>7</v>
      </c>
      <c r="F257" s="14">
        <v>2604.4299999999998</v>
      </c>
      <c r="G257" s="14">
        <f t="shared" si="14"/>
        <v>18231.009999999998</v>
      </c>
    </row>
    <row r="258" spans="1:7" ht="15" customHeight="1" x14ac:dyDescent="0.25">
      <c r="A258" s="11" t="s">
        <v>504</v>
      </c>
      <c r="B258" s="12">
        <f t="shared" ref="B258:C263" si="21">DATE(2024,2,20)</f>
        <v>45342</v>
      </c>
      <c r="C258" s="12">
        <f t="shared" si="21"/>
        <v>45342</v>
      </c>
      <c r="D258" s="11" t="s">
        <v>505</v>
      </c>
      <c r="E258" s="13">
        <v>60</v>
      </c>
      <c r="F258" s="14">
        <v>43.38</v>
      </c>
      <c r="G258" s="14">
        <f t="shared" si="14"/>
        <v>2602.8000000000002</v>
      </c>
    </row>
    <row r="259" spans="1:7" ht="15" customHeight="1" x14ac:dyDescent="0.25">
      <c r="A259" s="11" t="s">
        <v>506</v>
      </c>
      <c r="B259" s="12">
        <f t="shared" si="21"/>
        <v>45342</v>
      </c>
      <c r="C259" s="12">
        <f t="shared" si="21"/>
        <v>45342</v>
      </c>
      <c r="D259" s="11" t="s">
        <v>503</v>
      </c>
      <c r="E259" s="13">
        <v>24</v>
      </c>
      <c r="F259" s="14">
        <v>43.38</v>
      </c>
      <c r="G259" s="14">
        <f t="shared" si="14"/>
        <v>1041.1200000000001</v>
      </c>
    </row>
    <row r="260" spans="1:7" ht="15" customHeight="1" x14ac:dyDescent="0.25">
      <c r="A260" s="11" t="s">
        <v>507</v>
      </c>
      <c r="B260" s="12">
        <f t="shared" si="21"/>
        <v>45342</v>
      </c>
      <c r="C260" s="12">
        <f t="shared" si="21"/>
        <v>45342</v>
      </c>
      <c r="D260" s="11" t="s">
        <v>508</v>
      </c>
      <c r="E260" s="13">
        <v>60</v>
      </c>
      <c r="F260" s="14">
        <v>15.79</v>
      </c>
      <c r="G260" s="14">
        <f t="shared" si="14"/>
        <v>947.4</v>
      </c>
    </row>
    <row r="261" spans="1:7" ht="15" customHeight="1" x14ac:dyDescent="0.25">
      <c r="A261" s="11" t="s">
        <v>509</v>
      </c>
      <c r="B261" s="12">
        <f t="shared" si="21"/>
        <v>45342</v>
      </c>
      <c r="C261" s="12">
        <f t="shared" si="21"/>
        <v>45342</v>
      </c>
      <c r="D261" s="11" t="s">
        <v>510</v>
      </c>
      <c r="E261" s="13">
        <v>240</v>
      </c>
      <c r="F261" s="14">
        <v>15.79</v>
      </c>
      <c r="G261" s="14">
        <f t="shared" si="14"/>
        <v>3789.6</v>
      </c>
    </row>
    <row r="262" spans="1:7" ht="15" customHeight="1" x14ac:dyDescent="0.25">
      <c r="A262" s="11" t="s">
        <v>511</v>
      </c>
      <c r="B262" s="12">
        <f t="shared" si="21"/>
        <v>45342</v>
      </c>
      <c r="C262" s="12">
        <f t="shared" si="21"/>
        <v>45342</v>
      </c>
      <c r="D262" s="11" t="s">
        <v>512</v>
      </c>
      <c r="E262" s="13">
        <v>5</v>
      </c>
      <c r="F262" s="14">
        <v>679.68</v>
      </c>
      <c r="G262" s="14">
        <f t="shared" si="14"/>
        <v>3398.3999999999996</v>
      </c>
    </row>
    <row r="263" spans="1:7" ht="15" customHeight="1" x14ac:dyDescent="0.25">
      <c r="A263" s="11" t="s">
        <v>513</v>
      </c>
      <c r="B263" s="12">
        <f t="shared" si="21"/>
        <v>45342</v>
      </c>
      <c r="C263" s="12">
        <f t="shared" si="21"/>
        <v>45342</v>
      </c>
      <c r="D263" s="11" t="s">
        <v>514</v>
      </c>
      <c r="E263" s="13">
        <v>5</v>
      </c>
      <c r="F263" s="14">
        <v>679.68</v>
      </c>
      <c r="G263" s="14">
        <f t="shared" si="14"/>
        <v>3398.3999999999996</v>
      </c>
    </row>
    <row r="264" spans="1:7" ht="15" customHeight="1" x14ac:dyDescent="0.25">
      <c r="A264" s="15"/>
      <c r="B264" s="15"/>
      <c r="C264" s="15"/>
      <c r="D264" s="13"/>
      <c r="E264" s="13"/>
      <c r="F264" s="16" t="s">
        <v>518</v>
      </c>
      <c r="G264" s="17">
        <f>SUM(G8:G263)</f>
        <v>6440333.7599999979</v>
      </c>
    </row>
    <row r="265" spans="1:7" ht="15" customHeight="1" x14ac:dyDescent="0.25">
      <c r="A265" s="9"/>
      <c r="B265" s="9"/>
      <c r="C265" s="9"/>
      <c r="D265" s="10"/>
      <c r="E265" s="10"/>
      <c r="F265" s="9"/>
      <c r="G265" s="9"/>
    </row>
    <row r="266" spans="1:7" ht="15" customHeight="1" x14ac:dyDescent="0.25">
      <c r="A266" s="9"/>
      <c r="B266" s="9"/>
      <c r="C266" s="9"/>
      <c r="D266" s="10"/>
      <c r="E266" s="10"/>
      <c r="F266" s="9"/>
      <c r="G266" s="9"/>
    </row>
    <row r="267" spans="1:7" ht="15" customHeight="1" x14ac:dyDescent="0.25">
      <c r="A267" s="9"/>
      <c r="B267" s="9"/>
      <c r="C267" s="9"/>
      <c r="D267" s="10"/>
      <c r="E267" s="10"/>
      <c r="F267" s="9"/>
      <c r="G267" s="9"/>
    </row>
    <row r="268" spans="1:7" ht="15" customHeight="1" thickBot="1" x14ac:dyDescent="0.3">
      <c r="A268" s="9"/>
      <c r="B268" s="18"/>
      <c r="C268" s="18"/>
      <c r="D268" s="10"/>
      <c r="E268" s="19"/>
      <c r="F268" s="18"/>
      <c r="G268" s="9"/>
    </row>
    <row r="269" spans="1:7" ht="15" customHeight="1" x14ac:dyDescent="0.25">
      <c r="A269" s="9"/>
      <c r="B269" s="20" t="s">
        <v>520</v>
      </c>
      <c r="C269" s="20"/>
      <c r="D269" s="10"/>
      <c r="E269" s="20" t="s">
        <v>522</v>
      </c>
      <c r="F269" s="20"/>
      <c r="G269" s="9"/>
    </row>
    <row r="270" spans="1:7" ht="15" customHeight="1" x14ac:dyDescent="0.25">
      <c r="A270" s="9"/>
      <c r="B270" s="21" t="s">
        <v>521</v>
      </c>
      <c r="C270" s="21"/>
      <c r="D270" s="10"/>
      <c r="E270" s="20" t="s">
        <v>523</v>
      </c>
      <c r="F270" s="20"/>
      <c r="G270" s="9"/>
    </row>
    <row r="271" spans="1:7" ht="15" customHeight="1" x14ac:dyDescent="0.25">
      <c r="A271" s="9"/>
      <c r="B271" s="9" t="s">
        <v>519</v>
      </c>
      <c r="C271" s="9"/>
      <c r="D271" s="10"/>
      <c r="E271" s="10"/>
      <c r="F271" s="9"/>
      <c r="G271" s="9"/>
    </row>
    <row r="272" spans="1:7" ht="15" customHeight="1" x14ac:dyDescent="0.3">
      <c r="A272" s="2"/>
      <c r="B272" s="2"/>
      <c r="C272" s="2"/>
      <c r="D272" s="3"/>
      <c r="E272" s="3"/>
      <c r="F272" s="2"/>
      <c r="G272" s="2"/>
    </row>
    <row r="273" spans="1:7" ht="15" customHeight="1" x14ac:dyDescent="0.3">
      <c r="A273" s="2"/>
      <c r="B273" s="2"/>
      <c r="C273" s="2"/>
      <c r="D273" s="3"/>
      <c r="E273" s="3"/>
      <c r="F273" s="2"/>
      <c r="G273" s="2"/>
    </row>
    <row r="274" spans="1:7" ht="15" customHeight="1" x14ac:dyDescent="0.3">
      <c r="A274" s="2"/>
      <c r="B274" s="2"/>
      <c r="C274" s="2"/>
      <c r="D274" s="3"/>
      <c r="E274" s="3"/>
      <c r="F274" s="2"/>
      <c r="G274" s="2"/>
    </row>
    <row r="275" spans="1:7" ht="15" customHeight="1" x14ac:dyDescent="0.3">
      <c r="A275" s="2"/>
      <c r="B275" s="2"/>
      <c r="C275" s="2"/>
      <c r="D275" s="3"/>
      <c r="E275" s="3"/>
      <c r="F275" s="2"/>
      <c r="G275" s="2"/>
    </row>
    <row r="276" spans="1:7" ht="15" customHeight="1" x14ac:dyDescent="0.25"/>
    <row r="277" spans="1:7" ht="15" customHeight="1" x14ac:dyDescent="0.25"/>
    <row r="278" spans="1:7" ht="15" customHeight="1" x14ac:dyDescent="0.25"/>
    <row r="279" spans="1:7" ht="15" customHeight="1" x14ac:dyDescent="0.25"/>
    <row r="280" spans="1:7" ht="15" customHeight="1" x14ac:dyDescent="0.25"/>
    <row r="281" spans="1:7" ht="15" customHeight="1" x14ac:dyDescent="0.25"/>
    <row r="282" spans="1:7" ht="15" customHeight="1" x14ac:dyDescent="0.25"/>
    <row r="283" spans="1:7" ht="15" customHeight="1" x14ac:dyDescent="0.25"/>
    <row r="284" spans="1:7" ht="15" customHeight="1" x14ac:dyDescent="0.25"/>
    <row r="285" spans="1:7" ht="15" customHeight="1" x14ac:dyDescent="0.25"/>
    <row r="286" spans="1:7" ht="15" customHeight="1" x14ac:dyDescent="0.25"/>
    <row r="287" spans="1:7" ht="15" customHeight="1" x14ac:dyDescent="0.25"/>
    <row r="288" spans="1:7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</sheetData>
  <autoFilter ref="A7:G264"/>
  <mergeCells count="4">
    <mergeCell ref="B269:C269"/>
    <mergeCell ref="B270:C270"/>
    <mergeCell ref="E269:F269"/>
    <mergeCell ref="E270:F270"/>
  </mergeCells>
  <pageMargins left="0.7" right="0.7" top="0.75" bottom="0.75" header="0.3" footer="0.3"/>
  <pageSetup paperSize="5" scale="46" orientation="portrait" r:id="rId1"/>
  <colBreaks count="1" manualBreakCount="1">
    <brk id="7" max="263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B3D3A8153DA4CA1605653C4FAEF51" ma:contentTypeVersion="8" ma:contentTypeDescription="Create a new document." ma:contentTypeScope="" ma:versionID="53c5e26474af234fe8219e201571faf1">
  <xsd:schema xmlns:xsd="http://www.w3.org/2001/XMLSchema" xmlns:xs="http://www.w3.org/2001/XMLSchema" xmlns:p="http://schemas.microsoft.com/office/2006/metadata/properties" xmlns:ns3="7826afec-4eab-418a-97f5-e5ecbb79e30b" targetNamespace="http://schemas.microsoft.com/office/2006/metadata/properties" ma:root="true" ma:fieldsID="5047272caf6bdd299a7b1a248a170594" ns3:_="">
    <xsd:import namespace="7826afec-4eab-418a-97f5-e5ecbb79e3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6afec-4eab-418a-97f5-e5ecbb79e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9DD054-3F4A-4CD5-A874-27A4C16B0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6afec-4eab-418a-97f5-e5ecbb79e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5434C-0DDC-49D5-8213-8ACB5A9ED5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C93C94-2AEF-48DE-9889-308F3B65D9F3}">
  <ds:schemaRefs>
    <ds:schemaRef ds:uri="7826afec-4eab-418a-97f5-e5ecbb79e30b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Cantidades de artículo - Invent</vt:lpstr>
      <vt:lpstr>'Cantidades de artículo - Invent'!Área_de_impresión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Alberto Gomez</cp:lastModifiedBy>
  <cp:lastPrinted>2024-04-08T13:55:43Z</cp:lastPrinted>
  <dcterms:created xsi:type="dcterms:W3CDTF">2024-03-26T16:50:57Z</dcterms:created>
  <dcterms:modified xsi:type="dcterms:W3CDTF">2024-04-08T13:57:25Z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0x0101007ACB3D3A8153DA4CA1605653C4FAEF51</vt:lpwstr>
  </property>
</Properties>
</file>