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firstSheet="1" activeTab="1"/>
  </bookViews>
  <sheets>
    <sheet name="P1 Presupuesto Aprobado" sheetId="2" r:id="rId1"/>
    <sheet name="P2 Presupuesto Aprobado-Ejec" sheetId="7" r:id="rId2"/>
    <sheet name="P3 Presupuesto Ejecutado" sheetId="15" r:id="rId3"/>
  </sheets>
  <definedNames>
    <definedName name="_xlnm.Print_Area" localSheetId="1">'P2 Presupuesto Aprobado-Ejec'!$B$1:$Q$97</definedName>
    <definedName name="_xlnm.Print_Area" localSheetId="2">'P3 Presupuesto Ejecutado'!$B$1:$Q$97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5" l="1"/>
  <c r="C84" i="15"/>
  <c r="K73" i="15"/>
  <c r="K86" i="15" s="1"/>
  <c r="Q72" i="15"/>
  <c r="Q71" i="15"/>
  <c r="Q70" i="15"/>
  <c r="Q69" i="15"/>
  <c r="C69" i="15"/>
  <c r="Q68" i="15"/>
  <c r="Q67" i="15"/>
  <c r="Q66" i="15"/>
  <c r="H66" i="15"/>
  <c r="G66" i="15"/>
  <c r="F66" i="15"/>
  <c r="E66" i="15"/>
  <c r="D66" i="15"/>
  <c r="C66" i="15"/>
  <c r="Q65" i="15"/>
  <c r="Q64" i="15"/>
  <c r="Q63" i="15"/>
  <c r="Q62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Q61" i="15" s="1"/>
  <c r="D61" i="15"/>
  <c r="C61" i="15"/>
  <c r="Q60" i="15"/>
  <c r="Q59" i="15"/>
  <c r="Q58" i="15"/>
  <c r="Q57" i="15"/>
  <c r="Q55" i="15"/>
  <c r="Q54" i="15"/>
  <c r="Q53" i="15"/>
  <c r="Q52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Q51" i="15" s="1"/>
  <c r="D51" i="15"/>
  <c r="C51" i="15"/>
  <c r="Q50" i="15"/>
  <c r="Q49" i="15"/>
  <c r="Q48" i="15"/>
  <c r="Q47" i="15"/>
  <c r="Q46" i="15"/>
  <c r="Q45" i="15"/>
  <c r="Q44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Q43" i="15" s="1"/>
  <c r="D43" i="15"/>
  <c r="C43" i="15"/>
  <c r="Q42" i="15"/>
  <c r="Q41" i="15"/>
  <c r="Q40" i="15"/>
  <c r="Q39" i="15"/>
  <c r="Q38" i="15"/>
  <c r="Q37" i="15"/>
  <c r="Q36" i="15"/>
  <c r="C36" i="15"/>
  <c r="C35" i="15" s="1"/>
  <c r="P35" i="15"/>
  <c r="P8" i="15" s="1"/>
  <c r="O35" i="15"/>
  <c r="N35" i="15"/>
  <c r="M35" i="15"/>
  <c r="L35" i="15"/>
  <c r="K35" i="15"/>
  <c r="J35" i="15"/>
  <c r="I35" i="15"/>
  <c r="H35" i="15"/>
  <c r="G35" i="15"/>
  <c r="F35" i="15"/>
  <c r="E35" i="15"/>
  <c r="Q35" i="15" s="1"/>
  <c r="D35" i="15"/>
  <c r="D8" i="15" s="1"/>
  <c r="D73" i="15" s="1"/>
  <c r="D86" i="15" s="1"/>
  <c r="Q34" i="15"/>
  <c r="Q33" i="15"/>
  <c r="Q32" i="15"/>
  <c r="Q30" i="15"/>
  <c r="Q29" i="15"/>
  <c r="Q28" i="15"/>
  <c r="Q27" i="15"/>
  <c r="Q26" i="15"/>
  <c r="P25" i="15"/>
  <c r="O25" i="15"/>
  <c r="O8" i="15" s="1"/>
  <c r="N25" i="15"/>
  <c r="M25" i="15"/>
  <c r="L25" i="15"/>
  <c r="K25" i="15"/>
  <c r="K8" i="15" s="1"/>
  <c r="J25" i="15"/>
  <c r="I25" i="15"/>
  <c r="H25" i="15"/>
  <c r="G25" i="15"/>
  <c r="F25" i="15"/>
  <c r="E25" i="15"/>
  <c r="Q25" i="15" s="1"/>
  <c r="D25" i="15"/>
  <c r="C25" i="15"/>
  <c r="Q24" i="15"/>
  <c r="Q23" i="15"/>
  <c r="C23" i="15"/>
  <c r="Q22" i="15"/>
  <c r="Q21" i="15"/>
  <c r="Q20" i="15"/>
  <c r="Q16" i="15"/>
  <c r="P15" i="15"/>
  <c r="O15" i="15"/>
  <c r="N15" i="15"/>
  <c r="M15" i="15"/>
  <c r="M8" i="15" s="1"/>
  <c r="L15" i="15"/>
  <c r="K15" i="15"/>
  <c r="J15" i="15"/>
  <c r="I15" i="15"/>
  <c r="I8" i="15" s="1"/>
  <c r="H15" i="15"/>
  <c r="G15" i="15"/>
  <c r="F15" i="15"/>
  <c r="E15" i="15"/>
  <c r="Q15" i="15" s="1"/>
  <c r="D15" i="15"/>
  <c r="C15" i="15"/>
  <c r="Q14" i="15"/>
  <c r="Q13" i="15"/>
  <c r="Q12" i="15"/>
  <c r="C12" i="15"/>
  <c r="C9" i="15" s="1"/>
  <c r="C8" i="15" s="1"/>
  <c r="C73" i="15" s="1"/>
  <c r="C86" i="15" s="1"/>
  <c r="Q11" i="15"/>
  <c r="Q10" i="15"/>
  <c r="P9" i="15"/>
  <c r="P73" i="15" s="1"/>
  <c r="P86" i="15" s="1"/>
  <c r="O9" i="15"/>
  <c r="O73" i="15" s="1"/>
  <c r="O86" i="15" s="1"/>
  <c r="N9" i="15"/>
  <c r="N73" i="15" s="1"/>
  <c r="N86" i="15" s="1"/>
  <c r="M9" i="15"/>
  <c r="M73" i="15" s="1"/>
  <c r="M86" i="15" s="1"/>
  <c r="L9" i="15"/>
  <c r="L8" i="15" s="1"/>
  <c r="K9" i="15"/>
  <c r="J9" i="15"/>
  <c r="J73" i="15" s="1"/>
  <c r="J86" i="15" s="1"/>
  <c r="I9" i="15"/>
  <c r="I73" i="15" s="1"/>
  <c r="I86" i="15" s="1"/>
  <c r="H9" i="15"/>
  <c r="H73" i="15" s="1"/>
  <c r="H86" i="15" s="1"/>
  <c r="G9" i="15"/>
  <c r="G8" i="15" s="1"/>
  <c r="F9" i="15"/>
  <c r="F8" i="15" s="1"/>
  <c r="E9" i="15"/>
  <c r="E8" i="15" s="1"/>
  <c r="D9" i="15"/>
  <c r="AD8" i="15"/>
  <c r="W8" i="15"/>
  <c r="X8" i="15" s="1"/>
  <c r="Y8" i="15" s="1"/>
  <c r="Z8" i="15" s="1"/>
  <c r="AA8" i="15" s="1"/>
  <c r="AB8" i="15" s="1"/>
  <c r="N8" i="15"/>
  <c r="H8" i="15"/>
  <c r="L73" i="15" l="1"/>
  <c r="L86" i="15" s="1"/>
  <c r="AC7" i="15"/>
  <c r="AD7" i="15" s="1"/>
  <c r="J8" i="15"/>
  <c r="E73" i="15"/>
  <c r="E86" i="15" s="1"/>
  <c r="F73" i="15"/>
  <c r="F86" i="15" s="1"/>
  <c r="G73" i="15"/>
  <c r="G86" i="15" s="1"/>
  <c r="Q9" i="15"/>
  <c r="Q8" i="15" l="1"/>
  <c r="Q73" i="15"/>
  <c r="Q86" i="15" s="1"/>
  <c r="D51" i="7"/>
  <c r="C12" i="7"/>
  <c r="C51" i="2" l="1"/>
  <c r="C61" i="2"/>
  <c r="C66" i="2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C51" i="7"/>
  <c r="D43" i="7"/>
  <c r="C43" i="7"/>
  <c r="C36" i="7"/>
  <c r="C35" i="7" s="1"/>
  <c r="D35" i="7"/>
  <c r="D25" i="7"/>
  <c r="C25" i="7"/>
  <c r="C23" i="7"/>
  <c r="C15" i="7" s="1"/>
  <c r="D15" i="7"/>
  <c r="C9" i="7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O8" i="7" l="1"/>
  <c r="G73" i="7"/>
  <c r="G86" i="7" s="1"/>
  <c r="E8" i="7"/>
  <c r="J8" i="7"/>
  <c r="Q9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<sst xmlns="http://schemas.openxmlformats.org/spreadsheetml/2006/main" count="335" uniqueCount="131">
  <si>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</si>
  <si>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</si>
  <si>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</si>
  <si>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</si>
  <si>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</si>
  <si>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</si>
  <si>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</si>
  <si>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</si>
  <si>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</si>
  <si>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</si>
  <si>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</si>
  <si>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</si>
  <si>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</si>
  <si>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</si>
  <si>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</si>
  <si>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</si>
  <si>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</si>
  <si>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</si>
  <si>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</si>
  <si>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</si>
  <si>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</si>
  <si>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</si>
  <si>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</si>
  <si>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</si>
  <si>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</si>
  <si>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</si>
  <si>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</si>
  <si>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</si>
  <si>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</si>
  <si>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</si>
  <si>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</si>
  <si>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</si>
  <si>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</si>
  <si>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</si>
  <si>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</si>
  <si>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</si>
  <si>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</si>
  <si>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</si>
  <si>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</si>
  <si>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</si>
  <si>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</si>
  <si>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</si>
  <si>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</si>
  <si>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</si>
  <si>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</si>
  <si>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</si>
  <si>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</si>
  <si>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</si>
  <si>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</si>
  <si>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</si>
  <si>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</si>
  <si>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</si>
  <si>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</si>
  <si>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</si>
  <si>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</si>
  <si>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</si>
  <si>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</si>
  <si>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</si>
  <si>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</si>
  <si>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</si>
  <si>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</si>
  <si>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</si>
  <si>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</si>
  <si>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</si>
  <si>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</si>
  <si>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</si>
  <si>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</si>
  <si>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</si>
  <si>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</si>
  <si>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</si>
  <si>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</si>
  <si>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</si>
  <si>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</si>
  <si>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</si>
  <si>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</si>
  <si>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</si>
  <si>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</si>
  <si>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</si>
  <si>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</si>
  <si>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</si>
  <si>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</si>
  <si>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</si>
  <si>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</si>
  <si>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</si>
  <si>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</si>
  <si>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</si>
  <si>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</si>
  <si>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</si>
  <si>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</si>
  <si>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</si>
  <si>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</si>
  <si>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</si>
  <si>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</si>
  <si>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</si>
  <si>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</si>
  <si>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</si>
  <si>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</si>
  <si>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</si>
  <si>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</si>
  <si>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</si>
  <si>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</si>
  <si>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</si>
  <si>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</si>
  <si>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</si>
  <si>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</si>
  <si>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</si>
  <si>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</si>
  <si>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</si>
  <si>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</si>
  <si>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</si>
  <si>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</si>
  <si>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</si>
  <si>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</si>
  <si>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</si>
  <si>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</si>
  <si>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</si>
  <si>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</si>
  <si>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</si>
  <si>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</si>
  <si>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</si>
  <si>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</si>
  <si>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</si>
  <si>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</si>
  <si>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</si>
  <si>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</si>
  <si>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</si>
  <si>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</si>
  <si>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 xml:space="preserve">                                                                                                                                    En RD$</t>
  </si>
  <si>
    <t>Fecha de registro: hasta el 3 de Octubre 2022</t>
  </si>
  <si>
    <t>Fecha de imputación: hasta el 30 de Septiembre de 2022</t>
  </si>
  <si>
    <t>Presupuesto Modificado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</si>
</sst>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9" fillId="0" borderId="0" xfId="0" applyNumberFormat="1" applyFont="1"/>
    <xf numFmtId="43" fontId="0" fillId="0" borderId="5" xfId="5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12</xdr:col>
      <xdr:colOff>523875</xdr:colOff>
      <xdr:row>0</xdr:row>
      <xdr:rowOff>95249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952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2915900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190500</xdr:colOff>
      <xdr:row>0</xdr:row>
      <xdr:rowOff>133349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692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7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9" t="s">
        <v>105</v>
      </c>
      <c r="B1" s="119"/>
      <c r="C1" s="119"/>
      <c r="E1" s="9" t="s">
        <v>38</v>
      </c>
    </row>
    <row r="2" spans="1:6" ht="18.75" x14ac:dyDescent="0.25">
      <c r="A2" s="119" t="s">
        <v>113</v>
      </c>
      <c r="B2" s="119"/>
      <c r="C2" s="119"/>
      <c r="E2" s="16" t="s">
        <v>100</v>
      </c>
    </row>
    <row r="3" spans="1:6" ht="18.75" x14ac:dyDescent="0.25">
      <c r="A3" s="119" t="s">
        <v>115</v>
      </c>
      <c r="B3" s="119"/>
      <c r="C3" s="119"/>
      <c r="E3" s="16" t="s">
        <v>101</v>
      </c>
    </row>
    <row r="4" spans="1:6" ht="18.75" x14ac:dyDescent="0.3">
      <c r="A4" s="120" t="s">
        <v>103</v>
      </c>
      <c r="B4" s="120"/>
      <c r="C4" s="120"/>
      <c r="E4" s="9" t="s">
        <v>93</v>
      </c>
    </row>
    <row r="5" spans="1:6" x14ac:dyDescent="0.25">
      <c r="A5" s="116" t="s">
        <v>36</v>
      </c>
      <c r="B5" s="116"/>
      <c r="C5" s="116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4">
        <f>SUM(B76:B83)</f>
        <v>0</v>
      </c>
      <c r="C84" s="10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5">
        <f>C73+C84</f>
        <v>0</v>
      </c>
    </row>
    <row r="87" spans="1:11" x14ac:dyDescent="0.25">
      <c r="A87" s="24" t="s">
        <v>124</v>
      </c>
      <c r="B87" s="19"/>
      <c r="D87" s="21"/>
    </row>
    <row r="88" spans="1:11" x14ac:dyDescent="0.25">
      <c r="A88" s="106" t="s">
        <v>121</v>
      </c>
      <c r="B88" s="19"/>
      <c r="D88" s="21"/>
    </row>
    <row r="89" spans="1:11" ht="30" x14ac:dyDescent="0.25">
      <c r="A89" s="107" t="s">
        <v>122</v>
      </c>
      <c r="B89" s="19"/>
      <c r="D89" s="21"/>
    </row>
    <row r="90" spans="1:11" ht="60" x14ac:dyDescent="0.25">
      <c r="A90" s="108" t="s">
        <v>123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5" t="s">
        <v>107</v>
      </c>
      <c r="C94" s="115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6" t="s">
        <v>109</v>
      </c>
      <c r="C95" s="116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17" t="s">
        <v>119</v>
      </c>
      <c r="B99" s="117"/>
      <c r="E99" s="22"/>
      <c r="F99" s="22"/>
      <c r="G99" s="22"/>
      <c r="H99" s="22"/>
      <c r="I99" s="22"/>
      <c r="J99" s="22"/>
    </row>
    <row r="100" spans="1:10" x14ac:dyDescent="0.25">
      <c r="A100" s="118" t="s">
        <v>110</v>
      </c>
      <c r="B100" s="118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Normal="100" workbookViewId="0">
      <pane xSplit="2" ySplit="7" topLeftCell="C8" activePane="bottomRight" state="frozen"/>
      <selection activeCell="J17" sqref="J17"/>
      <selection pane="topRight" activeCell="J17" sqref="J17"/>
      <selection pane="bottomLeft" activeCell="J17" sqref="J17"/>
      <selection pane="bottomRight" activeCell="J45" sqref="J45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4.140625" bestFit="1" customWidth="1"/>
    <col min="14" max="14" width="9" hidden="1" customWidth="1"/>
    <col min="15" max="15" width="12.85546875" hidden="1" customWidth="1"/>
    <col min="16" max="16" width="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9" t="s">
        <v>105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9" t="s">
        <v>93</v>
      </c>
    </row>
    <row r="2" spans="2:30" ht="18.75" customHeight="1" x14ac:dyDescent="0.25">
      <c r="B2" s="119" t="s">
        <v>113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62"/>
      <c r="S2" s="16" t="s">
        <v>95</v>
      </c>
    </row>
    <row r="3" spans="2:30" ht="18.75" customHeight="1" x14ac:dyDescent="0.25">
      <c r="B3" s="119" t="s">
        <v>115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 s="16" t="s">
        <v>96</v>
      </c>
    </row>
    <row r="4" spans="2:30" ht="15.75" customHeight="1" x14ac:dyDescent="0.25">
      <c r="B4" s="120" t="s">
        <v>102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16" t="s">
        <v>94</v>
      </c>
    </row>
    <row r="5" spans="2:30" ht="18.75" customHeight="1" x14ac:dyDescent="0.25">
      <c r="B5" s="116" t="s">
        <v>127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S5" s="16" t="s">
        <v>97</v>
      </c>
    </row>
    <row r="6" spans="2:30" ht="18.75" customHeight="1" x14ac:dyDescent="0.25">
      <c r="B6" s="61"/>
      <c r="C6" s="61"/>
      <c r="D6" s="61"/>
      <c r="E6" s="121" t="s">
        <v>116</v>
      </c>
      <c r="F6" s="122"/>
      <c r="G6" s="122"/>
      <c r="H6" s="122"/>
      <c r="I6" s="122"/>
      <c r="J6" s="122"/>
      <c r="K6" s="122"/>
      <c r="L6" s="122"/>
      <c r="M6" s="123"/>
      <c r="N6" s="61"/>
      <c r="O6" s="61"/>
      <c r="P6" s="61"/>
      <c r="Q6" s="61"/>
      <c r="S6" s="16"/>
    </row>
    <row r="7" spans="2:30" ht="47.25" x14ac:dyDescent="0.25">
      <c r="B7" s="13" t="s">
        <v>0</v>
      </c>
      <c r="C7" s="97" t="s">
        <v>37</v>
      </c>
      <c r="D7" s="97" t="s">
        <v>130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506135909.38999999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22703919.259999998</v>
      </c>
      <c r="K8" s="74">
        <f t="shared" ref="K8" si="5">K9+K15+K25+K35+K43+K51+K61+K66+K69</f>
        <v>36493254.650000006</v>
      </c>
      <c r="L8" s="74">
        <f t="shared" ref="L8" si="6">L9+L15+L25+L35+L43+L51+L61+L66+L69</f>
        <v>34270209.280000001</v>
      </c>
      <c r="M8" s="74">
        <f t="shared" ref="M8" si="7">M9+M15+M25+M35+M43+M51+M61+M66+M69</f>
        <v>37329250.359999999</v>
      </c>
      <c r="N8" s="74">
        <f t="shared" ref="N8" si="8">N9+N15+N25+N35+N43+N51+N61+N66+N69</f>
        <v>0</v>
      </c>
      <c r="O8" s="74">
        <f t="shared" ref="O8" si="9">O9+O15+O25+O35+O43+O51+O61+O66+O69</f>
        <v>0</v>
      </c>
      <c r="P8" s="74">
        <f t="shared" ref="P8" si="10">P9+P15+P25+P35+P43+P51+P61+P66+P69</f>
        <v>0</v>
      </c>
      <c r="Q8" s="74">
        <f t="shared" ref="Q8" si="11">Q9+Q15+Q25+Q35+Q43+Q51+Q61+Q66+Q69</f>
        <v>229020122.78000003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73">
        <f>J10+J11+J12+J13+J14</f>
        <v>13091068.42</v>
      </c>
      <c r="K9" s="73">
        <f t="shared" si="14"/>
        <v>16332635.140000001</v>
      </c>
      <c r="L9" s="73">
        <f t="shared" si="14"/>
        <v>13787685.18</v>
      </c>
      <c r="M9" s="73">
        <f t="shared" si="14"/>
        <v>13709131.73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3">
        <f>E9+F9+G9+H9+I9+J9+K9+L9+M9+N9+O9+P9</f>
        <v>126862163.8</v>
      </c>
      <c r="U9" s="20"/>
    </row>
    <row r="10" spans="2:30" x14ac:dyDescent="0.25">
      <c r="B10" s="91" t="s">
        <v>3</v>
      </c>
      <c r="C10" s="83">
        <v>55395250</v>
      </c>
      <c r="D10" s="83">
        <v>168751750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>
        <v>11010475</v>
      </c>
      <c r="N10" s="37"/>
      <c r="O10" s="37"/>
      <c r="P10" s="37"/>
      <c r="Q10" s="37">
        <f t="shared" ref="Q10:Q30" si="15">E10+F10+G10+H10+I10+J10+K10+L10+M10+N10+O10+P10</f>
        <v>95803277.480000004</v>
      </c>
    </row>
    <row r="11" spans="2:30" x14ac:dyDescent="0.25">
      <c r="B11" s="91" t="s">
        <v>4</v>
      </c>
      <c r="C11" s="83">
        <v>2191000</v>
      </c>
      <c r="D11" s="83">
        <v>16013600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>
        <v>10000</v>
      </c>
      <c r="N11" s="37"/>
      <c r="O11" s="37"/>
      <c r="P11" s="37"/>
      <c r="Q11" s="38">
        <f t="shared" si="15"/>
        <v>12566978.950000001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41">
        <v>1098240</v>
      </c>
      <c r="N12" s="40"/>
      <c r="O12" s="41"/>
      <c r="P12" s="37"/>
      <c r="Q12" s="38">
        <f>E12+F12+G12+H12+I12+J12+K12+L12+M12+N12+O12+P12</f>
        <v>5319600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1" t="s">
        <v>6</v>
      </c>
      <c r="C14" s="83">
        <v>10510926</v>
      </c>
      <c r="D14" s="83">
        <v>19803400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>
        <v>1590416.73</v>
      </c>
      <c r="N14" s="37"/>
      <c r="O14" s="37"/>
      <c r="P14" s="37"/>
      <c r="Q14" s="60">
        <f>E14+F14+G14+H14+I14+J14+K14+L14+M14+N14+O14+P14</f>
        <v>13172307.369999999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156904689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73">
        <f t="shared" si="16"/>
        <v>8917457.1600000001</v>
      </c>
      <c r="J15" s="73">
        <f t="shared" si="16"/>
        <v>7180126.3399999999</v>
      </c>
      <c r="K15" s="73">
        <f t="shared" si="16"/>
        <v>5543847.2300000004</v>
      </c>
      <c r="L15" s="73">
        <f t="shared" si="16"/>
        <v>8634173.5899999999</v>
      </c>
      <c r="M15" s="73">
        <f t="shared" si="16"/>
        <v>10558532.74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59">
        <f t="shared" si="15"/>
        <v>55076313.250000007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>
        <v>1143785.92</v>
      </c>
      <c r="N16" s="37"/>
      <c r="O16" s="37"/>
      <c r="P16" s="37"/>
      <c r="Q16" s="60">
        <f t="shared" si="15"/>
        <v>10535255.15</v>
      </c>
    </row>
    <row r="17" spans="2:17" ht="30" x14ac:dyDescent="0.25">
      <c r="B17" s="91" t="s">
        <v>9</v>
      </c>
      <c r="C17" s="83">
        <v>7000000</v>
      </c>
      <c r="D17" s="83">
        <v>12050000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37">
        <v>439087.87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>
        <v>5783213.6799999997</v>
      </c>
      <c r="N20" s="37"/>
      <c r="O20" s="37"/>
      <c r="P20" s="37"/>
      <c r="Q20" s="60">
        <f t="shared" si="15"/>
        <v>16136874.32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>
        <v>54063.16</v>
      </c>
      <c r="N21" s="37"/>
      <c r="O21" s="37"/>
      <c r="P21" s="37"/>
      <c r="Q21" s="60">
        <f t="shared" si="15"/>
        <v>3545773.9699999997</v>
      </c>
    </row>
    <row r="22" spans="2:17" ht="60" x14ac:dyDescent="0.25">
      <c r="B22" s="91" t="s">
        <v>14</v>
      </c>
      <c r="C22" s="83">
        <v>4590368</v>
      </c>
      <c r="D22" s="83">
        <v>22847229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>
        <v>121751.5</v>
      </c>
      <c r="N22" s="40"/>
      <c r="O22" s="37"/>
      <c r="P22" s="37"/>
      <c r="Q22" s="37">
        <f t="shared" si="15"/>
        <v>1156044.0099999998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51580460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>
        <v>2624080.0099999998</v>
      </c>
      <c r="N23" s="40"/>
      <c r="O23" s="40"/>
      <c r="P23" s="40"/>
      <c r="Q23" s="48">
        <f t="shared" si="15"/>
        <v>16512388.75</v>
      </c>
    </row>
    <row r="24" spans="2:17" ht="30" x14ac:dyDescent="0.25">
      <c r="B24" s="91" t="s">
        <v>40</v>
      </c>
      <c r="C24" s="83">
        <v>336000</v>
      </c>
      <c r="D24" s="83">
        <v>10050000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>
        <v>392550.6</v>
      </c>
      <c r="N24" s="40"/>
      <c r="O24" s="40"/>
      <c r="P24" s="40"/>
      <c r="Q24" s="60">
        <f t="shared" si="15"/>
        <v>4240028.12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25317000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2030455.35</v>
      </c>
      <c r="K25" s="84">
        <f t="shared" si="17"/>
        <v>823453.14</v>
      </c>
      <c r="L25" s="84">
        <f t="shared" si="17"/>
        <v>4844180.1900000004</v>
      </c>
      <c r="M25" s="84">
        <f t="shared" si="17"/>
        <v>535652.11</v>
      </c>
      <c r="N25" s="84">
        <f t="shared" si="17"/>
        <v>0</v>
      </c>
      <c r="O25" s="84">
        <f t="shared" si="17"/>
        <v>0</v>
      </c>
      <c r="P25" s="84">
        <f t="shared" si="17"/>
        <v>0</v>
      </c>
      <c r="Q25" s="84">
        <f t="shared" si="15"/>
        <v>10803113.619999999</v>
      </c>
    </row>
    <row r="26" spans="2:17" ht="30" x14ac:dyDescent="0.25">
      <c r="B26" s="91" t="s">
        <v>17</v>
      </c>
      <c r="C26" s="83">
        <v>1650000</v>
      </c>
      <c r="D26" s="83">
        <v>1150000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40">
        <v>17820</v>
      </c>
      <c r="N26" s="39"/>
      <c r="O26" s="37"/>
      <c r="P26" s="37"/>
      <c r="Q26" s="40">
        <f t="shared" si="15"/>
        <v>545492.26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0">
        <v>274350</v>
      </c>
      <c r="N27" s="49">
        <v>0</v>
      </c>
      <c r="O27" s="49">
        <v>0</v>
      </c>
      <c r="P27" s="49">
        <v>0</v>
      </c>
      <c r="Q27" s="45">
        <f t="shared" si="15"/>
        <v>339486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0</v>
      </c>
      <c r="O28" s="49">
        <v>0</v>
      </c>
      <c r="P28" s="49">
        <v>0</v>
      </c>
      <c r="Q28" s="60">
        <f t="shared" si="15"/>
        <v>480412.71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49">
        <v>0</v>
      </c>
      <c r="P29" s="49">
        <v>0</v>
      </c>
      <c r="Q29" s="60">
        <f t="shared" si="15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60">
        <f t="shared" si="15"/>
        <v>10030</v>
      </c>
    </row>
    <row r="31" spans="2:17" ht="30" x14ac:dyDescent="0.25">
      <c r="B31" s="91" t="s">
        <v>22</v>
      </c>
      <c r="C31" s="85">
        <v>0</v>
      </c>
      <c r="D31" s="83">
        <v>833000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111">
        <v>5752.5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8900000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49">
        <v>0</v>
      </c>
      <c r="P32" s="49">
        <v>0</v>
      </c>
      <c r="Q32" s="60">
        <f t="shared" ref="Q32:Q55" si="18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83">
        <v>11648000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40">
        <v>237729.61</v>
      </c>
      <c r="N34" s="29"/>
      <c r="O34" s="29"/>
      <c r="P34" s="40"/>
      <c r="Q34" s="40">
        <f t="shared" si="18"/>
        <v>4481996.75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2100000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19"/>
        <v>0</v>
      </c>
      <c r="M35" s="84">
        <f t="shared" si="19"/>
        <v>0</v>
      </c>
      <c r="N35" s="84">
        <f t="shared" ref="N35:P35" si="20">N36+N37+N38+N39+N40+N41+N42</f>
        <v>0</v>
      </c>
      <c r="O35" s="84">
        <f t="shared" si="20"/>
        <v>0</v>
      </c>
      <c r="P35" s="84">
        <f t="shared" si="20"/>
        <v>0</v>
      </c>
      <c r="Q35" s="84">
        <f t="shared" si="18"/>
        <v>1526127.77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400000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41">
        <v>0</v>
      </c>
      <c r="N36" s="32"/>
      <c r="O36" s="32"/>
      <c r="P36" s="29"/>
      <c r="Q36" s="48">
        <f t="shared" si="18"/>
        <v>200000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0"/>
      <c r="O37" s="40"/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32"/>
      <c r="O38" s="32"/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32"/>
      <c r="O39" s="32"/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32"/>
      <c r="O40" s="32"/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>
        <v>0</v>
      </c>
      <c r="N41" s="41"/>
      <c r="O41" s="41"/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/>
      <c r="O42" s="32"/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32"/>
      <c r="O44" s="32"/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32"/>
      <c r="O45" s="32"/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32"/>
      <c r="O46" s="32"/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32"/>
      <c r="O47" s="32"/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32"/>
      <c r="O48" s="32"/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32"/>
      <c r="O49" s="32"/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32"/>
      <c r="O50" s="32"/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402269.14999999997</v>
      </c>
      <c r="K51" s="84">
        <f t="shared" si="23"/>
        <v>13593319.140000001</v>
      </c>
      <c r="L51" s="84">
        <f t="shared" si="23"/>
        <v>7004170.3200000003</v>
      </c>
      <c r="M51" s="84">
        <f t="shared" si="23"/>
        <v>5932301.2799999993</v>
      </c>
      <c r="N51" s="84">
        <f t="shared" si="23"/>
        <v>0</v>
      </c>
      <c r="O51" s="84">
        <f t="shared" si="23"/>
        <v>0</v>
      </c>
      <c r="P51" s="84">
        <f t="shared" si="23"/>
        <v>0</v>
      </c>
      <c r="Q51" s="84">
        <f t="shared" si="18"/>
        <v>28158771.840000004</v>
      </c>
    </row>
    <row r="52" spans="2:19" x14ac:dyDescent="0.25">
      <c r="B52" s="91" t="s">
        <v>29</v>
      </c>
      <c r="C52" s="83">
        <v>24350000</v>
      </c>
      <c r="D52" s="83">
        <v>42860633.600000001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>
        <v>3540744.44</v>
      </c>
      <c r="N52" s="50"/>
      <c r="O52" s="50"/>
      <c r="P52" s="50"/>
      <c r="Q52" s="50">
        <f t="shared" si="18"/>
        <v>24356772.920000002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41">
        <v>0</v>
      </c>
      <c r="N53" s="32"/>
      <c r="O53" s="39"/>
      <c r="P53" s="32"/>
      <c r="Q53" s="83">
        <f t="shared" si="18"/>
        <v>958997.8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41">
        <v>0</v>
      </c>
      <c r="N54" s="32"/>
      <c r="O54" s="32"/>
      <c r="P54" s="32"/>
      <c r="Q54" s="83">
        <f t="shared" si="18"/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32"/>
      <c r="O55" s="32"/>
      <c r="P55" s="32"/>
      <c r="Q55" s="32">
        <f t="shared" si="18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4810000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7">
        <v>2391556.84</v>
      </c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2410000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41">
        <v>0</v>
      </c>
      <c r="N57" s="32"/>
      <c r="O57" s="32"/>
      <c r="P57" s="32"/>
      <c r="Q57" s="83">
        <f t="shared" ref="Q57:Q72" si="24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32"/>
      <c r="O58" s="32"/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32"/>
      <c r="O59" s="32"/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32"/>
      <c r="O60" s="52"/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6593632.5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6593632.5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83">
        <v>6593632.5</v>
      </c>
      <c r="N62" s="41">
        <v>0</v>
      </c>
      <c r="O62" s="41">
        <v>0</v>
      </c>
      <c r="P62" s="41">
        <v>0</v>
      </c>
      <c r="Q62" s="32">
        <f t="shared" si="24"/>
        <v>6593632.5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32"/>
      <c r="O67" s="32"/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32"/>
      <c r="O68" s="32"/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34"/>
      <c r="O69" s="34"/>
      <c r="P69" s="34"/>
      <c r="Q69" s="34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506135909.38999999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22703919.259999998</v>
      </c>
      <c r="K73" s="31">
        <f t="shared" si="30"/>
        <v>36493254.650000006</v>
      </c>
      <c r="L73" s="31">
        <f t="shared" si="30"/>
        <v>34270209.280000001</v>
      </c>
      <c r="M73" s="31">
        <f>M9+M15+M25+M35+M43+M51+M61+M66</f>
        <v>37329250.359999999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229020122.78000003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506135909.38999999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71">
        <f t="shared" si="32"/>
        <v>22703919.259999998</v>
      </c>
      <c r="K86" s="71">
        <f t="shared" si="32"/>
        <v>36493254.650000006</v>
      </c>
      <c r="L86" s="71">
        <f t="shared" ref="L86:N86" si="33">L73+L84</f>
        <v>34270209.280000001</v>
      </c>
      <c r="M86" s="71">
        <f t="shared" si="33"/>
        <v>37329250.359999999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1">
        <f>Q73+Q84</f>
        <v>229020122.78000003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25"/>
      <c r="C98" s="24"/>
      <c r="D98" s="21"/>
      <c r="Q98" s="24"/>
    </row>
    <row r="99" spans="2:17" x14ac:dyDescent="0.25">
      <c r="B99" s="25"/>
      <c r="C99" s="24"/>
      <c r="Q99" s="24"/>
    </row>
    <row r="100" spans="2:17" x14ac:dyDescent="0.25">
      <c r="B100" s="25"/>
      <c r="C100" s="24"/>
      <c r="O100" s="42"/>
      <c r="Q100" s="24"/>
    </row>
    <row r="101" spans="2:17" x14ac:dyDescent="0.25">
      <c r="B101" s="25"/>
      <c r="C101" s="24"/>
      <c r="O101" s="42"/>
      <c r="Q101" s="24"/>
    </row>
    <row r="102" spans="2:17" x14ac:dyDescent="0.25">
      <c r="C102" s="56"/>
    </row>
    <row r="103" spans="2:17" x14ac:dyDescent="0.25">
      <c r="C103" s="57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E6:M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zoomScaleNormal="100" workbookViewId="0">
      <pane xSplit="2" ySplit="7" topLeftCell="C14" activePane="bottomRight" state="frozen"/>
      <selection activeCell="J17" sqref="J17"/>
      <selection pane="topRight" activeCell="J17" sqref="J17"/>
      <selection pane="bottomLeft" activeCell="J17" sqref="J17"/>
      <selection pane="bottomRight" activeCell="N14" sqref="N14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5.28515625" customWidth="1"/>
    <col min="14" max="14" width="10" customWidth="1"/>
    <col min="15" max="15" width="13" customWidth="1"/>
    <col min="16" max="16" width="16.85546875" customWidth="1"/>
    <col min="17" max="17" width="12" style="35" bestFit="1" customWidth="1"/>
    <col min="18" max="18" width="10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9" t="s">
        <v>105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9" t="s">
        <v>93</v>
      </c>
    </row>
    <row r="2" spans="2:30" ht="18.75" customHeight="1" x14ac:dyDescent="0.25">
      <c r="B2" s="119" t="s">
        <v>113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62"/>
      <c r="S2" s="16" t="s">
        <v>95</v>
      </c>
    </row>
    <row r="3" spans="2:30" ht="18.75" customHeight="1" x14ac:dyDescent="0.25">
      <c r="B3" s="119" t="s">
        <v>115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 s="16" t="s">
        <v>96</v>
      </c>
    </row>
    <row r="4" spans="2:30" ht="15.75" customHeight="1" x14ac:dyDescent="0.25">
      <c r="B4" s="120" t="s">
        <v>102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16" t="s">
        <v>94</v>
      </c>
    </row>
    <row r="5" spans="2:30" ht="18.75" customHeight="1" x14ac:dyDescent="0.25">
      <c r="B5" s="116" t="s">
        <v>127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S5" s="16" t="s">
        <v>97</v>
      </c>
    </row>
    <row r="6" spans="2:30" ht="18.75" customHeight="1" x14ac:dyDescent="0.25">
      <c r="B6" s="112"/>
      <c r="C6" s="112"/>
      <c r="D6" s="112"/>
      <c r="E6" s="121" t="s">
        <v>116</v>
      </c>
      <c r="F6" s="122"/>
      <c r="G6" s="122"/>
      <c r="H6" s="122"/>
      <c r="I6" s="122"/>
      <c r="J6" s="122"/>
      <c r="K6" s="122"/>
      <c r="L6" s="122"/>
      <c r="M6" s="123"/>
      <c r="N6" s="112"/>
      <c r="O6" s="112"/>
      <c r="P6" s="112"/>
      <c r="Q6" s="112"/>
      <c r="S6" s="16"/>
    </row>
    <row r="7" spans="2:30" ht="47.25" x14ac:dyDescent="0.25">
      <c r="B7" s="13" t="s">
        <v>0</v>
      </c>
      <c r="C7" s="97" t="s">
        <v>37</v>
      </c>
      <c r="D7" s="97" t="s">
        <v>130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Q8" si="0">D9+D15+D25+D35+D43+D51+D61+D66+D69</f>
        <v>506135909.38999999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22703919.259999998</v>
      </c>
      <c r="K8" s="74">
        <f t="shared" si="0"/>
        <v>36493254.650000006</v>
      </c>
      <c r="L8" s="74">
        <f t="shared" si="0"/>
        <v>34270209.280000001</v>
      </c>
      <c r="M8" s="74">
        <f t="shared" si="0"/>
        <v>37329250.359999999</v>
      </c>
      <c r="N8" s="74">
        <f t="shared" si="0"/>
        <v>0</v>
      </c>
      <c r="O8" s="74">
        <f t="shared" si="0"/>
        <v>0</v>
      </c>
      <c r="P8" s="74">
        <f t="shared" si="0"/>
        <v>0</v>
      </c>
      <c r="Q8" s="74">
        <f t="shared" si="0"/>
        <v>229020122.78000003</v>
      </c>
      <c r="U8" s="19">
        <v>1</v>
      </c>
      <c r="V8" s="19">
        <v>1.05</v>
      </c>
      <c r="W8" s="19">
        <f>+V8*1.05</f>
        <v>1.1025</v>
      </c>
      <c r="X8" s="19">
        <f t="shared" ref="X8:AB8" si="1">+W8*1.05</f>
        <v>1.1576250000000001</v>
      </c>
      <c r="Y8" s="19">
        <f t="shared" si="1"/>
        <v>1.2155062500000002</v>
      </c>
      <c r="Z8" s="19">
        <f t="shared" si="1"/>
        <v>1.2762815625000004</v>
      </c>
      <c r="AA8" s="19">
        <f t="shared" si="1"/>
        <v>1.3400956406250004</v>
      </c>
      <c r="AB8" s="19">
        <f t="shared" si="1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73">
        <f>J10+J11+J12+J13+J14</f>
        <v>13091068.42</v>
      </c>
      <c r="K9" s="73">
        <f t="shared" si="2"/>
        <v>16332635.140000001</v>
      </c>
      <c r="L9" s="73">
        <f t="shared" si="2"/>
        <v>13787685.18</v>
      </c>
      <c r="M9" s="73">
        <f t="shared" si="2"/>
        <v>13709131.73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73">
        <f>E9+F9+G9+H9+I9+J9+K9+L9+M9+N9+O9+P9</f>
        <v>126862163.8</v>
      </c>
      <c r="U9" s="20"/>
    </row>
    <row r="10" spans="2:30" x14ac:dyDescent="0.25">
      <c r="B10" s="91" t="s">
        <v>3</v>
      </c>
      <c r="C10" s="83">
        <v>55395250</v>
      </c>
      <c r="D10" s="83">
        <v>168751750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>
        <v>11010475</v>
      </c>
      <c r="N10" s="37"/>
      <c r="O10" s="37"/>
      <c r="P10" s="37"/>
      <c r="Q10" s="37">
        <f t="shared" ref="Q10:Q30" si="3">E10+F10+G10+H10+I10+J10+K10+L10+M10+N10+O10+P10</f>
        <v>95803277.480000004</v>
      </c>
    </row>
    <row r="11" spans="2:30" x14ac:dyDescent="0.25">
      <c r="B11" s="91" t="s">
        <v>4</v>
      </c>
      <c r="C11" s="83">
        <v>2191000</v>
      </c>
      <c r="D11" s="83">
        <v>16013600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>
        <v>10000</v>
      </c>
      <c r="N11" s="37"/>
      <c r="O11" s="37"/>
      <c r="P11" s="37"/>
      <c r="Q11" s="38">
        <f t="shared" si="3"/>
        <v>12566978.950000001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41">
        <v>1098240</v>
      </c>
      <c r="N12" s="40"/>
      <c r="O12" s="41"/>
      <c r="P12" s="37"/>
      <c r="Q12" s="38">
        <f>E12+F12+G12+H12+I12+J12+K12+L12+M12+N12+O12+P12</f>
        <v>5319600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/>
      <c r="N13" s="41"/>
      <c r="O13" s="41"/>
      <c r="P13" s="41"/>
      <c r="Q13" s="32">
        <f t="shared" si="3"/>
        <v>0</v>
      </c>
    </row>
    <row r="14" spans="2:30" ht="30" x14ac:dyDescent="0.25">
      <c r="B14" s="91" t="s">
        <v>6</v>
      </c>
      <c r="C14" s="83">
        <v>10510926</v>
      </c>
      <c r="D14" s="83">
        <v>19803400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>
        <v>1590416.73</v>
      </c>
      <c r="N14" s="37"/>
      <c r="O14" s="37"/>
      <c r="P14" s="37"/>
      <c r="Q14" s="60">
        <f>E14+F14+G14+H14+I14+J14+K14+L14+M14+N14+O14+P14</f>
        <v>13172307.369999999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156904689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73">
        <f t="shared" si="4"/>
        <v>8917457.1600000001</v>
      </c>
      <c r="J15" s="73">
        <f t="shared" si="4"/>
        <v>7180126.3399999999</v>
      </c>
      <c r="K15" s="73">
        <f t="shared" si="4"/>
        <v>5543847.2300000004</v>
      </c>
      <c r="L15" s="73">
        <f t="shared" si="4"/>
        <v>8634173.5899999999</v>
      </c>
      <c r="M15" s="73">
        <f t="shared" si="4"/>
        <v>10558532.74</v>
      </c>
      <c r="N15" s="34">
        <f t="shared" si="4"/>
        <v>0</v>
      </c>
      <c r="O15" s="34">
        <f t="shared" si="4"/>
        <v>0</v>
      </c>
      <c r="P15" s="34">
        <f t="shared" si="4"/>
        <v>0</v>
      </c>
      <c r="Q15" s="59">
        <f t="shared" si="3"/>
        <v>55076313.250000007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>
        <v>1143785.92</v>
      </c>
      <c r="N16" s="37"/>
      <c r="O16" s="37"/>
      <c r="P16" s="37"/>
      <c r="Q16" s="60">
        <f t="shared" si="3"/>
        <v>10535255.15</v>
      </c>
    </row>
    <row r="17" spans="2:17" ht="30" x14ac:dyDescent="0.25">
      <c r="B17" s="91" t="s">
        <v>9</v>
      </c>
      <c r="C17" s="83">
        <v>7000000</v>
      </c>
      <c r="D17" s="83">
        <v>12050000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37">
        <v>439087.87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>
        <v>5783213.6799999997</v>
      </c>
      <c r="N20" s="37"/>
      <c r="O20" s="37"/>
      <c r="P20" s="37"/>
      <c r="Q20" s="60">
        <f t="shared" si="3"/>
        <v>16136874.32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>
        <v>54063.16</v>
      </c>
      <c r="N21" s="37"/>
      <c r="O21" s="37"/>
      <c r="P21" s="37"/>
      <c r="Q21" s="60">
        <f t="shared" si="3"/>
        <v>3545773.9699999997</v>
      </c>
    </row>
    <row r="22" spans="2:17" ht="60" x14ac:dyDescent="0.25">
      <c r="B22" s="91" t="s">
        <v>14</v>
      </c>
      <c r="C22" s="83">
        <v>4590368</v>
      </c>
      <c r="D22" s="83">
        <v>22847229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>
        <v>121751.5</v>
      </c>
      <c r="N22" s="40"/>
      <c r="O22" s="37"/>
      <c r="P22" s="37"/>
      <c r="Q22" s="37">
        <f t="shared" si="3"/>
        <v>1156044.0099999998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51580460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>
        <v>2624080.0099999998</v>
      </c>
      <c r="N23" s="40"/>
      <c r="O23" s="40"/>
      <c r="P23" s="40"/>
      <c r="Q23" s="48">
        <f t="shared" si="3"/>
        <v>16512388.75</v>
      </c>
    </row>
    <row r="24" spans="2:17" ht="30" x14ac:dyDescent="0.25">
      <c r="B24" s="91" t="s">
        <v>40</v>
      </c>
      <c r="C24" s="83">
        <v>336000</v>
      </c>
      <c r="D24" s="83">
        <v>10050000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>
        <v>392550.6</v>
      </c>
      <c r="N24" s="40"/>
      <c r="O24" s="40"/>
      <c r="P24" s="40"/>
      <c r="Q24" s="60">
        <f t="shared" si="3"/>
        <v>4240028.12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25317000</v>
      </c>
      <c r="E25" s="58">
        <f t="shared" ref="E25:P25" si="5">E26+E27+E28+E29+E30+E31+E32+E33+E34</f>
        <v>0</v>
      </c>
      <c r="F25" s="77">
        <f t="shared" si="5"/>
        <v>0</v>
      </c>
      <c r="G25" s="84">
        <f t="shared" si="5"/>
        <v>921057.61</v>
      </c>
      <c r="H25" s="84">
        <f t="shared" si="5"/>
        <v>969701.72</v>
      </c>
      <c r="I25" s="84">
        <f t="shared" si="5"/>
        <v>678613.5</v>
      </c>
      <c r="J25" s="84">
        <f t="shared" si="5"/>
        <v>2030455.35</v>
      </c>
      <c r="K25" s="84">
        <f t="shared" si="5"/>
        <v>823453.14</v>
      </c>
      <c r="L25" s="84">
        <f t="shared" si="5"/>
        <v>4844180.1900000004</v>
      </c>
      <c r="M25" s="84">
        <f t="shared" si="5"/>
        <v>535652.11</v>
      </c>
      <c r="N25" s="84">
        <f t="shared" si="5"/>
        <v>0</v>
      </c>
      <c r="O25" s="84">
        <f t="shared" si="5"/>
        <v>0</v>
      </c>
      <c r="P25" s="84">
        <f t="shared" si="5"/>
        <v>0</v>
      </c>
      <c r="Q25" s="84">
        <f t="shared" si="3"/>
        <v>10803113.619999999</v>
      </c>
    </row>
    <row r="26" spans="2:17" ht="30" x14ac:dyDescent="0.25">
      <c r="B26" s="91" t="s">
        <v>17</v>
      </c>
      <c r="C26" s="83">
        <v>1650000</v>
      </c>
      <c r="D26" s="83">
        <v>1150000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40">
        <v>17820</v>
      </c>
      <c r="N26" s="39"/>
      <c r="O26" s="37"/>
      <c r="P26" s="37"/>
      <c r="Q26" s="40">
        <f t="shared" si="3"/>
        <v>545492.26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0">
        <v>274350</v>
      </c>
      <c r="N27" s="49">
        <v>0</v>
      </c>
      <c r="O27" s="49">
        <v>0</v>
      </c>
      <c r="P27" s="49">
        <v>0</v>
      </c>
      <c r="Q27" s="45">
        <f t="shared" si="3"/>
        <v>339486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0</v>
      </c>
      <c r="O28" s="49">
        <v>0</v>
      </c>
      <c r="P28" s="49">
        <v>0</v>
      </c>
      <c r="Q28" s="60">
        <f t="shared" si="3"/>
        <v>480412.71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49">
        <v>0</v>
      </c>
      <c r="P29" s="49">
        <v>0</v>
      </c>
      <c r="Q29" s="60">
        <f t="shared" si="3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60">
        <f t="shared" si="3"/>
        <v>10030</v>
      </c>
    </row>
    <row r="31" spans="2:17" ht="30" x14ac:dyDescent="0.25">
      <c r="B31" s="91" t="s">
        <v>22</v>
      </c>
      <c r="C31" s="85">
        <v>0</v>
      </c>
      <c r="D31" s="83">
        <v>833000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111">
        <v>5752.5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8900000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49">
        <v>0</v>
      </c>
      <c r="P32" s="49">
        <v>0</v>
      </c>
      <c r="Q32" s="60">
        <f t="shared" ref="Q32:Q55" si="6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6"/>
        <v>0</v>
      </c>
    </row>
    <row r="34" spans="2:17" x14ac:dyDescent="0.25">
      <c r="B34" s="91" t="s">
        <v>24</v>
      </c>
      <c r="C34" s="83">
        <v>5300000</v>
      </c>
      <c r="D34" s="83">
        <v>11648000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40">
        <v>237729.61</v>
      </c>
      <c r="N34" s="29"/>
      <c r="O34" s="29"/>
      <c r="P34" s="40"/>
      <c r="Q34" s="40">
        <f t="shared" si="6"/>
        <v>4481996.75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2100000</v>
      </c>
      <c r="E35" s="58">
        <f t="shared" ref="E35:P35" si="7">E36+E37+E38+E39+E40+E41+E42</f>
        <v>0</v>
      </c>
      <c r="F35" s="77">
        <f t="shared" si="7"/>
        <v>0</v>
      </c>
      <c r="G35" s="84">
        <f t="shared" si="7"/>
        <v>552240</v>
      </c>
      <c r="H35" s="58">
        <f t="shared" si="7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7"/>
        <v>0</v>
      </c>
      <c r="M35" s="84">
        <f t="shared" si="7"/>
        <v>0</v>
      </c>
      <c r="N35" s="84">
        <f t="shared" si="7"/>
        <v>0</v>
      </c>
      <c r="O35" s="84">
        <f t="shared" si="7"/>
        <v>0</v>
      </c>
      <c r="P35" s="84">
        <f t="shared" si="7"/>
        <v>0</v>
      </c>
      <c r="Q35" s="84">
        <f t="shared" si="6"/>
        <v>1526127.77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400000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41">
        <v>0</v>
      </c>
      <c r="N36" s="32"/>
      <c r="O36" s="32"/>
      <c r="P36" s="29"/>
      <c r="Q36" s="48">
        <f t="shared" si="6"/>
        <v>200000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0"/>
      <c r="O37" s="40"/>
      <c r="P37" s="40"/>
      <c r="Q37" s="41">
        <f t="shared" si="6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32"/>
      <c r="O38" s="32"/>
      <c r="P38" s="32"/>
      <c r="Q38" s="41">
        <f t="shared" si="6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32"/>
      <c r="O39" s="32"/>
      <c r="P39" s="32"/>
      <c r="Q39" s="41">
        <f t="shared" si="6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32"/>
      <c r="O40" s="32"/>
      <c r="P40" s="32"/>
      <c r="Q40" s="41">
        <f t="shared" si="6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>
        <v>0</v>
      </c>
      <c r="N41" s="41"/>
      <c r="O41" s="41"/>
      <c r="P41" s="41"/>
      <c r="Q41" s="50">
        <f t="shared" si="6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/>
      <c r="O42" s="32"/>
      <c r="P42" s="32"/>
      <c r="Q42" s="32">
        <f t="shared" si="6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32"/>
      <c r="O44" s="32"/>
      <c r="P44" s="32"/>
      <c r="Q44" s="32">
        <f t="shared" si="6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32"/>
      <c r="O45" s="32"/>
      <c r="P45" s="32"/>
      <c r="Q45" s="32">
        <f t="shared" si="6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32"/>
      <c r="O46" s="32"/>
      <c r="P46" s="32"/>
      <c r="Q46" s="32">
        <f t="shared" si="6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32"/>
      <c r="O47" s="32"/>
      <c r="P47" s="32"/>
      <c r="Q47" s="32">
        <f t="shared" si="6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32"/>
      <c r="O48" s="32"/>
      <c r="P48" s="32"/>
      <c r="Q48" s="32">
        <f t="shared" si="6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32"/>
      <c r="O49" s="32"/>
      <c r="P49" s="32"/>
      <c r="Q49" s="32">
        <f t="shared" si="6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32"/>
      <c r="O50" s="32"/>
      <c r="P50" s="32"/>
      <c r="Q50" s="32">
        <f t="shared" si="6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:P51" si="9">F52+F53+F54+F55+F56+F57+F58+F59+F60</f>
        <v>0</v>
      </c>
      <c r="G51" s="84">
        <f t="shared" si="9"/>
        <v>1226711.95</v>
      </c>
      <c r="H51" s="84">
        <f t="shared" si="9"/>
        <v>-140284.29999999999</v>
      </c>
      <c r="I51" s="84">
        <f t="shared" si="9"/>
        <v>140284.29999999999</v>
      </c>
      <c r="J51" s="84">
        <f t="shared" si="9"/>
        <v>402269.14999999997</v>
      </c>
      <c r="K51" s="84">
        <f t="shared" si="9"/>
        <v>13593319.140000001</v>
      </c>
      <c r="L51" s="84">
        <f t="shared" si="9"/>
        <v>7004170.3200000003</v>
      </c>
      <c r="M51" s="84">
        <f t="shared" si="9"/>
        <v>5932301.2799999993</v>
      </c>
      <c r="N51" s="84">
        <f t="shared" si="9"/>
        <v>0</v>
      </c>
      <c r="O51" s="84">
        <f t="shared" si="9"/>
        <v>0</v>
      </c>
      <c r="P51" s="84">
        <f t="shared" si="9"/>
        <v>0</v>
      </c>
      <c r="Q51" s="84">
        <f t="shared" si="6"/>
        <v>28158771.840000004</v>
      </c>
    </row>
    <row r="52" spans="2:19" x14ac:dyDescent="0.25">
      <c r="B52" s="91" t="s">
        <v>29</v>
      </c>
      <c r="C52" s="83">
        <v>24350000</v>
      </c>
      <c r="D52" s="83">
        <v>42860633.600000001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>
        <v>3540744.44</v>
      </c>
      <c r="N52" s="50"/>
      <c r="O52" s="50"/>
      <c r="P52" s="50"/>
      <c r="Q52" s="50">
        <f t="shared" si="6"/>
        <v>24356772.920000002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41">
        <v>0</v>
      </c>
      <c r="N53" s="32"/>
      <c r="O53" s="39"/>
      <c r="P53" s="32"/>
      <c r="Q53" s="83">
        <f t="shared" si="6"/>
        <v>958997.8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41">
        <v>0</v>
      </c>
      <c r="N54" s="32"/>
      <c r="O54" s="32"/>
      <c r="P54" s="32"/>
      <c r="Q54" s="83">
        <f t="shared" si="6"/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32"/>
      <c r="O55" s="32"/>
      <c r="P55" s="32"/>
      <c r="Q55" s="32">
        <f t="shared" si="6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4810000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7">
        <v>2391556.84</v>
      </c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2410000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41">
        <v>0</v>
      </c>
      <c r="N57" s="32"/>
      <c r="O57" s="32"/>
      <c r="P57" s="32"/>
      <c r="Q57" s="83">
        <f t="shared" ref="Q57:Q72" si="10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32"/>
      <c r="O58" s="32"/>
      <c r="P58" s="32"/>
      <c r="Q58" s="32">
        <f t="shared" si="10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32"/>
      <c r="O59" s="32"/>
      <c r="P59" s="32"/>
      <c r="Q59" s="32">
        <f t="shared" si="10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32"/>
      <c r="O60" s="52"/>
      <c r="P60" s="52"/>
      <c r="Q60" s="32">
        <f t="shared" si="10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0">
        <f t="shared" si="11"/>
        <v>6593632.5</v>
      </c>
      <c r="N61" s="34">
        <f t="shared" si="11"/>
        <v>0</v>
      </c>
      <c r="O61" s="34">
        <f t="shared" si="11"/>
        <v>0</v>
      </c>
      <c r="P61" s="34">
        <f t="shared" si="11"/>
        <v>0</v>
      </c>
      <c r="Q61" s="30">
        <f t="shared" si="10"/>
        <v>6593632.5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83">
        <v>6593632.5</v>
      </c>
      <c r="N62" s="41">
        <v>0</v>
      </c>
      <c r="O62" s="41">
        <v>0</v>
      </c>
      <c r="P62" s="41">
        <v>0</v>
      </c>
      <c r="Q62" s="83">
        <f t="shared" si="10"/>
        <v>6593632.5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10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10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10"/>
        <v>0</v>
      </c>
    </row>
    <row r="66" spans="2:17" ht="30" x14ac:dyDescent="0.25">
      <c r="B66" s="90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32"/>
      <c r="O67" s="32"/>
      <c r="P67" s="32"/>
      <c r="Q67" s="32">
        <f t="shared" si="10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32"/>
      <c r="O68" s="32"/>
      <c r="P68" s="32"/>
      <c r="Q68" s="32">
        <f t="shared" si="10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34"/>
      <c r="O69" s="34"/>
      <c r="P69" s="34"/>
      <c r="Q69" s="34">
        <f t="shared" si="10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32">
        <f t="shared" si="10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32">
        <f t="shared" si="10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32">
        <f t="shared" si="10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506135909.38999999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22703919.259999998</v>
      </c>
      <c r="K73" s="31">
        <f t="shared" si="13"/>
        <v>36493254.650000006</v>
      </c>
      <c r="L73" s="31">
        <f t="shared" si="13"/>
        <v>34270209.280000001</v>
      </c>
      <c r="M73" s="31">
        <f>M9+M15+M25+M35+M43+M51+M61+M66</f>
        <v>37329250.359999999</v>
      </c>
      <c r="N73" s="31">
        <f t="shared" si="13"/>
        <v>0</v>
      </c>
      <c r="O73" s="31">
        <f t="shared" si="13"/>
        <v>0</v>
      </c>
      <c r="P73" s="31">
        <f t="shared" si="13"/>
        <v>0</v>
      </c>
      <c r="Q73" s="31">
        <f>Q9+Q15+Q25+Q35+Q43+Q51+Q61+Q66</f>
        <v>229020122.78000003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506135909.38999999</v>
      </c>
      <c r="E86" s="70">
        <f t="shared" ref="E86:P86" si="14">E73+E84</f>
        <v>0</v>
      </c>
      <c r="F86" s="81">
        <f t="shared" si="14"/>
        <v>30042269.280000001</v>
      </c>
      <c r="G86" s="71">
        <f t="shared" si="14"/>
        <v>21493045.68</v>
      </c>
      <c r="H86" s="71">
        <f t="shared" si="14"/>
        <v>19440070.079999994</v>
      </c>
      <c r="I86" s="71">
        <f t="shared" si="14"/>
        <v>27248104.189999998</v>
      </c>
      <c r="J86" s="71">
        <f t="shared" si="14"/>
        <v>22703919.259999998</v>
      </c>
      <c r="K86" s="71">
        <f t="shared" si="14"/>
        <v>36493254.650000006</v>
      </c>
      <c r="L86" s="71">
        <f t="shared" si="14"/>
        <v>34270209.280000001</v>
      </c>
      <c r="M86" s="71">
        <f t="shared" si="14"/>
        <v>37329250.359999999</v>
      </c>
      <c r="N86" s="15">
        <f t="shared" si="14"/>
        <v>0</v>
      </c>
      <c r="O86" s="15">
        <f t="shared" si="14"/>
        <v>0</v>
      </c>
      <c r="P86" s="15">
        <f t="shared" si="14"/>
        <v>0</v>
      </c>
      <c r="Q86" s="81">
        <f>Q73+Q84</f>
        <v>229020122.78000003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109"/>
      <c r="C98" s="24"/>
      <c r="D98" s="21"/>
      <c r="Q98" s="24"/>
    </row>
    <row r="99" spans="2:17" x14ac:dyDescent="0.25">
      <c r="B99" s="109"/>
      <c r="C99" s="24"/>
      <c r="Q99" s="24"/>
    </row>
    <row r="100" spans="2:17" x14ac:dyDescent="0.25">
      <c r="B100" s="109"/>
      <c r="C100" s="24"/>
      <c r="O100" s="42"/>
      <c r="Q100" s="24"/>
    </row>
    <row r="101" spans="2:17" x14ac:dyDescent="0.25">
      <c r="B101" s="109"/>
      <c r="C101" s="24"/>
      <c r="O101" s="42"/>
      <c r="Q101" s="24"/>
    </row>
    <row r="102" spans="2:17" x14ac:dyDescent="0.25">
      <c r="C102" s="113"/>
    </row>
    <row r="103" spans="2:17" x14ac:dyDescent="0.25">
      <c r="C103" s="114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B1:Q1"/>
    <mergeCell ref="B2:P2"/>
    <mergeCell ref="B3:Q3"/>
    <mergeCell ref="B4:Q4"/>
    <mergeCell ref="B5:Q5"/>
    <mergeCell ref="E6:M6"/>
  </mergeCells>
  <printOptions horizontalCentered="1"/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2022-09-02T19:42:46Z</cp:lastPrinted>
  <dcterms:created xsi:type="dcterms:W3CDTF">2018-04-17T18:57:16Z</dcterms:created>
  <dcterms:modified xsi:type="dcterms:W3CDTF">2022-10-03T18:03:11Z</dcterms:modified>
</cp:coreProperties>
</file>