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1\SIGEF 2022\Ejecuciones PW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7" r:id="rId2"/>
    <sheet name="P3 Presupuesto Ejecutado" sheetId="13" r:id="rId3"/>
  </sheets>
  <definedNames>
    <definedName name="_xlnm.Print_Area" localSheetId="1">'P2 Presupuesto Aprobado-Ejec'!$B$1:$Q$97</definedName>
    <definedName name="_xlnm.Print_Area" localSheetId="2">'P3 Presupuesto Ejecutado'!$B$1:$Q$97</definedName>
    <definedName name="_xlnm.Print_Titles" localSheetId="1">'P2 Presupuesto Aprobado-Ejec'!$1:$7</definedName>
    <definedName name="_xlnm.Print_Titles" localSheetId="2">'P3 Presupuesto Ejecutado'!$1:$7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13" l="1"/>
  <c r="D84" i="13"/>
  <c r="C84" i="13"/>
  <c r="Q72" i="13"/>
  <c r="Q71" i="13"/>
  <c r="Q70" i="13"/>
  <c r="Q69" i="13"/>
  <c r="C69" i="13"/>
  <c r="Q68" i="13"/>
  <c r="Q67" i="13"/>
  <c r="H66" i="13"/>
  <c r="G66" i="13"/>
  <c r="F66" i="13"/>
  <c r="E66" i="13"/>
  <c r="Q66" i="13" s="1"/>
  <c r="D66" i="13"/>
  <c r="C66" i="13"/>
  <c r="Q65" i="13"/>
  <c r="Q64" i="13"/>
  <c r="Q63" i="13"/>
  <c r="Q62" i="13"/>
  <c r="P61" i="13"/>
  <c r="O61" i="13"/>
  <c r="N61" i="13"/>
  <c r="L61" i="13"/>
  <c r="K61" i="13"/>
  <c r="J61" i="13"/>
  <c r="I61" i="13"/>
  <c r="H61" i="13"/>
  <c r="G61" i="13"/>
  <c r="F61" i="13"/>
  <c r="E61" i="13"/>
  <c r="D61" i="13"/>
  <c r="C61" i="13"/>
  <c r="Q60" i="13"/>
  <c r="Q59" i="13"/>
  <c r="Q58" i="13"/>
  <c r="Q57" i="13"/>
  <c r="Q55" i="13"/>
  <c r="Q54" i="13"/>
  <c r="Q53" i="13"/>
  <c r="Q52" i="13"/>
  <c r="P51" i="13"/>
  <c r="O51" i="13"/>
  <c r="N51" i="13"/>
  <c r="M51" i="13"/>
  <c r="L51" i="13"/>
  <c r="K51" i="13"/>
  <c r="K8" i="13" s="1"/>
  <c r="J51" i="13"/>
  <c r="I51" i="13"/>
  <c r="H51" i="13"/>
  <c r="G51" i="13"/>
  <c r="F51" i="13"/>
  <c r="E51" i="13"/>
  <c r="Q51" i="13" s="1"/>
  <c r="D51" i="13"/>
  <c r="C51" i="13"/>
  <c r="Q50" i="13"/>
  <c r="Q49" i="13"/>
  <c r="Q48" i="13"/>
  <c r="Q47" i="13"/>
  <c r="Q46" i="13"/>
  <c r="Q45" i="13"/>
  <c r="Q44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Q43" i="13" s="1"/>
  <c r="D43" i="13"/>
  <c r="C43" i="13"/>
  <c r="Q42" i="13"/>
  <c r="Q41" i="13"/>
  <c r="Q40" i="13"/>
  <c r="Q39" i="13"/>
  <c r="Q38" i="13"/>
  <c r="Q37" i="13"/>
  <c r="Q36" i="13"/>
  <c r="C36" i="13"/>
  <c r="C35" i="13" s="1"/>
  <c r="P35" i="13"/>
  <c r="O35" i="13"/>
  <c r="N35" i="13"/>
  <c r="M35" i="13"/>
  <c r="L35" i="13"/>
  <c r="K35" i="13"/>
  <c r="J35" i="13"/>
  <c r="I35" i="13"/>
  <c r="H35" i="13"/>
  <c r="G35" i="13"/>
  <c r="F35" i="13"/>
  <c r="E35" i="13"/>
  <c r="Q35" i="13" s="1"/>
  <c r="D35" i="13"/>
  <c r="Q34" i="13"/>
  <c r="Q33" i="13"/>
  <c r="Q32" i="13"/>
  <c r="Q30" i="13"/>
  <c r="Q29" i="13"/>
  <c r="Q28" i="13"/>
  <c r="Q27" i="13"/>
  <c r="Q26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Q24" i="13"/>
  <c r="Q23" i="13"/>
  <c r="C23" i="13"/>
  <c r="C15" i="13" s="1"/>
  <c r="Q22" i="13"/>
  <c r="Q21" i="13"/>
  <c r="Q20" i="13"/>
  <c r="Q16" i="13"/>
  <c r="P15" i="13"/>
  <c r="O15" i="13"/>
  <c r="N15" i="13"/>
  <c r="M15" i="13"/>
  <c r="L15" i="13"/>
  <c r="L8" i="13" s="1"/>
  <c r="K15" i="13"/>
  <c r="J15" i="13"/>
  <c r="J8" i="13" s="1"/>
  <c r="I15" i="13"/>
  <c r="I73" i="13" s="1"/>
  <c r="I86" i="13" s="1"/>
  <c r="H15" i="13"/>
  <c r="H73" i="13" s="1"/>
  <c r="H86" i="13" s="1"/>
  <c r="G15" i="13"/>
  <c r="G73" i="13" s="1"/>
  <c r="G86" i="13" s="1"/>
  <c r="F15" i="13"/>
  <c r="F73" i="13" s="1"/>
  <c r="F86" i="13" s="1"/>
  <c r="E15" i="13"/>
  <c r="D15" i="13"/>
  <c r="Q14" i="13"/>
  <c r="Q13" i="13"/>
  <c r="Q12" i="13"/>
  <c r="C12" i="13"/>
  <c r="Q11" i="13"/>
  <c r="Q10" i="13"/>
  <c r="P9" i="13"/>
  <c r="O9" i="13"/>
  <c r="N9" i="13"/>
  <c r="M9" i="13"/>
  <c r="L9" i="13"/>
  <c r="K9" i="13"/>
  <c r="K73" i="13" s="1"/>
  <c r="K86" i="13" s="1"/>
  <c r="J9" i="13"/>
  <c r="I9" i="13"/>
  <c r="I8" i="13" s="1"/>
  <c r="H9" i="13"/>
  <c r="H8" i="13" s="1"/>
  <c r="G9" i="13"/>
  <c r="G8" i="13" s="1"/>
  <c r="F9" i="13"/>
  <c r="F8" i="13" s="1"/>
  <c r="E9" i="13"/>
  <c r="E8" i="13" s="1"/>
  <c r="D9" i="13"/>
  <c r="D8" i="13" s="1"/>
  <c r="D73" i="13" s="1"/>
  <c r="D86" i="13" s="1"/>
  <c r="C9" i="13"/>
  <c r="C8" i="13" s="1"/>
  <c r="C73" i="13" s="1"/>
  <c r="C86" i="13" s="1"/>
  <c r="AD8" i="13"/>
  <c r="W8" i="13"/>
  <c r="X8" i="13" s="1"/>
  <c r="D51" i="7"/>
  <c r="C12" i="7"/>
  <c r="M8" i="13" l="1"/>
  <c r="Q61" i="13"/>
  <c r="O73" i="13"/>
  <c r="O86" i="13" s="1"/>
  <c r="P73" i="13"/>
  <c r="P86" i="13" s="1"/>
  <c r="Q25" i="13"/>
  <c r="Q15" i="13"/>
  <c r="L73" i="13"/>
  <c r="L86" i="13" s="1"/>
  <c r="M73" i="13"/>
  <c r="M86" i="13" s="1"/>
  <c r="N73" i="13"/>
  <c r="N86" i="13" s="1"/>
  <c r="P8" i="13"/>
  <c r="Y8" i="13"/>
  <c r="Z8" i="13" s="1"/>
  <c r="AA8" i="13" s="1"/>
  <c r="AB8" i="13" s="1"/>
  <c r="E73" i="13"/>
  <c r="E86" i="13" s="1"/>
  <c r="O8" i="13"/>
  <c r="Q9" i="13"/>
  <c r="J73" i="13"/>
  <c r="J86" i="13" s="1"/>
  <c r="N8" i="13"/>
  <c r="AC7" i="13" l="1"/>
  <c r="AD7" i="13" s="1"/>
  <c r="Q73" i="13"/>
  <c r="Q86" i="13" s="1"/>
  <c r="Q8" i="13"/>
  <c r="C51" i="2" l="1"/>
  <c r="C61" i="2"/>
  <c r="C66" i="2"/>
  <c r="F66" i="7" l="1"/>
  <c r="F61" i="7"/>
  <c r="F51" i="7"/>
  <c r="F43" i="7"/>
  <c r="F35" i="7"/>
  <c r="F25" i="7"/>
  <c r="F15" i="7"/>
  <c r="F9" i="7"/>
  <c r="F73" i="7" l="1"/>
  <c r="F86" i="7" s="1"/>
  <c r="F8" i="7"/>
  <c r="D84" i="7"/>
  <c r="C84" i="7"/>
  <c r="C69" i="7"/>
  <c r="C66" i="7" s="1"/>
  <c r="D66" i="7"/>
  <c r="D61" i="7"/>
  <c r="C61" i="7"/>
  <c r="C51" i="7"/>
  <c r="D43" i="7"/>
  <c r="C43" i="7"/>
  <c r="C36" i="7"/>
  <c r="C35" i="7" s="1"/>
  <c r="D35" i="7"/>
  <c r="D25" i="7"/>
  <c r="C25" i="7"/>
  <c r="C23" i="7"/>
  <c r="D15" i="7"/>
  <c r="C15" i="7"/>
  <c r="C9" i="7"/>
  <c r="D9" i="7"/>
  <c r="D8" i="7" l="1"/>
  <c r="D73" i="7" s="1"/>
  <c r="D86" i="7" s="1"/>
  <c r="C8" i="7"/>
  <c r="C73" i="7" s="1"/>
  <c r="C86" i="7" s="1"/>
  <c r="B36" i="2"/>
  <c r="B23" i="2"/>
  <c r="B12" i="2"/>
  <c r="E51" i="7" l="1"/>
  <c r="Q29" i="7" l="1"/>
  <c r="Q16" i="7"/>
  <c r="P25" i="7"/>
  <c r="P15" i="7"/>
  <c r="M35" i="7"/>
  <c r="O9" i="7"/>
  <c r="O61" i="7"/>
  <c r="O15" i="7"/>
  <c r="O8" i="7" s="1"/>
  <c r="I15" i="7"/>
  <c r="I9" i="7"/>
  <c r="I35" i="7"/>
  <c r="Q10" i="7"/>
  <c r="N9" i="7"/>
  <c r="N15" i="7"/>
  <c r="J15" i="7"/>
  <c r="J9" i="7"/>
  <c r="J25" i="7"/>
  <c r="J35" i="7"/>
  <c r="J43" i="7"/>
  <c r="J51" i="7"/>
  <c r="J61" i="7"/>
  <c r="I51" i="7"/>
  <c r="H15" i="7"/>
  <c r="C25" i="2"/>
  <c r="C9" i="2"/>
  <c r="C15" i="2"/>
  <c r="B61" i="2"/>
  <c r="C84" i="2"/>
  <c r="B69" i="2"/>
  <c r="B66" i="2"/>
  <c r="C43" i="2"/>
  <c r="G35" i="7"/>
  <c r="H35" i="7"/>
  <c r="Q41" i="7"/>
  <c r="Q33" i="7"/>
  <c r="Q34" i="7"/>
  <c r="B9" i="2"/>
  <c r="B15" i="2"/>
  <c r="B25" i="2"/>
  <c r="B35" i="2"/>
  <c r="B51" i="2"/>
  <c r="B43" i="2"/>
  <c r="Q20" i="7"/>
  <c r="Q21" i="7"/>
  <c r="Q22" i="7"/>
  <c r="Q23" i="7"/>
  <c r="Q24" i="7"/>
  <c r="Q26" i="7"/>
  <c r="Q27" i="7"/>
  <c r="Q28" i="7"/>
  <c r="Q30" i="7"/>
  <c r="Q32" i="7"/>
  <c r="P51" i="7"/>
  <c r="P61" i="7"/>
  <c r="P43" i="7"/>
  <c r="P35" i="7"/>
  <c r="O43" i="7"/>
  <c r="N35" i="7"/>
  <c r="O35" i="7"/>
  <c r="O25" i="7"/>
  <c r="N61" i="7"/>
  <c r="N51" i="7"/>
  <c r="O51" i="7"/>
  <c r="N43" i="7"/>
  <c r="N25" i="7"/>
  <c r="M15" i="7"/>
  <c r="M25" i="7"/>
  <c r="M51" i="7"/>
  <c r="M61" i="7"/>
  <c r="M43" i="7"/>
  <c r="L61" i="7"/>
  <c r="L51" i="7"/>
  <c r="L43" i="7"/>
  <c r="L35" i="7"/>
  <c r="L25" i="7"/>
  <c r="L15" i="7"/>
  <c r="K61" i="7"/>
  <c r="K51" i="7"/>
  <c r="K43" i="7"/>
  <c r="K35" i="7"/>
  <c r="K25" i="7"/>
  <c r="K15" i="7"/>
  <c r="I61" i="7"/>
  <c r="Q72" i="7"/>
  <c r="Q71" i="7"/>
  <c r="Q70" i="7"/>
  <c r="Q69" i="7"/>
  <c r="Q68" i="7"/>
  <c r="Q67" i="7"/>
  <c r="H66" i="7"/>
  <c r="G66" i="7"/>
  <c r="E66" i="7"/>
  <c r="Q65" i="7"/>
  <c r="Q64" i="7"/>
  <c r="Q63" i="7"/>
  <c r="Q62" i="7"/>
  <c r="H61" i="7"/>
  <c r="G61" i="7"/>
  <c r="E61" i="7"/>
  <c r="Q60" i="7"/>
  <c r="Q59" i="7"/>
  <c r="Q58" i="7"/>
  <c r="Q57" i="7"/>
  <c r="Q55" i="7"/>
  <c r="Q54" i="7"/>
  <c r="Q53" i="7"/>
  <c r="Q52" i="7"/>
  <c r="H51" i="7"/>
  <c r="G51" i="7"/>
  <c r="Q50" i="7"/>
  <c r="Q49" i="7"/>
  <c r="Q48" i="7"/>
  <c r="Q47" i="7"/>
  <c r="Q46" i="7"/>
  <c r="Q45" i="7"/>
  <c r="Q44" i="7"/>
  <c r="I43" i="7"/>
  <c r="H43" i="7"/>
  <c r="G43" i="7"/>
  <c r="E43" i="7"/>
  <c r="Q42" i="7"/>
  <c r="Q40" i="7"/>
  <c r="Q39" i="7"/>
  <c r="Q38" i="7"/>
  <c r="Q37" i="7"/>
  <c r="Q36" i="7"/>
  <c r="E35" i="7"/>
  <c r="I25" i="7"/>
  <c r="H25" i="7"/>
  <c r="G25" i="7"/>
  <c r="E25" i="7"/>
  <c r="G15" i="7"/>
  <c r="E15" i="7"/>
  <c r="Q14" i="7"/>
  <c r="Q13" i="7"/>
  <c r="Q12" i="7"/>
  <c r="Q11" i="7"/>
  <c r="P9" i="7"/>
  <c r="M9" i="7"/>
  <c r="L9" i="7"/>
  <c r="K9" i="7"/>
  <c r="H9" i="7"/>
  <c r="G9" i="7"/>
  <c r="E9" i="7"/>
  <c r="AD8" i="7"/>
  <c r="W8" i="7"/>
  <c r="X8" i="7" s="1"/>
  <c r="Y8" i="7" s="1"/>
  <c r="B84" i="2"/>
  <c r="G73" i="7" l="1"/>
  <c r="G86" i="7" s="1"/>
  <c r="E8" i="7"/>
  <c r="J8" i="7"/>
  <c r="Q9" i="7"/>
  <c r="M8" i="7"/>
  <c r="P8" i="7"/>
  <c r="K8" i="7"/>
  <c r="C8" i="2"/>
  <c r="C73" i="2" s="1"/>
  <c r="C86" i="2" s="1"/>
  <c r="Q35" i="7"/>
  <c r="L8" i="7"/>
  <c r="N8" i="7"/>
  <c r="H8" i="7"/>
  <c r="I8" i="7"/>
  <c r="G8" i="7"/>
  <c r="Z8" i="7"/>
  <c r="AA8" i="7" s="1"/>
  <c r="AB8" i="7" s="1"/>
  <c r="AC7" i="7"/>
  <c r="AD7" i="7" s="1"/>
  <c r="Q51" i="7"/>
  <c r="Q43" i="7"/>
  <c r="K73" i="7"/>
  <c r="K86" i="7" s="1"/>
  <c r="Q25" i="7"/>
  <c r="Q66" i="7"/>
  <c r="Q61" i="7"/>
  <c r="Q15" i="7"/>
  <c r="B8" i="2"/>
  <c r="B73" i="2" s="1"/>
  <c r="B86" i="2" s="1"/>
  <c r="E73" i="7"/>
  <c r="E86" i="7" s="1"/>
  <c r="O73" i="7"/>
  <c r="O86" i="7" s="1"/>
  <c r="I73" i="7"/>
  <c r="I86" i="7" s="1"/>
  <c r="L73" i="7"/>
  <c r="L86" i="7" s="1"/>
  <c r="P73" i="7"/>
  <c r="P86" i="7" s="1"/>
  <c r="J73" i="7"/>
  <c r="J86" i="7" s="1"/>
  <c r="M73" i="7"/>
  <c r="M86" i="7" s="1"/>
  <c r="N73" i="7"/>
  <c r="N86" i="7" s="1"/>
  <c r="H73" i="7"/>
  <c r="H86" i="7" s="1"/>
  <c r="Q8" i="7" l="1"/>
  <c r="Q73" i="7"/>
  <c r="Q86" i="7" s="1"/>
</calcChain>
</file>

<file path=xl/sharedStrings.xml><?xml version="1.0" encoding="utf-8"?>
<sst xmlns="http://schemas.openxmlformats.org/spreadsheetml/2006/main" count="335" uniqueCount="131">
  <si>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</si>
  <si>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</si>
  <si>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</si>
  <si>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</si>
  <si>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</si>
  <si>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</si>
  <si>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</si>
  <si>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</si>
  <si>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</si>
  <si>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</si>
  <si>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</si>
  <si>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</si>
  <si>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</si>
  <si>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</si>
  <si>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</si>
  <si>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</si>
  <si>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</si>
  <si>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</si>
  <si>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</si>
  <si>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</si>
  <si>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</si>
  <si>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</si>
  <si>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</si>
  <si>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</si>
  <si>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</si>
  <si>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</si>
  <si>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</si>
  <si>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</si>
  <si>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</si>
  <si>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</si>
  <si>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</si>
  <si>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</si>
  <si>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</si>
  <si>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</si>
  <si>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</si>
  <si>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</si>
  <si>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</si>
  <si>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</si>
  <si>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</si>
  <si>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</si>
  <si>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</si>
  <si>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</si>
  <si>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</si>
  <si>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</si>
  <si>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</si>
  <si>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</si>
  <si>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</si>
  <si>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</si>
  <si>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</si>
  <si>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</si>
  <si>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</si>
  <si>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</si>
  <si>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</si>
  <si>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</si>
  <si>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</si>
  <si>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</si>
  <si>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</si>
  <si>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</si>
  <si>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</si>
  <si>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</si>
  <si>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</si>
  <si>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</si>
  <si>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</si>
  <si>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</si>
  <si>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</si>
  <si>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</si>
  <si>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</si>
  <si>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</si>
  <si>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</si>
  <si>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</si>
  <si>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</si>
  <si>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</si>
  <si>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</si>
  <si>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</si>
  <si>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</si>
  <si>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</si>
  <si>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</si>
  <si>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</si>
  <si>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</si>
  <si>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</si>
  <si>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</si>
  <si>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</si>
  <si>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</si>
  <si>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</si>
  <si>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</si>
  <si>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</si>
  <si>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</si>
  <si>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</si>
  <si>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</si>
  <si>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</si>
  <si>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</si>
  <si>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</si>
  <si>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</si>
  <si>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</si>
  <si>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</si>
  <si>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</si>
  <si>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</si>
  <si>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</si>
  <si>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</si>
  <si>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</si>
  <si>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</si>
  <si>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</si>
  <si>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</si>
  <si>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</si>
  <si>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</si>
  <si>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Ministerio de Trabajo</t>
  </si>
  <si>
    <t>Ana Patricia Fernández</t>
  </si>
  <si>
    <t>Juan Carlos Tejada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</si>
  <si>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</si>
  <si>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</si>
  <si>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</si>
  <si>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</si>
  <si>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</si>
  <si>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</si>
  <si>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</si>
  <si>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Año 2022</t>
  </si>
  <si>
    <t>Gasto Devengado</t>
  </si>
  <si>
    <t xml:space="preserve">Gerente General </t>
  </si>
  <si>
    <t>Dr. Edward Guzmán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</si>
  <si>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</si>
  <si>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</si>
  <si>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</si>
  <si>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</si>
  <si>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</si>
  <si>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</si>
  <si>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           Melissa Cabrera</t>
  </si>
  <si>
    <t xml:space="preserve">          Directora Financera</t>
  </si>
  <si>
    <t xml:space="preserve">                                                                                                                                    En RD$</t>
  </si>
  <si>
    <t>Fecha de registro: hasta el 1 de Agosto  2022</t>
  </si>
  <si>
    <t>Fecha de imputación: hasta el 31 de Julio de 2022</t>
  </si>
  <si>
    <t>Presupuesto Modificado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</si>
</sst>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/>
    <xf numFmtId="164" fontId="0" fillId="0" borderId="5" xfId="0" applyNumberForma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Border="1" applyAlignment="1">
      <alignment vertical="center" wrapText="1"/>
    </xf>
    <xf numFmtId="2" fontId="0" fillId="4" borderId="5" xfId="0" applyNumberFormat="1" applyFill="1" applyBorder="1" applyAlignment="1">
      <alignment vertical="center" wrapText="1"/>
    </xf>
    <xf numFmtId="2" fontId="1" fillId="0" borderId="5" xfId="0" applyNumberFormat="1" applyFont="1" applyBorder="1" applyAlignment="1">
      <alignment vertical="center" wrapText="1"/>
    </xf>
    <xf numFmtId="2" fontId="0" fillId="0" borderId="0" xfId="0" applyNumberFormat="1"/>
    <xf numFmtId="2" fontId="0" fillId="0" borderId="5" xfId="0" applyNumberFormat="1" applyBorder="1"/>
    <xf numFmtId="164" fontId="0" fillId="0" borderId="5" xfId="1" applyNumberFormat="1" applyFont="1" applyBorder="1"/>
    <xf numFmtId="164" fontId="0" fillId="0" borderId="5" xfId="0" applyNumberFormat="1" applyBorder="1"/>
    <xf numFmtId="164" fontId="0" fillId="0" borderId="5" xfId="1" applyNumberFormat="1" applyFont="1" applyBorder="1" applyAlignment="1">
      <alignment vertical="center"/>
    </xf>
    <xf numFmtId="164" fontId="0" fillId="0" borderId="5" xfId="1" applyNumberFormat="1" applyFont="1" applyBorder="1" applyAlignment="1"/>
    <xf numFmtId="2" fontId="0" fillId="0" borderId="5" xfId="0" applyNumberFormat="1" applyBorder="1" applyAlignment="1">
      <alignment wrapText="1"/>
    </xf>
    <xf numFmtId="4" fontId="0" fillId="0" borderId="0" xfId="0" applyNumberFormat="1"/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39" fontId="0" fillId="0" borderId="5" xfId="0" applyNumberFormat="1" applyBorder="1" applyAlignment="1">
      <alignment vertical="center" wrapText="1"/>
    </xf>
    <xf numFmtId="39" fontId="1" fillId="0" borderId="5" xfId="0" applyNumberFormat="1" applyFont="1" applyBorder="1" applyAlignment="1">
      <alignment vertical="center" wrapText="1"/>
    </xf>
    <xf numFmtId="0" fontId="1" fillId="0" borderId="0" xfId="0" applyFont="1"/>
    <xf numFmtId="164" fontId="0" fillId="0" borderId="5" xfId="1" applyNumberFormat="1" applyFont="1" applyBorder="1" applyAlignment="1">
      <alignment horizontal="right"/>
    </xf>
    <xf numFmtId="39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0" borderId="0" xfId="0" applyNumberFormat="1"/>
    <xf numFmtId="164" fontId="0" fillId="0" borderId="5" xfId="1" applyNumberFormat="1" applyFont="1" applyBorder="1" applyAlignment="1">
      <alignment horizontal="right" vertical="center"/>
    </xf>
    <xf numFmtId="4" fontId="7" fillId="0" borderId="0" xfId="0" applyNumberFormat="1" applyFont="1"/>
    <xf numFmtId="164" fontId="0" fillId="0" borderId="0" xfId="0" applyNumberFormat="1" applyFont="1" applyAlignment="1">
      <alignment vertical="center" wrapText="1"/>
    </xf>
    <xf numFmtId="2" fontId="0" fillId="0" borderId="0" xfId="0" applyNumberForma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39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/>
    <xf numFmtId="164" fontId="0" fillId="0" borderId="5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2" fontId="1" fillId="0" borderId="5" xfId="0" applyNumberFormat="1" applyFont="1" applyBorder="1" applyAlignment="1">
      <alignment wrapText="1"/>
    </xf>
    <xf numFmtId="2" fontId="1" fillId="2" borderId="5" xfId="0" applyNumberFormat="1" applyFont="1" applyFill="1" applyBorder="1" applyAlignment="1">
      <alignment horizontal="right" wrapText="1"/>
    </xf>
    <xf numFmtId="0" fontId="0" fillId="0" borderId="5" xfId="0" applyBorder="1" applyAlignment="1"/>
    <xf numFmtId="2" fontId="0" fillId="4" borderId="5" xfId="0" applyNumberFormat="1" applyFill="1" applyBorder="1" applyAlignment="1">
      <alignment wrapText="1"/>
    </xf>
    <xf numFmtId="0" fontId="0" fillId="0" borderId="0" xfId="0" applyBorder="1" applyAlignment="1"/>
    <xf numFmtId="164" fontId="1" fillId="3" borderId="2" xfId="0" applyNumberFormat="1" applyFont="1" applyFill="1" applyBorder="1" applyAlignment="1">
      <alignment horizontal="center" wrapText="1"/>
    </xf>
    <xf numFmtId="2" fontId="1" fillId="5" borderId="0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center" wrapText="1"/>
    </xf>
    <xf numFmtId="164" fontId="1" fillId="0" borderId="0" xfId="1" applyNumberFormat="1" applyFont="1" applyBorder="1" applyAlignment="1">
      <alignment horizontal="left" vertical="center" wrapText="1"/>
    </xf>
    <xf numFmtId="37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2" fontId="0" fillId="0" borderId="5" xfId="0" applyNumberFormat="1" applyBorder="1" applyAlignment="1">
      <alignment horizontal="right" wrapText="1"/>
    </xf>
    <xf numFmtId="2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  <xf numFmtId="2" fontId="0" fillId="4" borderId="5" xfId="0" applyNumberForma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164" fontId="1" fillId="3" borderId="0" xfId="0" applyNumberFormat="1" applyFont="1" applyFill="1" applyBorder="1" applyAlignment="1">
      <alignment horizontal="right" wrapText="1"/>
    </xf>
    <xf numFmtId="164" fontId="1" fillId="0" borderId="6" xfId="1" applyNumberFormat="1" applyFont="1" applyBorder="1" applyAlignment="1">
      <alignment wrapText="1"/>
    </xf>
    <xf numFmtId="164" fontId="0" fillId="0" borderId="6" xfId="0" applyNumberFormat="1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39" fontId="0" fillId="0" borderId="6" xfId="0" applyNumberFormat="1" applyBorder="1" applyAlignment="1">
      <alignment wrapText="1"/>
    </xf>
    <xf numFmtId="39" fontId="1" fillId="0" borderId="6" xfId="0" applyNumberFormat="1" applyFont="1" applyBorder="1" applyAlignment="1">
      <alignment wrapText="1"/>
    </xf>
    <xf numFmtId="164" fontId="1" fillId="2" borderId="6" xfId="0" applyNumberFormat="1" applyFont="1" applyFill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2" fontId="0" fillId="4" borderId="6" xfId="0" applyNumberForma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5" fillId="0" borderId="0" xfId="0" applyFont="1" applyAlignment="1"/>
    <xf numFmtId="37" fontId="1" fillId="0" borderId="5" xfId="0" applyNumberFormat="1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8" fillId="0" borderId="0" xfId="0" applyFont="1" applyBorder="1" applyAlignment="1"/>
    <xf numFmtId="2" fontId="1" fillId="0" borderId="0" xfId="0" applyNumberFormat="1" applyFont="1"/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" fontId="9" fillId="0" borderId="0" xfId="0" applyNumberFormat="1" applyFont="1"/>
    <xf numFmtId="2" fontId="1" fillId="4" borderId="5" xfId="0" applyNumberFormat="1" applyFont="1" applyFill="1" applyBorder="1" applyAlignment="1">
      <alignment vertical="center" wrapText="1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956223" y="208572"/>
          <a:ext cx="9009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7</xdr:col>
      <xdr:colOff>533400</xdr:colOff>
      <xdr:row>0</xdr:row>
      <xdr:rowOff>133349</xdr:rowOff>
    </xdr:from>
    <xdr:ext cx="1275975" cy="84772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86775" y="133349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"/>
          <a:ext cx="1347659" cy="89535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163300" y="208572"/>
          <a:ext cx="0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14</xdr:col>
      <xdr:colOff>19050</xdr:colOff>
      <xdr:row>0</xdr:row>
      <xdr:rowOff>85724</xdr:rowOff>
    </xdr:from>
    <xdr:ext cx="1275975" cy="84772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5450" y="85724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49"/>
          <a:ext cx="1347659" cy="8953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7" zoomScaleNormal="100" workbookViewId="0">
      <selection activeCell="B90" sqref="B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18" t="s">
        <v>105</v>
      </c>
      <c r="B1" s="118"/>
      <c r="C1" s="118"/>
      <c r="E1" s="9" t="s">
        <v>38</v>
      </c>
    </row>
    <row r="2" spans="1:6" ht="18.75" x14ac:dyDescent="0.25">
      <c r="A2" s="118" t="s">
        <v>113</v>
      </c>
      <c r="B2" s="118"/>
      <c r="C2" s="118"/>
      <c r="E2" s="16" t="s">
        <v>100</v>
      </c>
    </row>
    <row r="3" spans="1:6" ht="18.75" x14ac:dyDescent="0.25">
      <c r="A3" s="118" t="s">
        <v>115</v>
      </c>
      <c r="B3" s="118"/>
      <c r="C3" s="118"/>
      <c r="E3" s="16" t="s">
        <v>101</v>
      </c>
    </row>
    <row r="4" spans="1:6" ht="18.75" x14ac:dyDescent="0.3">
      <c r="A4" s="119" t="s">
        <v>103</v>
      </c>
      <c r="B4" s="119"/>
      <c r="C4" s="119"/>
      <c r="E4" s="9" t="s">
        <v>93</v>
      </c>
    </row>
    <row r="5" spans="1:6" x14ac:dyDescent="0.25">
      <c r="A5" s="115" t="s">
        <v>36</v>
      </c>
      <c r="B5" s="115"/>
      <c r="C5" s="115"/>
      <c r="E5" s="16" t="s">
        <v>98</v>
      </c>
    </row>
    <row r="6" spans="1:6" x14ac:dyDescent="0.25">
      <c r="E6" s="16" t="s">
        <v>99</v>
      </c>
    </row>
    <row r="7" spans="1:6" ht="31.5" x14ac:dyDescent="0.25">
      <c r="A7" s="13" t="s">
        <v>0</v>
      </c>
      <c r="B7" s="14" t="s">
        <v>37</v>
      </c>
      <c r="C7" s="14" t="s">
        <v>120</v>
      </c>
    </row>
    <row r="8" spans="1:6" x14ac:dyDescent="0.25">
      <c r="A8" s="1" t="s">
        <v>1</v>
      </c>
      <c r="B8" s="17">
        <f>B9+B15+B25+B35+B43+B51+B61+B66+B69</f>
        <v>329000000</v>
      </c>
      <c r="C8" s="44">
        <f>C9+C15+C25+C35+C43+C51+C61+C66+C69</f>
        <v>0</v>
      </c>
      <c r="E8" s="19"/>
      <c r="F8" s="21"/>
    </row>
    <row r="9" spans="1:6" x14ac:dyDescent="0.25">
      <c r="A9" s="3" t="s">
        <v>2</v>
      </c>
      <c r="B9" s="18">
        <f>B10+B11+B12+B13+B14</f>
        <v>72657782</v>
      </c>
      <c r="C9" s="44">
        <f>C10+C11+C12+C13+C14</f>
        <v>0</v>
      </c>
      <c r="E9" s="21"/>
    </row>
    <row r="10" spans="1:6" x14ac:dyDescent="0.25">
      <c r="A10" s="8" t="s">
        <v>3</v>
      </c>
      <c r="B10" s="54">
        <v>55395250</v>
      </c>
      <c r="C10" s="43">
        <v>0</v>
      </c>
      <c r="E10" s="19"/>
    </row>
    <row r="11" spans="1:6" x14ac:dyDescent="0.25">
      <c r="A11" s="8" t="s">
        <v>4</v>
      </c>
      <c r="B11" s="54">
        <v>2191000</v>
      </c>
      <c r="C11" s="43">
        <v>0</v>
      </c>
      <c r="E11" s="21"/>
    </row>
    <row r="12" spans="1:6" x14ac:dyDescent="0.25">
      <c r="A12" s="8" t="s">
        <v>39</v>
      </c>
      <c r="B12" s="54">
        <f>1872000+2321106</f>
        <v>4193106</v>
      </c>
      <c r="C12" s="43">
        <v>0</v>
      </c>
      <c r="D12" s="19"/>
    </row>
    <row r="13" spans="1:6" x14ac:dyDescent="0.25">
      <c r="A13" s="8" t="s">
        <v>5</v>
      </c>
      <c r="B13" s="54">
        <v>367500</v>
      </c>
      <c r="C13" s="43">
        <v>0</v>
      </c>
    </row>
    <row r="14" spans="1:6" x14ac:dyDescent="0.25">
      <c r="A14" s="8" t="s">
        <v>6</v>
      </c>
      <c r="B14" s="54">
        <v>10510926</v>
      </c>
      <c r="C14" s="43">
        <v>0</v>
      </c>
    </row>
    <row r="15" spans="1:6" x14ac:dyDescent="0.25">
      <c r="A15" s="3" t="s">
        <v>7</v>
      </c>
      <c r="B15" s="4">
        <f>B16+B17+B18+B19+B20+B21+B22+B23+B24</f>
        <v>211357218</v>
      </c>
      <c r="C15" s="44">
        <f>C16+C17+C18+C19+C20+C21+C22+C23+C24</f>
        <v>0</v>
      </c>
    </row>
    <row r="16" spans="1:6" x14ac:dyDescent="0.25">
      <c r="A16" s="8" t="s">
        <v>8</v>
      </c>
      <c r="B16" s="54">
        <v>14556075</v>
      </c>
      <c r="C16" s="43">
        <v>0</v>
      </c>
    </row>
    <row r="17" spans="1:3" x14ac:dyDescent="0.25">
      <c r="A17" s="8" t="s">
        <v>9</v>
      </c>
      <c r="B17" s="54">
        <v>7000000</v>
      </c>
      <c r="C17" s="43">
        <v>0</v>
      </c>
    </row>
    <row r="18" spans="1:3" x14ac:dyDescent="0.25">
      <c r="A18" s="8" t="s">
        <v>10</v>
      </c>
      <c r="B18" s="54">
        <v>1000000</v>
      </c>
      <c r="C18" s="43">
        <v>0</v>
      </c>
    </row>
    <row r="19" spans="1:3" ht="18" customHeight="1" x14ac:dyDescent="0.25">
      <c r="A19" s="8" t="s">
        <v>11</v>
      </c>
      <c r="B19" s="54">
        <v>2575000</v>
      </c>
      <c r="C19" s="43">
        <v>0</v>
      </c>
    </row>
    <row r="20" spans="1:3" x14ac:dyDescent="0.25">
      <c r="A20" s="8" t="s">
        <v>12</v>
      </c>
      <c r="B20" s="54">
        <v>15265382</v>
      </c>
      <c r="C20" s="43">
        <v>0</v>
      </c>
    </row>
    <row r="21" spans="1:3" x14ac:dyDescent="0.25">
      <c r="A21" s="8" t="s">
        <v>13</v>
      </c>
      <c r="B21" s="54">
        <v>3500000</v>
      </c>
      <c r="C21" s="43">
        <v>0</v>
      </c>
    </row>
    <row r="22" spans="1:3" x14ac:dyDescent="0.25">
      <c r="A22" s="8" t="s">
        <v>14</v>
      </c>
      <c r="B22" s="54">
        <v>4590368</v>
      </c>
      <c r="C22" s="43">
        <v>0</v>
      </c>
    </row>
    <row r="23" spans="1:3" x14ac:dyDescent="0.25">
      <c r="A23" s="8" t="s">
        <v>15</v>
      </c>
      <c r="B23" s="54">
        <f>61334393+100000000+1200000</f>
        <v>162534393</v>
      </c>
      <c r="C23" s="43">
        <v>0</v>
      </c>
    </row>
    <row r="24" spans="1:3" x14ac:dyDescent="0.25">
      <c r="A24" s="8" t="s">
        <v>40</v>
      </c>
      <c r="B24" s="54">
        <v>336000</v>
      </c>
      <c r="C24" s="43">
        <v>0</v>
      </c>
    </row>
    <row r="25" spans="1:3" x14ac:dyDescent="0.25">
      <c r="A25" s="3" t="s">
        <v>16</v>
      </c>
      <c r="B25" s="4">
        <f>B26+B27+B28+B29+B30+B31+B32+B33+B34</f>
        <v>13185000</v>
      </c>
      <c r="C25" s="44">
        <f>C26+C27+C28+C29+C30+C31+C32+C33+C34</f>
        <v>0</v>
      </c>
    </row>
    <row r="26" spans="1:3" x14ac:dyDescent="0.25">
      <c r="A26" s="8" t="s">
        <v>17</v>
      </c>
      <c r="B26" s="54">
        <v>1650000</v>
      </c>
      <c r="C26" s="43">
        <v>0</v>
      </c>
    </row>
    <row r="27" spans="1:3" x14ac:dyDescent="0.25">
      <c r="A27" s="8" t="s">
        <v>18</v>
      </c>
      <c r="B27" s="54">
        <v>300000</v>
      </c>
      <c r="C27" s="43">
        <v>0</v>
      </c>
    </row>
    <row r="28" spans="1:3" x14ac:dyDescent="0.25">
      <c r="A28" s="8" t="s">
        <v>19</v>
      </c>
      <c r="B28" s="54">
        <v>60000</v>
      </c>
      <c r="C28" s="43">
        <v>0</v>
      </c>
    </row>
    <row r="29" spans="1:3" x14ac:dyDescent="0.25">
      <c r="A29" s="8" t="s">
        <v>20</v>
      </c>
      <c r="B29" s="54">
        <v>200000</v>
      </c>
      <c r="C29" s="43">
        <v>0</v>
      </c>
    </row>
    <row r="30" spans="1:3" x14ac:dyDescent="0.25">
      <c r="A30" s="8" t="s">
        <v>21</v>
      </c>
      <c r="B30" s="54">
        <v>350000</v>
      </c>
      <c r="C30" s="43">
        <v>0</v>
      </c>
    </row>
    <row r="31" spans="1:3" x14ac:dyDescent="0.25">
      <c r="A31" s="8" t="s">
        <v>22</v>
      </c>
      <c r="B31" s="43">
        <v>0</v>
      </c>
      <c r="C31" s="43">
        <v>0</v>
      </c>
    </row>
    <row r="32" spans="1:3" x14ac:dyDescent="0.25">
      <c r="A32" s="8" t="s">
        <v>23</v>
      </c>
      <c r="B32" s="54">
        <v>5325000</v>
      </c>
      <c r="C32" s="43">
        <v>0</v>
      </c>
    </row>
    <row r="33" spans="1:3" x14ac:dyDescent="0.25">
      <c r="A33" s="8" t="s">
        <v>41</v>
      </c>
      <c r="B33" s="43">
        <v>0</v>
      </c>
      <c r="C33" s="43">
        <v>0</v>
      </c>
    </row>
    <row r="34" spans="1:3" x14ac:dyDescent="0.25">
      <c r="A34" s="8" t="s">
        <v>24</v>
      </c>
      <c r="B34" s="54">
        <v>5300000</v>
      </c>
      <c r="C34" s="43">
        <v>0</v>
      </c>
    </row>
    <row r="35" spans="1:3" x14ac:dyDescent="0.25">
      <c r="A35" s="3" t="s">
        <v>25</v>
      </c>
      <c r="B35" s="4">
        <f>B36+B37+B38+B39+B40+B41+B42</f>
        <v>7400000</v>
      </c>
      <c r="C35" s="44">
        <v>0</v>
      </c>
    </row>
    <row r="36" spans="1:3" x14ac:dyDescent="0.25">
      <c r="A36" s="8" t="s">
        <v>26</v>
      </c>
      <c r="B36" s="54">
        <f>2000000+4000000</f>
        <v>6000000</v>
      </c>
      <c r="C36" s="43">
        <v>0</v>
      </c>
    </row>
    <row r="37" spans="1:3" x14ac:dyDescent="0.25">
      <c r="A37" s="8" t="s">
        <v>42</v>
      </c>
      <c r="B37" s="43">
        <v>0</v>
      </c>
      <c r="C37" s="43">
        <v>0</v>
      </c>
    </row>
    <row r="38" spans="1:3" x14ac:dyDescent="0.25">
      <c r="A38" s="8" t="s">
        <v>43</v>
      </c>
      <c r="B38" s="43">
        <v>0</v>
      </c>
      <c r="C38" s="43">
        <v>0</v>
      </c>
    </row>
    <row r="39" spans="1:3" x14ac:dyDescent="0.25">
      <c r="A39" s="8" t="s">
        <v>44</v>
      </c>
      <c r="B39" s="43">
        <v>0</v>
      </c>
      <c r="C39" s="43">
        <v>0</v>
      </c>
    </row>
    <row r="40" spans="1:3" x14ac:dyDescent="0.25">
      <c r="A40" s="8" t="s">
        <v>45</v>
      </c>
      <c r="B40" s="43">
        <v>0</v>
      </c>
      <c r="C40" s="43">
        <v>0</v>
      </c>
    </row>
    <row r="41" spans="1:3" x14ac:dyDescent="0.25">
      <c r="A41" s="8" t="s">
        <v>27</v>
      </c>
      <c r="B41" s="43">
        <v>1400000</v>
      </c>
      <c r="C41" s="43">
        <v>0</v>
      </c>
    </row>
    <row r="42" spans="1:3" x14ac:dyDescent="0.25">
      <c r="A42" s="8" t="s">
        <v>46</v>
      </c>
      <c r="B42" s="43">
        <v>0</v>
      </c>
      <c r="C42" s="43">
        <v>0</v>
      </c>
    </row>
    <row r="43" spans="1:3" x14ac:dyDescent="0.25">
      <c r="A43" s="3" t="s">
        <v>47</v>
      </c>
      <c r="B43" s="44">
        <f>SUM(B44:B50)</f>
        <v>0</v>
      </c>
      <c r="C43" s="44">
        <f>SUM(C44:C50)</f>
        <v>0</v>
      </c>
    </row>
    <row r="44" spans="1:3" x14ac:dyDescent="0.25">
      <c r="A44" s="8" t="s">
        <v>48</v>
      </c>
      <c r="B44" s="43">
        <v>0</v>
      </c>
      <c r="C44" s="43">
        <v>0</v>
      </c>
    </row>
    <row r="45" spans="1:3" x14ac:dyDescent="0.25">
      <c r="A45" s="8" t="s">
        <v>49</v>
      </c>
      <c r="B45" s="43">
        <v>0</v>
      </c>
      <c r="C45" s="43">
        <v>0</v>
      </c>
    </row>
    <row r="46" spans="1:3" x14ac:dyDescent="0.25">
      <c r="A46" s="8" t="s">
        <v>50</v>
      </c>
      <c r="B46" s="43">
        <v>0</v>
      </c>
      <c r="C46" s="43">
        <v>0</v>
      </c>
    </row>
    <row r="47" spans="1:3" x14ac:dyDescent="0.25">
      <c r="A47" s="8" t="s">
        <v>51</v>
      </c>
      <c r="B47" s="43">
        <v>0</v>
      </c>
      <c r="C47" s="43">
        <v>0</v>
      </c>
    </row>
    <row r="48" spans="1:3" x14ac:dyDescent="0.25">
      <c r="A48" s="8" t="s">
        <v>52</v>
      </c>
      <c r="B48" s="43">
        <v>0</v>
      </c>
      <c r="C48" s="43">
        <v>0</v>
      </c>
    </row>
    <row r="49" spans="1:3" x14ac:dyDescent="0.25">
      <c r="A49" s="8" t="s">
        <v>53</v>
      </c>
      <c r="B49" s="43">
        <v>0</v>
      </c>
      <c r="C49" s="43">
        <v>0</v>
      </c>
    </row>
    <row r="50" spans="1:3" x14ac:dyDescent="0.25">
      <c r="A50" s="8" t="s">
        <v>54</v>
      </c>
      <c r="B50" s="43">
        <v>0</v>
      </c>
      <c r="C50" s="43">
        <v>0</v>
      </c>
    </row>
    <row r="51" spans="1:3" x14ac:dyDescent="0.25">
      <c r="A51" s="3" t="s">
        <v>28</v>
      </c>
      <c r="B51" s="4">
        <f>B52+B53+B54+B55+B56+B57+B58+B59+B60</f>
        <v>24400000</v>
      </c>
      <c r="C51" s="44">
        <f>C52+C53+C54+C55+C56+C57+C58+C59+C60</f>
        <v>0</v>
      </c>
    </row>
    <row r="52" spans="1:3" x14ac:dyDescent="0.25">
      <c r="A52" s="8" t="s">
        <v>29</v>
      </c>
      <c r="B52" s="54">
        <v>24350000</v>
      </c>
      <c r="C52" s="43">
        <v>0</v>
      </c>
    </row>
    <row r="53" spans="1:3" x14ac:dyDescent="0.25">
      <c r="A53" s="8" t="s">
        <v>30</v>
      </c>
      <c r="B53" s="43">
        <v>0</v>
      </c>
      <c r="C53" s="43">
        <v>0</v>
      </c>
    </row>
    <row r="54" spans="1:3" x14ac:dyDescent="0.25">
      <c r="A54" s="8" t="s">
        <v>31</v>
      </c>
      <c r="B54" s="43">
        <v>0</v>
      </c>
      <c r="C54" s="43">
        <v>0</v>
      </c>
    </row>
    <row r="55" spans="1:3" x14ac:dyDescent="0.25">
      <c r="A55" s="8" t="s">
        <v>32</v>
      </c>
      <c r="B55" s="43">
        <v>0</v>
      </c>
      <c r="C55" s="43">
        <v>0</v>
      </c>
    </row>
    <row r="56" spans="1:3" x14ac:dyDescent="0.25">
      <c r="A56" s="8" t="s">
        <v>33</v>
      </c>
      <c r="B56" s="43">
        <v>0</v>
      </c>
      <c r="C56" s="43">
        <v>0</v>
      </c>
    </row>
    <row r="57" spans="1:3" x14ac:dyDescent="0.25">
      <c r="A57" s="8" t="s">
        <v>55</v>
      </c>
      <c r="B57" s="54">
        <v>50000</v>
      </c>
      <c r="C57" s="43">
        <v>0</v>
      </c>
    </row>
    <row r="58" spans="1:3" x14ac:dyDescent="0.25">
      <c r="A58" s="8" t="s">
        <v>56</v>
      </c>
      <c r="B58" s="43">
        <v>0</v>
      </c>
      <c r="C58" s="43">
        <v>0</v>
      </c>
    </row>
    <row r="59" spans="1:3" x14ac:dyDescent="0.25">
      <c r="A59" s="8" t="s">
        <v>34</v>
      </c>
      <c r="B59" s="43">
        <v>0</v>
      </c>
      <c r="C59" s="43">
        <v>0</v>
      </c>
    </row>
    <row r="60" spans="1:3" x14ac:dyDescent="0.25">
      <c r="A60" s="8" t="s">
        <v>57</v>
      </c>
      <c r="B60" s="43">
        <v>0</v>
      </c>
      <c r="C60" s="43">
        <v>0</v>
      </c>
    </row>
    <row r="61" spans="1:3" x14ac:dyDescent="0.25">
      <c r="A61" s="3" t="s">
        <v>58</v>
      </c>
      <c r="B61" s="44">
        <f>B62+B63+B65+B64</f>
        <v>0</v>
      </c>
      <c r="C61" s="44">
        <f>C62+C63+C65+C64</f>
        <v>0</v>
      </c>
    </row>
    <row r="62" spans="1:3" x14ac:dyDescent="0.25">
      <c r="A62" s="8" t="s">
        <v>59</v>
      </c>
      <c r="B62" s="43">
        <v>0</v>
      </c>
      <c r="C62" s="43">
        <v>0</v>
      </c>
    </row>
    <row r="63" spans="1:3" x14ac:dyDescent="0.25">
      <c r="A63" s="8" t="s">
        <v>60</v>
      </c>
      <c r="B63" s="43">
        <v>0</v>
      </c>
      <c r="C63" s="43">
        <v>0</v>
      </c>
    </row>
    <row r="64" spans="1:3" x14ac:dyDescent="0.25">
      <c r="A64" s="8" t="s">
        <v>61</v>
      </c>
      <c r="B64" s="43">
        <v>0</v>
      </c>
      <c r="C64" s="43">
        <v>0</v>
      </c>
    </row>
    <row r="65" spans="1:4" x14ac:dyDescent="0.25">
      <c r="A65" s="8" t="s">
        <v>62</v>
      </c>
      <c r="B65" s="43">
        <v>0</v>
      </c>
      <c r="C65" s="43">
        <v>0</v>
      </c>
    </row>
    <row r="66" spans="1:4" x14ac:dyDescent="0.25">
      <c r="A66" s="3" t="s">
        <v>63</v>
      </c>
      <c r="B66" s="44">
        <f>B67+B68+B69+B70+B71+B72</f>
        <v>0</v>
      </c>
      <c r="C66" s="44">
        <f>C67+C68+C69+C70+C71+C72</f>
        <v>0</v>
      </c>
      <c r="D66" s="4"/>
    </row>
    <row r="67" spans="1:4" x14ac:dyDescent="0.25">
      <c r="A67" s="8" t="s">
        <v>64</v>
      </c>
      <c r="B67" s="43">
        <v>0</v>
      </c>
      <c r="C67" s="43">
        <v>0</v>
      </c>
    </row>
    <row r="68" spans="1:4" x14ac:dyDescent="0.25">
      <c r="A68" s="8" t="s">
        <v>65</v>
      </c>
      <c r="B68" s="43">
        <v>0</v>
      </c>
      <c r="C68" s="43">
        <v>0</v>
      </c>
    </row>
    <row r="69" spans="1:4" x14ac:dyDescent="0.25">
      <c r="A69" s="3" t="s">
        <v>66</v>
      </c>
      <c r="B69" s="44">
        <f>B72+B71+B70</f>
        <v>0</v>
      </c>
      <c r="C69" s="43">
        <v>0</v>
      </c>
    </row>
    <row r="70" spans="1:4" x14ac:dyDescent="0.25">
      <c r="A70" s="8" t="s">
        <v>67</v>
      </c>
      <c r="B70" s="43">
        <v>0</v>
      </c>
      <c r="C70" s="43">
        <v>0</v>
      </c>
    </row>
    <row r="71" spans="1:4" x14ac:dyDescent="0.25">
      <c r="A71" s="8" t="s">
        <v>68</v>
      </c>
      <c r="B71" s="43">
        <v>0</v>
      </c>
      <c r="C71" s="43">
        <v>0</v>
      </c>
    </row>
    <row r="72" spans="1:4" x14ac:dyDescent="0.25">
      <c r="A72" s="8" t="s">
        <v>69</v>
      </c>
      <c r="B72" s="43">
        <v>0</v>
      </c>
      <c r="C72" s="43">
        <v>0</v>
      </c>
    </row>
    <row r="73" spans="1:4" x14ac:dyDescent="0.25">
      <c r="A73" s="10" t="s">
        <v>35</v>
      </c>
      <c r="B73" s="7">
        <f>B8</f>
        <v>329000000</v>
      </c>
      <c r="C73" s="104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43">
        <v>0</v>
      </c>
      <c r="C76" s="43">
        <v>0</v>
      </c>
    </row>
    <row r="77" spans="1:4" x14ac:dyDescent="0.25">
      <c r="A77" s="8" t="s">
        <v>72</v>
      </c>
      <c r="B77" s="43">
        <v>0</v>
      </c>
      <c r="C77" s="43">
        <v>0</v>
      </c>
    </row>
    <row r="78" spans="1:4" x14ac:dyDescent="0.25">
      <c r="A78" s="8" t="s">
        <v>73</v>
      </c>
      <c r="B78" s="43">
        <v>0</v>
      </c>
      <c r="C78" s="43">
        <v>0</v>
      </c>
    </row>
    <row r="79" spans="1:4" x14ac:dyDescent="0.25">
      <c r="A79" s="3" t="s">
        <v>74</v>
      </c>
      <c r="B79" s="43">
        <v>0</v>
      </c>
      <c r="C79" s="43">
        <v>0</v>
      </c>
    </row>
    <row r="80" spans="1:4" x14ac:dyDescent="0.25">
      <c r="A80" s="8" t="s">
        <v>75</v>
      </c>
      <c r="B80" s="43">
        <v>0</v>
      </c>
      <c r="C80" s="43">
        <v>0</v>
      </c>
    </row>
    <row r="81" spans="1:11" x14ac:dyDescent="0.25">
      <c r="A81" s="8" t="s">
        <v>76</v>
      </c>
      <c r="B81" s="43">
        <v>0</v>
      </c>
      <c r="C81" s="43">
        <v>0</v>
      </c>
    </row>
    <row r="82" spans="1:11" x14ac:dyDescent="0.25">
      <c r="A82" s="3" t="s">
        <v>77</v>
      </c>
      <c r="B82" s="43">
        <v>0</v>
      </c>
      <c r="C82" s="43">
        <v>0</v>
      </c>
    </row>
    <row r="83" spans="1:11" x14ac:dyDescent="0.25">
      <c r="A83" s="8" t="s">
        <v>78</v>
      </c>
      <c r="B83" s="43">
        <v>0</v>
      </c>
      <c r="C83" s="43">
        <v>0</v>
      </c>
    </row>
    <row r="84" spans="1:11" x14ac:dyDescent="0.25">
      <c r="A84" s="10" t="s">
        <v>79</v>
      </c>
      <c r="B84" s="104">
        <f>SUM(B76:B83)</f>
        <v>0</v>
      </c>
      <c r="C84" s="104">
        <f>SUM(C76:C83)</f>
        <v>0</v>
      </c>
    </row>
    <row r="86" spans="1:11" ht="15.75" x14ac:dyDescent="0.25">
      <c r="A86" s="11" t="s">
        <v>80</v>
      </c>
      <c r="B86" s="12">
        <f>B73+B84</f>
        <v>329000000</v>
      </c>
      <c r="C86" s="105">
        <f>C73+C84</f>
        <v>0</v>
      </c>
    </row>
    <row r="87" spans="1:11" x14ac:dyDescent="0.25">
      <c r="A87" s="24" t="s">
        <v>124</v>
      </c>
      <c r="B87" s="19"/>
      <c r="D87" s="21"/>
    </row>
    <row r="88" spans="1:11" x14ac:dyDescent="0.25">
      <c r="A88" s="106" t="s">
        <v>121</v>
      </c>
      <c r="B88" s="19"/>
      <c r="D88" s="21"/>
    </row>
    <row r="89" spans="1:11" ht="30" x14ac:dyDescent="0.25">
      <c r="A89" s="107" t="s">
        <v>122</v>
      </c>
      <c r="B89" s="19"/>
      <c r="D89" s="21"/>
    </row>
    <row r="90" spans="1:11" ht="60" x14ac:dyDescent="0.25">
      <c r="A90" s="108" t="s">
        <v>123</v>
      </c>
      <c r="B90" s="19"/>
      <c r="D90" s="21"/>
    </row>
    <row r="91" spans="1:11" x14ac:dyDescent="0.25">
      <c r="B91" s="19"/>
    </row>
    <row r="92" spans="1:11" ht="14.25" customHeight="1" x14ac:dyDescent="0.25">
      <c r="B92" s="21"/>
    </row>
    <row r="93" spans="1:11" x14ac:dyDescent="0.25">
      <c r="A93" s="24" t="s">
        <v>111</v>
      </c>
      <c r="B93" s="23"/>
      <c r="C93" s="23"/>
      <c r="G93" s="24"/>
      <c r="H93" s="24"/>
      <c r="I93" s="24"/>
      <c r="J93" s="24"/>
      <c r="K93" s="24"/>
    </row>
    <row r="94" spans="1:11" x14ac:dyDescent="0.25">
      <c r="A94" s="27" t="s">
        <v>106</v>
      </c>
      <c r="B94" s="114" t="s">
        <v>107</v>
      </c>
      <c r="C94" s="114"/>
      <c r="G94" s="25"/>
      <c r="H94" s="26"/>
      <c r="I94" s="26"/>
      <c r="J94" s="26"/>
      <c r="K94" s="24"/>
    </row>
    <row r="95" spans="1:11" x14ac:dyDescent="0.25">
      <c r="A95" s="16" t="s">
        <v>108</v>
      </c>
      <c r="B95" s="115" t="s">
        <v>109</v>
      </c>
      <c r="C95" s="115"/>
      <c r="G95" s="22"/>
      <c r="H95" s="22"/>
      <c r="I95" s="22"/>
      <c r="J95" s="22"/>
    </row>
    <row r="96" spans="1:11" x14ac:dyDescent="0.25">
      <c r="A96" s="25"/>
      <c r="B96" s="24"/>
      <c r="C96" s="19"/>
      <c r="E96" s="22"/>
      <c r="F96" s="22"/>
      <c r="G96" s="22"/>
      <c r="H96" s="22"/>
      <c r="I96" s="22"/>
      <c r="J96" s="22"/>
    </row>
    <row r="97" spans="1:10" x14ac:dyDescent="0.25">
      <c r="A97" s="25"/>
      <c r="B97" s="24"/>
      <c r="E97" s="22"/>
      <c r="F97" s="22"/>
      <c r="G97" s="22"/>
      <c r="H97" s="22"/>
      <c r="I97" s="22"/>
      <c r="J97" s="22"/>
    </row>
    <row r="98" spans="1:10" x14ac:dyDescent="0.25">
      <c r="A98" s="25" t="s">
        <v>112</v>
      </c>
      <c r="B98" s="24"/>
      <c r="E98" s="22"/>
      <c r="F98" s="22"/>
      <c r="G98" s="22"/>
      <c r="H98" s="22"/>
      <c r="I98" s="22"/>
      <c r="J98" s="22"/>
    </row>
    <row r="99" spans="1:10" x14ac:dyDescent="0.25">
      <c r="A99" s="116" t="s">
        <v>119</v>
      </c>
      <c r="B99" s="116"/>
      <c r="E99" s="22"/>
      <c r="F99" s="22"/>
      <c r="G99" s="22"/>
      <c r="H99" s="22"/>
      <c r="I99" s="22"/>
      <c r="J99" s="22"/>
    </row>
    <row r="100" spans="1:10" x14ac:dyDescent="0.25">
      <c r="A100" s="117" t="s">
        <v>110</v>
      </c>
      <c r="B100" s="117"/>
      <c r="C100" s="24"/>
      <c r="D100" s="24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8"/>
  <sheetViews>
    <sheetView showGridLines="0" tabSelected="1" zoomScaleNormal="100" workbookViewId="0">
      <pane xSplit="2" ySplit="7" topLeftCell="C8" activePane="bottomRight" state="frozen"/>
      <selection activeCell="J17" sqref="J17"/>
      <selection pane="topRight" activeCell="J17" sqref="J17"/>
      <selection pane="bottomLeft" activeCell="J17" sqref="J17"/>
      <selection pane="bottomRight" activeCell="S12" sqref="S12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3" width="20.7109375" customWidth="1"/>
    <col min="4" max="4" width="19" bestFit="1" customWidth="1"/>
    <col min="5" max="5" width="14.5703125" customWidth="1"/>
    <col min="6" max="6" width="13.5703125" style="75" customWidth="1"/>
    <col min="7" max="7" width="14.85546875" customWidth="1"/>
    <col min="8" max="8" width="13.140625" customWidth="1"/>
    <col min="9" max="10" width="11.5703125" bestFit="1" customWidth="1"/>
    <col min="11" max="11" width="11.85546875" customWidth="1"/>
    <col min="12" max="12" width="7.85546875" hidden="1" customWidth="1"/>
    <col min="13" max="13" width="12.28515625" hidden="1" customWidth="1"/>
    <col min="14" max="14" width="9" hidden="1" customWidth="1"/>
    <col min="15" max="15" width="12.85546875" hidden="1" customWidth="1"/>
    <col min="16" max="16" width="3.7109375" hidden="1" customWidth="1"/>
    <col min="17" max="17" width="14.140625" style="35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18" t="s">
        <v>105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9" t="s">
        <v>93</v>
      </c>
    </row>
    <row r="2" spans="2:30" ht="18.75" customHeight="1" x14ac:dyDescent="0.25">
      <c r="B2" s="118" t="s">
        <v>113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62"/>
      <c r="S2" s="16" t="s">
        <v>95</v>
      </c>
    </row>
    <row r="3" spans="2:30" ht="18.75" customHeight="1" x14ac:dyDescent="0.25">
      <c r="B3" s="118" t="s">
        <v>115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S3" s="16" t="s">
        <v>96</v>
      </c>
    </row>
    <row r="4" spans="2:30" ht="15.75" customHeight="1" x14ac:dyDescent="0.25">
      <c r="B4" s="119" t="s">
        <v>102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S4" s="16" t="s">
        <v>94</v>
      </c>
    </row>
    <row r="5" spans="2:30" ht="18.75" customHeight="1" x14ac:dyDescent="0.25">
      <c r="B5" s="115" t="s">
        <v>127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S5" s="16" t="s">
        <v>97</v>
      </c>
    </row>
    <row r="6" spans="2:30" ht="18.75" customHeight="1" x14ac:dyDescent="0.25">
      <c r="B6" s="61"/>
      <c r="C6" s="61"/>
      <c r="D6" s="61"/>
      <c r="E6" s="120" t="s">
        <v>116</v>
      </c>
      <c r="F6" s="121"/>
      <c r="G6" s="121"/>
      <c r="H6" s="121"/>
      <c r="I6" s="121"/>
      <c r="J6" s="121"/>
      <c r="K6" s="112"/>
      <c r="L6" s="61"/>
      <c r="M6" s="61"/>
      <c r="N6" s="61"/>
      <c r="O6" s="61"/>
      <c r="P6" s="61"/>
      <c r="Q6" s="61"/>
      <c r="S6" s="16"/>
    </row>
    <row r="7" spans="2:30" ht="78.75" x14ac:dyDescent="0.25">
      <c r="B7" s="13" t="s">
        <v>0</v>
      </c>
      <c r="C7" s="97" t="s">
        <v>37</v>
      </c>
      <c r="D7" s="97" t="s">
        <v>130</v>
      </c>
      <c r="E7" s="99" t="s">
        <v>81</v>
      </c>
      <c r="F7" s="99" t="s">
        <v>82</v>
      </c>
      <c r="G7" s="99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98" t="s">
        <v>104</v>
      </c>
      <c r="AC7" s="21">
        <f>SUM(U8:AC8)</f>
        <v>11.029108875781253</v>
      </c>
      <c r="AD7" s="21">
        <f>+AC7+AD8</f>
        <v>13.989108875781252</v>
      </c>
    </row>
    <row r="8" spans="2:30" x14ac:dyDescent="0.25">
      <c r="B8" s="90" t="s">
        <v>1</v>
      </c>
      <c r="C8" s="72">
        <f>C9+C15+C25+C35+C43+C51+C61+C66+C69</f>
        <v>329000000</v>
      </c>
      <c r="D8" s="72">
        <f t="shared" ref="D8:F8" si="0">D9+D15+D25+D35+D43+D51+D61+D66+D69</f>
        <v>505810909.38999999</v>
      </c>
      <c r="E8" s="46">
        <f t="shared" si="0"/>
        <v>0</v>
      </c>
      <c r="F8" s="96">
        <f t="shared" si="0"/>
        <v>30042269.280000001</v>
      </c>
      <c r="G8" s="74">
        <f t="shared" ref="G8" si="1">G9+G15+G25+G35+G43+G51+G61+G66+G69</f>
        <v>21493045.68</v>
      </c>
      <c r="H8" s="74">
        <f t="shared" ref="H8" si="2">H9+H15+H25+H35+H43+H51+H61+H66+H69</f>
        <v>19440070.079999994</v>
      </c>
      <c r="I8" s="74">
        <f t="shared" ref="I8" si="3">I9+I15+I25+I35+I43+I51+I61+I66+I69</f>
        <v>27248104.189999998</v>
      </c>
      <c r="J8" s="74">
        <f t="shared" ref="J8" si="4">J9+J15+J25+J35+J43+J51+J61+J66+J69</f>
        <v>22703919.259999998</v>
      </c>
      <c r="K8" s="74">
        <f t="shared" ref="K8" si="5">K9+K15+K25+K35+K43+K51+K61+K66+K69</f>
        <v>36493254.650000006</v>
      </c>
      <c r="L8" s="74">
        <f t="shared" ref="L8" si="6">L9+L15+L25+L35+L43+L51+L61+L66+L69</f>
        <v>0</v>
      </c>
      <c r="M8" s="74">
        <f t="shared" ref="M8" si="7">M9+M15+M25+M35+M43+M51+M61+M66+M69</f>
        <v>0</v>
      </c>
      <c r="N8" s="74">
        <f t="shared" ref="N8" si="8">N9+N15+N25+N35+N43+N51+N61+N66+N69</f>
        <v>0</v>
      </c>
      <c r="O8" s="74">
        <f t="shared" ref="O8" si="9">O9+O15+O25+O35+O43+O51+O61+O66+O69</f>
        <v>0</v>
      </c>
      <c r="P8" s="74">
        <f t="shared" ref="P8" si="10">P9+P15+P25+P35+P43+P51+P61+P66+P69</f>
        <v>0</v>
      </c>
      <c r="Q8" s="74">
        <f t="shared" ref="Q8" si="11">Q9+Q15+Q25+Q35+Q43+Q51+Q61+Q66+Q69</f>
        <v>157420663.14000002</v>
      </c>
      <c r="U8" s="19">
        <v>1</v>
      </c>
      <c r="V8" s="19">
        <v>1.05</v>
      </c>
      <c r="W8" s="19">
        <f>+V8*1.05</f>
        <v>1.1025</v>
      </c>
      <c r="X8" s="19">
        <f t="shared" ref="X8:AB8" si="12">+W8*1.05</f>
        <v>1.1576250000000001</v>
      </c>
      <c r="Y8" s="19">
        <f t="shared" si="12"/>
        <v>1.2155062500000002</v>
      </c>
      <c r="Z8" s="19">
        <f t="shared" si="12"/>
        <v>1.2762815625000004</v>
      </c>
      <c r="AA8" s="19">
        <f t="shared" si="12"/>
        <v>1.3400956406250004</v>
      </c>
      <c r="AB8" s="19">
        <f t="shared" si="12"/>
        <v>1.4071004226562505</v>
      </c>
      <c r="AC8" s="19">
        <v>1.48</v>
      </c>
      <c r="AD8" s="19">
        <f>+AC8*2</f>
        <v>2.96</v>
      </c>
    </row>
    <row r="9" spans="2:30" ht="30" x14ac:dyDescent="0.25">
      <c r="B9" s="90" t="s">
        <v>2</v>
      </c>
      <c r="C9" s="82">
        <f>C10+C11+C12+C13+C14</f>
        <v>72657782</v>
      </c>
      <c r="D9" s="82">
        <f>D10+D11+D12+D13+D14</f>
        <v>215168271</v>
      </c>
      <c r="E9" s="58">
        <f>E10+E11+E12+E13+E14</f>
        <v>0</v>
      </c>
      <c r="F9" s="73">
        <f t="shared" ref="F9" si="13">F10+F11+F12+F13+F14</f>
        <v>24749651.609999999</v>
      </c>
      <c r="G9" s="73">
        <f t="shared" ref="G9:P9" si="14">G10+G11+G12+G13+G14</f>
        <v>12044306.450000001</v>
      </c>
      <c r="H9" s="73">
        <f t="shared" si="14"/>
        <v>16409823.809999999</v>
      </c>
      <c r="I9" s="73">
        <f t="shared" si="14"/>
        <v>16737861.459999999</v>
      </c>
      <c r="J9" s="73">
        <f>J10+J11+J12+J13+J14</f>
        <v>13091068.42</v>
      </c>
      <c r="K9" s="73">
        <f t="shared" si="14"/>
        <v>16332635.140000001</v>
      </c>
      <c r="L9" s="34">
        <f t="shared" si="14"/>
        <v>0</v>
      </c>
      <c r="M9" s="34">
        <f t="shared" si="14"/>
        <v>0</v>
      </c>
      <c r="N9" s="34">
        <f t="shared" si="14"/>
        <v>0</v>
      </c>
      <c r="O9" s="34">
        <f t="shared" si="14"/>
        <v>0</v>
      </c>
      <c r="P9" s="34">
        <f t="shared" si="14"/>
        <v>0</v>
      </c>
      <c r="Q9" s="73">
        <f>E9+F9+G9+H9+I9+J9+K9+L9+M9+N9+O9+P9</f>
        <v>99365346.890000001</v>
      </c>
      <c r="U9" s="20"/>
    </row>
    <row r="10" spans="2:30" x14ac:dyDescent="0.25">
      <c r="B10" s="91" t="s">
        <v>3</v>
      </c>
      <c r="C10" s="83">
        <v>55395250</v>
      </c>
      <c r="D10" s="83">
        <v>160389750</v>
      </c>
      <c r="E10" s="41">
        <v>0</v>
      </c>
      <c r="F10" s="37">
        <v>21043750</v>
      </c>
      <c r="G10" s="37">
        <v>10230104.810000001</v>
      </c>
      <c r="H10" s="37">
        <v>7877083.5499999998</v>
      </c>
      <c r="I10" s="37">
        <v>11365594.609999999</v>
      </c>
      <c r="J10" s="37">
        <v>11119667.34</v>
      </c>
      <c r="K10" s="37">
        <v>11689960.220000001</v>
      </c>
      <c r="L10" s="37"/>
      <c r="M10" s="37"/>
      <c r="N10" s="37"/>
      <c r="O10" s="37"/>
      <c r="P10" s="37"/>
      <c r="Q10" s="37">
        <f t="shared" ref="Q10:Q30" si="15">E10+F10+G10+H10+I10+J10+K10+L10+M10+N10+O10+P10</f>
        <v>73326160.530000001</v>
      </c>
    </row>
    <row r="11" spans="2:30" x14ac:dyDescent="0.25">
      <c r="B11" s="91" t="s">
        <v>4</v>
      </c>
      <c r="C11" s="83">
        <v>2191000</v>
      </c>
      <c r="D11" s="83">
        <v>23579000</v>
      </c>
      <c r="E11" s="41">
        <v>0</v>
      </c>
      <c r="F11" s="38">
        <v>270600</v>
      </c>
      <c r="G11" s="38">
        <v>144734.24</v>
      </c>
      <c r="H11" s="37">
        <v>7372174.9900000002</v>
      </c>
      <c r="I11" s="37">
        <v>2865807.92</v>
      </c>
      <c r="J11" s="37">
        <v>552607.31000000006</v>
      </c>
      <c r="K11" s="37">
        <v>686138.25</v>
      </c>
      <c r="L11" s="37"/>
      <c r="M11" s="37"/>
      <c r="N11" s="37"/>
      <c r="O11" s="37"/>
      <c r="P11" s="37"/>
      <c r="Q11" s="38">
        <f t="shared" si="15"/>
        <v>11892062.710000001</v>
      </c>
    </row>
    <row r="12" spans="2:30" ht="30" x14ac:dyDescent="0.25">
      <c r="B12" s="91" t="s">
        <v>39</v>
      </c>
      <c r="C12" s="83">
        <f>1872000+2321106</f>
        <v>4193106</v>
      </c>
      <c r="D12" s="83">
        <v>10000000</v>
      </c>
      <c r="E12" s="41">
        <v>0</v>
      </c>
      <c r="F12" s="38">
        <v>394680</v>
      </c>
      <c r="G12" s="38">
        <v>205920</v>
      </c>
      <c r="H12" s="41">
        <v>0</v>
      </c>
      <c r="I12" s="37">
        <v>1244100</v>
      </c>
      <c r="J12" s="41">
        <v>0</v>
      </c>
      <c r="K12" s="37">
        <v>2376660</v>
      </c>
      <c r="L12" s="37"/>
      <c r="M12" s="41"/>
      <c r="N12" s="40"/>
      <c r="O12" s="41"/>
      <c r="P12" s="37"/>
      <c r="Q12" s="38">
        <f>E12+F12+G12+H12+I12+J12+K12+L12+M12+N12+O12+P12</f>
        <v>4221360</v>
      </c>
    </row>
    <row r="13" spans="2:30" ht="30" x14ac:dyDescent="0.25">
      <c r="B13" s="91" t="s">
        <v>5</v>
      </c>
      <c r="C13" s="83">
        <v>367500</v>
      </c>
      <c r="D13" s="83">
        <v>599521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/>
      <c r="M13" s="41"/>
      <c r="N13" s="41"/>
      <c r="O13" s="41"/>
      <c r="P13" s="41"/>
      <c r="Q13" s="32">
        <f t="shared" si="15"/>
        <v>0</v>
      </c>
    </row>
    <row r="14" spans="2:30" ht="30" x14ac:dyDescent="0.25">
      <c r="B14" s="91" t="s">
        <v>6</v>
      </c>
      <c r="C14" s="83">
        <v>10510926</v>
      </c>
      <c r="D14" s="83">
        <v>20600000</v>
      </c>
      <c r="E14" s="41">
        <v>0</v>
      </c>
      <c r="F14" s="60">
        <v>3040621.61</v>
      </c>
      <c r="G14" s="37">
        <v>1463547.4</v>
      </c>
      <c r="H14" s="37">
        <v>1160565.27</v>
      </c>
      <c r="I14" s="37">
        <v>1262358.93</v>
      </c>
      <c r="J14" s="37">
        <v>1418793.77</v>
      </c>
      <c r="K14" s="37">
        <v>1579876.67</v>
      </c>
      <c r="L14" s="37"/>
      <c r="M14" s="37"/>
      <c r="N14" s="37"/>
      <c r="O14" s="37"/>
      <c r="P14" s="37"/>
      <c r="Q14" s="60">
        <f>E14+F14+G14+H14+I14+J14+K14+L14+M14+N14+O14+P14</f>
        <v>9925763.6499999985</v>
      </c>
    </row>
    <row r="15" spans="2:30" x14ac:dyDescent="0.25">
      <c r="B15" s="90" t="s">
        <v>7</v>
      </c>
      <c r="C15" s="84">
        <f>C16+C17+C18+C19+C20+C21+C22+C23+C24</f>
        <v>211357218</v>
      </c>
      <c r="D15" s="84">
        <f>D16+D17+D18+D19+D20+D21+D22+D23+D24</f>
        <v>156971689</v>
      </c>
      <c r="E15" s="58">
        <f t="shared" ref="E15:P15" si="16">E16+E17+E18+E19+E20+E21+E22+E23+E24</f>
        <v>0</v>
      </c>
      <c r="F15" s="73">
        <f t="shared" si="16"/>
        <v>5292617.67</v>
      </c>
      <c r="G15" s="73">
        <f t="shared" si="16"/>
        <v>6748729.6699999999</v>
      </c>
      <c r="H15" s="73">
        <f t="shared" si="16"/>
        <v>2200828.8499999996</v>
      </c>
      <c r="I15" s="73">
        <f t="shared" si="16"/>
        <v>8917457.1600000001</v>
      </c>
      <c r="J15" s="73">
        <f t="shared" si="16"/>
        <v>7180126.3399999999</v>
      </c>
      <c r="K15" s="73">
        <f t="shared" si="16"/>
        <v>5543847.2300000004</v>
      </c>
      <c r="L15" s="34">
        <f t="shared" si="16"/>
        <v>0</v>
      </c>
      <c r="M15" s="34">
        <f t="shared" si="16"/>
        <v>0</v>
      </c>
      <c r="N15" s="34">
        <f t="shared" si="16"/>
        <v>0</v>
      </c>
      <c r="O15" s="34">
        <f t="shared" si="16"/>
        <v>0</v>
      </c>
      <c r="P15" s="34">
        <f t="shared" si="16"/>
        <v>0</v>
      </c>
      <c r="Q15" s="59">
        <f t="shared" si="15"/>
        <v>35883606.920000002</v>
      </c>
    </row>
    <row r="16" spans="2:30" x14ac:dyDescent="0.25">
      <c r="B16" s="91" t="s">
        <v>8</v>
      </c>
      <c r="C16" s="83">
        <v>14556075</v>
      </c>
      <c r="D16" s="83">
        <v>19240000</v>
      </c>
      <c r="E16" s="41">
        <v>0</v>
      </c>
      <c r="F16" s="60">
        <v>1894406.6</v>
      </c>
      <c r="G16" s="38">
        <v>812302.85</v>
      </c>
      <c r="H16" s="37">
        <v>1365963.65</v>
      </c>
      <c r="I16" s="37">
        <v>1612615.21</v>
      </c>
      <c r="J16" s="37">
        <v>925352.15</v>
      </c>
      <c r="K16" s="37">
        <v>1169159.27</v>
      </c>
      <c r="L16" s="37"/>
      <c r="M16" s="37"/>
      <c r="N16" s="37"/>
      <c r="O16" s="37"/>
      <c r="P16" s="37"/>
      <c r="Q16" s="60">
        <f t="shared" si="15"/>
        <v>7779799.7300000004</v>
      </c>
    </row>
    <row r="17" spans="2:17" ht="30" x14ac:dyDescent="0.25">
      <c r="B17" s="91" t="s">
        <v>9</v>
      </c>
      <c r="C17" s="83">
        <v>7000000</v>
      </c>
      <c r="D17" s="83">
        <v>11250000</v>
      </c>
      <c r="E17" s="41">
        <v>0</v>
      </c>
      <c r="F17" s="41">
        <v>0</v>
      </c>
      <c r="G17" s="37">
        <v>197296</v>
      </c>
      <c r="H17" s="41">
        <v>0</v>
      </c>
      <c r="I17" s="37">
        <v>528493.74</v>
      </c>
      <c r="J17" s="37">
        <v>289368.45</v>
      </c>
      <c r="K17" s="37">
        <v>215202.97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</row>
    <row r="18" spans="2:17" x14ac:dyDescent="0.25">
      <c r="B18" s="91" t="s">
        <v>10</v>
      </c>
      <c r="C18" s="83">
        <v>1000000</v>
      </c>
      <c r="D18" s="83">
        <v>300000</v>
      </c>
      <c r="E18" s="41">
        <v>0</v>
      </c>
      <c r="F18" s="41">
        <v>0</v>
      </c>
      <c r="G18" s="41">
        <v>0</v>
      </c>
      <c r="H18" s="37">
        <v>1500</v>
      </c>
      <c r="I18" s="37">
        <v>4700</v>
      </c>
      <c r="J18" s="37">
        <v>6250</v>
      </c>
      <c r="K18" s="37">
        <v>21250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</row>
    <row r="19" spans="2:17" ht="18" customHeight="1" x14ac:dyDescent="0.25">
      <c r="B19" s="91" t="s">
        <v>11</v>
      </c>
      <c r="C19" s="83">
        <v>2575000</v>
      </c>
      <c r="D19" s="83">
        <v>350000</v>
      </c>
      <c r="E19" s="41">
        <v>0</v>
      </c>
      <c r="F19" s="41">
        <v>0</v>
      </c>
      <c r="G19" s="41">
        <v>0</v>
      </c>
      <c r="H19" s="41">
        <v>0</v>
      </c>
      <c r="I19" s="37">
        <v>12200</v>
      </c>
      <c r="J19" s="41">
        <v>0</v>
      </c>
      <c r="K19" s="37">
        <v>12400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</row>
    <row r="20" spans="2:17" x14ac:dyDescent="0.25">
      <c r="B20" s="91" t="s">
        <v>12</v>
      </c>
      <c r="C20" s="83">
        <v>15265382</v>
      </c>
      <c r="D20" s="83">
        <v>35550000</v>
      </c>
      <c r="E20" s="41">
        <v>0</v>
      </c>
      <c r="F20" s="60">
        <v>1860703.24</v>
      </c>
      <c r="G20" s="37">
        <v>1357279.5</v>
      </c>
      <c r="H20" s="48">
        <v>155363.98000000001</v>
      </c>
      <c r="I20" s="37">
        <v>2606067.2200000002</v>
      </c>
      <c r="J20" s="37">
        <v>770725.4</v>
      </c>
      <c r="K20" s="41">
        <v>0</v>
      </c>
      <c r="L20" s="37"/>
      <c r="M20" s="37"/>
      <c r="N20" s="37"/>
      <c r="O20" s="37"/>
      <c r="P20" s="37"/>
      <c r="Q20" s="60">
        <f t="shared" si="15"/>
        <v>6750139.3400000008</v>
      </c>
    </row>
    <row r="21" spans="2:17" x14ac:dyDescent="0.25">
      <c r="B21" s="91" t="s">
        <v>13</v>
      </c>
      <c r="C21" s="83">
        <v>3500000</v>
      </c>
      <c r="D21" s="83">
        <v>4937000</v>
      </c>
      <c r="E21" s="41">
        <v>0</v>
      </c>
      <c r="F21" s="60">
        <v>53257.83</v>
      </c>
      <c r="G21" s="37">
        <v>2729678.4</v>
      </c>
      <c r="H21" s="41">
        <v>0</v>
      </c>
      <c r="I21" s="41">
        <v>0</v>
      </c>
      <c r="J21" s="37">
        <v>142211.92000000001</v>
      </c>
      <c r="K21" s="37">
        <v>46963.76</v>
      </c>
      <c r="L21" s="37"/>
      <c r="M21" s="37"/>
      <c r="N21" s="37"/>
      <c r="O21" s="37"/>
      <c r="P21" s="37"/>
      <c r="Q21" s="60">
        <f t="shared" si="15"/>
        <v>2972111.9099999997</v>
      </c>
    </row>
    <row r="22" spans="2:17" ht="60" x14ac:dyDescent="0.25">
      <c r="B22" s="91" t="s">
        <v>14</v>
      </c>
      <c r="C22" s="83">
        <v>4590368</v>
      </c>
      <c r="D22" s="83">
        <v>11147229</v>
      </c>
      <c r="E22" s="41">
        <v>0</v>
      </c>
      <c r="F22" s="41">
        <v>0</v>
      </c>
      <c r="G22" s="37">
        <v>128620</v>
      </c>
      <c r="H22" s="37">
        <v>32001.22</v>
      </c>
      <c r="I22" s="40">
        <v>47200</v>
      </c>
      <c r="J22" s="40">
        <v>337066.73</v>
      </c>
      <c r="K22" s="40">
        <v>346136.72</v>
      </c>
      <c r="L22" s="40"/>
      <c r="M22" s="40"/>
      <c r="N22" s="40"/>
      <c r="O22" s="37"/>
      <c r="P22" s="37"/>
      <c r="Q22" s="37">
        <f t="shared" si="15"/>
        <v>891024.66999999993</v>
      </c>
    </row>
    <row r="23" spans="2:17" ht="45" x14ac:dyDescent="0.25">
      <c r="B23" s="91" t="s">
        <v>15</v>
      </c>
      <c r="C23" s="83">
        <f>61334393+100000000+1200000</f>
        <v>162534393</v>
      </c>
      <c r="D23" s="83">
        <v>65797460</v>
      </c>
      <c r="E23" s="41">
        <v>0</v>
      </c>
      <c r="F23" s="60">
        <v>1484250</v>
      </c>
      <c r="G23" s="37">
        <v>1523552.92</v>
      </c>
      <c r="H23" s="40">
        <v>646000</v>
      </c>
      <c r="I23" s="40">
        <v>3449220</v>
      </c>
      <c r="J23" s="40">
        <v>2767904.27</v>
      </c>
      <c r="K23" s="40">
        <v>3180090.2</v>
      </c>
      <c r="L23" s="40"/>
      <c r="M23" s="40"/>
      <c r="N23" s="40"/>
      <c r="O23" s="40"/>
      <c r="P23" s="40"/>
      <c r="Q23" s="48">
        <f t="shared" si="15"/>
        <v>13051017.390000001</v>
      </c>
    </row>
    <row r="24" spans="2:17" ht="30" x14ac:dyDescent="0.25">
      <c r="B24" s="91" t="s">
        <v>40</v>
      </c>
      <c r="C24" s="83">
        <v>336000</v>
      </c>
      <c r="D24" s="83">
        <v>8400000</v>
      </c>
      <c r="E24" s="41">
        <v>0</v>
      </c>
      <c r="F24" s="41">
        <v>0</v>
      </c>
      <c r="G24" s="41">
        <v>0</v>
      </c>
      <c r="H24" s="41">
        <v>0</v>
      </c>
      <c r="I24" s="40">
        <v>656960.99</v>
      </c>
      <c r="J24" s="40">
        <v>1941247.42</v>
      </c>
      <c r="K24" s="40">
        <v>552644.31000000006</v>
      </c>
      <c r="L24" s="40"/>
      <c r="M24" s="40"/>
      <c r="N24" s="40"/>
      <c r="O24" s="40"/>
      <c r="P24" s="40"/>
      <c r="Q24" s="41">
        <f t="shared" si="15"/>
        <v>3150852.72</v>
      </c>
    </row>
    <row r="25" spans="2:17" s="47" customFormat="1" x14ac:dyDescent="0.25">
      <c r="B25" s="90" t="s">
        <v>16</v>
      </c>
      <c r="C25" s="84">
        <f>C26+C27+C28+C29+C30+C31+C32+C33+C34</f>
        <v>13185000</v>
      </c>
      <c r="D25" s="84">
        <f>D26+D27+D28+D29+D30+D31+D32+D33+D34</f>
        <v>25125000</v>
      </c>
      <c r="E25" s="58">
        <f t="shared" ref="E25:P25" si="17">E26+E27+E28+E29+E30+E31+E32+E33+E34</f>
        <v>0</v>
      </c>
      <c r="F25" s="77">
        <f t="shared" si="17"/>
        <v>0</v>
      </c>
      <c r="G25" s="84">
        <f t="shared" si="17"/>
        <v>921057.61</v>
      </c>
      <c r="H25" s="84">
        <f t="shared" si="17"/>
        <v>969701.72</v>
      </c>
      <c r="I25" s="84">
        <f t="shared" si="17"/>
        <v>678613.5</v>
      </c>
      <c r="J25" s="84">
        <f t="shared" si="17"/>
        <v>2030455.35</v>
      </c>
      <c r="K25" s="84">
        <f t="shared" si="17"/>
        <v>823453.14</v>
      </c>
      <c r="L25" s="84">
        <f t="shared" si="17"/>
        <v>0</v>
      </c>
      <c r="M25" s="84">
        <f t="shared" si="17"/>
        <v>0</v>
      </c>
      <c r="N25" s="84">
        <f t="shared" si="17"/>
        <v>0</v>
      </c>
      <c r="O25" s="84">
        <f t="shared" si="17"/>
        <v>0</v>
      </c>
      <c r="P25" s="84">
        <f t="shared" si="17"/>
        <v>0</v>
      </c>
      <c r="Q25" s="84">
        <f t="shared" si="15"/>
        <v>5423281.3199999994</v>
      </c>
    </row>
    <row r="26" spans="2:17" ht="30" x14ac:dyDescent="0.25">
      <c r="B26" s="91" t="s">
        <v>17</v>
      </c>
      <c r="C26" s="83">
        <v>1650000</v>
      </c>
      <c r="D26" s="83">
        <v>700000</v>
      </c>
      <c r="E26" s="49">
        <v>0</v>
      </c>
      <c r="F26" s="49">
        <v>0</v>
      </c>
      <c r="G26" s="48">
        <v>55712.1</v>
      </c>
      <c r="H26" s="40">
        <v>22259.4</v>
      </c>
      <c r="I26" s="40">
        <v>25503.1</v>
      </c>
      <c r="J26" s="40">
        <v>118684.9</v>
      </c>
      <c r="K26" s="40">
        <v>120122.1</v>
      </c>
      <c r="L26" s="39"/>
      <c r="M26" s="39"/>
      <c r="N26" s="39"/>
      <c r="O26" s="37"/>
      <c r="P26" s="37"/>
      <c r="Q26" s="40">
        <f t="shared" si="15"/>
        <v>342281.6</v>
      </c>
    </row>
    <row r="27" spans="2:17" x14ac:dyDescent="0.25">
      <c r="B27" s="91" t="s">
        <v>18</v>
      </c>
      <c r="C27" s="83">
        <v>300000</v>
      </c>
      <c r="D27" s="83">
        <v>800000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8">
        <v>65136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5">
        <f t="shared" si="15"/>
        <v>65136</v>
      </c>
    </row>
    <row r="28" spans="2:17" ht="30" x14ac:dyDescent="0.25">
      <c r="B28" s="91" t="s">
        <v>19</v>
      </c>
      <c r="C28" s="83">
        <v>60000</v>
      </c>
      <c r="D28" s="83">
        <v>1395000</v>
      </c>
      <c r="E28" s="49">
        <v>0</v>
      </c>
      <c r="F28" s="49">
        <v>0</v>
      </c>
      <c r="G28" s="40">
        <v>33925</v>
      </c>
      <c r="H28" s="40">
        <v>-33925</v>
      </c>
      <c r="I28" s="40">
        <v>33925</v>
      </c>
      <c r="J28" s="49">
        <v>0</v>
      </c>
      <c r="K28" s="48">
        <v>35043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5">
        <f t="shared" si="15"/>
        <v>68968</v>
      </c>
    </row>
    <row r="29" spans="2:17" ht="30" x14ac:dyDescent="0.25">
      <c r="B29" s="91" t="s">
        <v>20</v>
      </c>
      <c r="C29" s="83">
        <v>200000</v>
      </c>
      <c r="D29" s="83">
        <v>100000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5">
        <f t="shared" si="15"/>
        <v>0</v>
      </c>
    </row>
    <row r="30" spans="2:17" ht="30" x14ac:dyDescent="0.25">
      <c r="B30" s="91" t="s">
        <v>21</v>
      </c>
      <c r="C30" s="83">
        <v>350000</v>
      </c>
      <c r="D30" s="83">
        <v>450000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0">
        <v>10030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f t="shared" si="15"/>
        <v>10030</v>
      </c>
    </row>
    <row r="31" spans="2:17" ht="30" x14ac:dyDescent="0.25">
      <c r="B31" s="91" t="s">
        <v>22</v>
      </c>
      <c r="C31" s="85">
        <v>0</v>
      </c>
      <c r="D31" s="85">
        <v>550000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2:17" ht="45" x14ac:dyDescent="0.25">
      <c r="B32" s="91" t="s">
        <v>23</v>
      </c>
      <c r="C32" s="83">
        <v>5325000</v>
      </c>
      <c r="D32" s="83">
        <v>9100000</v>
      </c>
      <c r="E32" s="49">
        <v>0</v>
      </c>
      <c r="F32" s="49">
        <v>0</v>
      </c>
      <c r="G32" s="49">
        <v>0</v>
      </c>
      <c r="H32" s="40">
        <v>930000</v>
      </c>
      <c r="I32" s="40">
        <v>599815.4</v>
      </c>
      <c r="J32" s="40">
        <v>500000</v>
      </c>
      <c r="K32" s="48">
        <v>75518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f t="shared" ref="Q32:Q55" si="18">E32+F32+G32+H32+I32+J32+K32+L32+M32+N32+O32+P32</f>
        <v>2105333.4</v>
      </c>
    </row>
    <row r="33" spans="2:17" ht="45" x14ac:dyDescent="0.25">
      <c r="B33" s="91" t="s">
        <v>41</v>
      </c>
      <c r="C33" s="85">
        <v>0</v>
      </c>
      <c r="D33" s="85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f t="shared" si="18"/>
        <v>0</v>
      </c>
    </row>
    <row r="34" spans="2:17" x14ac:dyDescent="0.25">
      <c r="B34" s="91" t="s">
        <v>24</v>
      </c>
      <c r="C34" s="83">
        <v>5300000</v>
      </c>
      <c r="D34" s="83">
        <v>12030000</v>
      </c>
      <c r="E34" s="49">
        <v>0</v>
      </c>
      <c r="F34" s="49">
        <v>0</v>
      </c>
      <c r="G34" s="40">
        <v>831420.51</v>
      </c>
      <c r="H34" s="39">
        <v>51367.32</v>
      </c>
      <c r="I34" s="29">
        <v>19370</v>
      </c>
      <c r="J34" s="29">
        <v>1346634.45</v>
      </c>
      <c r="K34" s="29">
        <v>582740.04</v>
      </c>
      <c r="L34" s="29"/>
      <c r="M34" s="29"/>
      <c r="N34" s="29"/>
      <c r="O34" s="29"/>
      <c r="P34" s="40"/>
      <c r="Q34" s="40">
        <f t="shared" si="18"/>
        <v>2831532.32</v>
      </c>
    </row>
    <row r="35" spans="2:17" x14ac:dyDescent="0.25">
      <c r="B35" s="90" t="s">
        <v>25</v>
      </c>
      <c r="C35" s="84">
        <f>C36+C37+C38+C39+C40+C41+C42</f>
        <v>7400000</v>
      </c>
      <c r="D35" s="84">
        <f>D36+D37+D38+D39+D40+D41+D42</f>
        <v>1900000</v>
      </c>
      <c r="E35" s="58">
        <f t="shared" ref="E35:M35" si="19">E36+E37+E38+E39+E40+E41+E42</f>
        <v>0</v>
      </c>
      <c r="F35" s="77">
        <f t="shared" si="19"/>
        <v>0</v>
      </c>
      <c r="G35" s="84">
        <f t="shared" si="19"/>
        <v>552240</v>
      </c>
      <c r="H35" s="58">
        <f t="shared" si="19"/>
        <v>0</v>
      </c>
      <c r="I35" s="84">
        <f>I36+I37+I38+I39+I40+I41+I42</f>
        <v>773887.77</v>
      </c>
      <c r="J35" s="84">
        <f>J36+J37+J38+J39+J40+J41+J42</f>
        <v>0</v>
      </c>
      <c r="K35" s="84">
        <f>K36+K37+K38+K39+K40+K41+K42</f>
        <v>200000</v>
      </c>
      <c r="L35" s="84">
        <f t="shared" si="19"/>
        <v>0</v>
      </c>
      <c r="M35" s="84">
        <f t="shared" si="19"/>
        <v>0</v>
      </c>
      <c r="N35" s="84">
        <f t="shared" ref="N35:P35" si="20">N36+N37+N38+N39+N40+N41+N42</f>
        <v>0</v>
      </c>
      <c r="O35" s="84">
        <f t="shared" si="20"/>
        <v>0</v>
      </c>
      <c r="P35" s="84">
        <f t="shared" si="20"/>
        <v>0</v>
      </c>
      <c r="Q35" s="84">
        <f t="shared" si="18"/>
        <v>1526127.77</v>
      </c>
    </row>
    <row r="36" spans="2:17" ht="30" x14ac:dyDescent="0.25">
      <c r="B36" s="91" t="s">
        <v>26</v>
      </c>
      <c r="C36" s="83">
        <f>2000000+4000000</f>
        <v>6000000</v>
      </c>
      <c r="D36" s="83">
        <v>200000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8">
        <v>200000</v>
      </c>
      <c r="L36" s="32"/>
      <c r="M36" s="32"/>
      <c r="N36" s="32"/>
      <c r="O36" s="32"/>
      <c r="P36" s="29"/>
      <c r="Q36" s="41">
        <f t="shared" si="18"/>
        <v>200000</v>
      </c>
    </row>
    <row r="37" spans="2:17" ht="45" x14ac:dyDescent="0.25">
      <c r="B37" s="91" t="s">
        <v>42</v>
      </c>
      <c r="C37" s="85">
        <v>0</v>
      </c>
      <c r="D37" s="49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0"/>
      <c r="M37" s="32"/>
      <c r="N37" s="40"/>
      <c r="O37" s="40"/>
      <c r="P37" s="40"/>
      <c r="Q37" s="41">
        <f t="shared" si="18"/>
        <v>0</v>
      </c>
    </row>
    <row r="38" spans="2:17" ht="45" x14ac:dyDescent="0.25">
      <c r="B38" s="91" t="s">
        <v>43</v>
      </c>
      <c r="C38" s="85">
        <v>0</v>
      </c>
      <c r="D38" s="49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32"/>
      <c r="M38" s="32"/>
      <c r="N38" s="32"/>
      <c r="O38" s="32"/>
      <c r="P38" s="32"/>
      <c r="Q38" s="41">
        <f t="shared" si="18"/>
        <v>0</v>
      </c>
    </row>
    <row r="39" spans="2:17" ht="45" x14ac:dyDescent="0.25">
      <c r="B39" s="91" t="s">
        <v>44</v>
      </c>
      <c r="C39" s="85">
        <v>0</v>
      </c>
      <c r="D39" s="49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32"/>
      <c r="M39" s="32"/>
      <c r="N39" s="32"/>
      <c r="O39" s="32"/>
      <c r="P39" s="32"/>
      <c r="Q39" s="41">
        <f t="shared" si="18"/>
        <v>0</v>
      </c>
    </row>
    <row r="40" spans="2:17" ht="45" x14ac:dyDescent="0.25">
      <c r="B40" s="91" t="s">
        <v>45</v>
      </c>
      <c r="C40" s="85">
        <v>0</v>
      </c>
      <c r="D40" s="49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2"/>
      <c r="M40" s="32"/>
      <c r="N40" s="32"/>
      <c r="O40" s="32"/>
      <c r="P40" s="32"/>
      <c r="Q40" s="41">
        <f t="shared" si="18"/>
        <v>0</v>
      </c>
    </row>
    <row r="41" spans="2:17" ht="30" x14ac:dyDescent="0.25">
      <c r="B41" s="91" t="s">
        <v>27</v>
      </c>
      <c r="C41" s="83">
        <v>1400000</v>
      </c>
      <c r="D41" s="83">
        <v>1700000</v>
      </c>
      <c r="E41" s="41">
        <v>0</v>
      </c>
      <c r="F41" s="41">
        <v>0</v>
      </c>
      <c r="G41" s="50">
        <v>552240</v>
      </c>
      <c r="H41" s="41">
        <v>0</v>
      </c>
      <c r="I41" s="50">
        <v>773887.77</v>
      </c>
      <c r="J41" s="41">
        <v>0</v>
      </c>
      <c r="K41" s="41">
        <v>0</v>
      </c>
      <c r="L41" s="50"/>
      <c r="M41" s="41"/>
      <c r="N41" s="41"/>
      <c r="O41" s="41"/>
      <c r="P41" s="41"/>
      <c r="Q41" s="50">
        <f t="shared" si="18"/>
        <v>1326127.77</v>
      </c>
    </row>
    <row r="42" spans="2:17" ht="45" x14ac:dyDescent="0.25">
      <c r="B42" s="91" t="s">
        <v>46</v>
      </c>
      <c r="C42" s="85">
        <v>0</v>
      </c>
      <c r="D42" s="49">
        <v>0</v>
      </c>
      <c r="E42" s="41">
        <v>0</v>
      </c>
      <c r="F42" s="41">
        <v>0</v>
      </c>
      <c r="G42" s="41">
        <v>0</v>
      </c>
      <c r="H42" s="32">
        <v>0</v>
      </c>
      <c r="I42" s="32">
        <v>0</v>
      </c>
      <c r="J42" s="32">
        <v>0</v>
      </c>
      <c r="K42" s="32">
        <v>0</v>
      </c>
      <c r="L42" s="32"/>
      <c r="M42" s="32"/>
      <c r="N42" s="32"/>
      <c r="O42" s="32"/>
      <c r="P42" s="32"/>
      <c r="Q42" s="32">
        <f t="shared" si="18"/>
        <v>0</v>
      </c>
    </row>
    <row r="43" spans="2:17" x14ac:dyDescent="0.25">
      <c r="B43" s="90" t="s">
        <v>47</v>
      </c>
      <c r="C43" s="86">
        <f>SUM(C44:C50)</f>
        <v>0</v>
      </c>
      <c r="D43" s="58">
        <f>SUM(D44:D50)</f>
        <v>0</v>
      </c>
      <c r="E43" s="64">
        <f t="shared" ref="E43:P43" si="21">E44+E45+E46+E47+E48+E49+E50</f>
        <v>0</v>
      </c>
      <c r="F43" s="77">
        <f t="shared" si="21"/>
        <v>0</v>
      </c>
      <c r="G43" s="34">
        <f t="shared" si="21"/>
        <v>0</v>
      </c>
      <c r="H43" s="34">
        <f t="shared" si="21"/>
        <v>0</v>
      </c>
      <c r="I43" s="34">
        <f t="shared" si="21"/>
        <v>0</v>
      </c>
      <c r="J43" s="34">
        <f t="shared" si="21"/>
        <v>0</v>
      </c>
      <c r="K43" s="34">
        <f t="shared" si="21"/>
        <v>0</v>
      </c>
      <c r="L43" s="34">
        <f t="shared" si="21"/>
        <v>0</v>
      </c>
      <c r="M43" s="34">
        <f t="shared" si="21"/>
        <v>0</v>
      </c>
      <c r="N43" s="34">
        <f t="shared" si="21"/>
        <v>0</v>
      </c>
      <c r="O43" s="34">
        <f t="shared" si="21"/>
        <v>0</v>
      </c>
      <c r="P43" s="34">
        <f t="shared" si="21"/>
        <v>0</v>
      </c>
      <c r="Q43" s="34">
        <f t="shared" si="18"/>
        <v>0</v>
      </c>
    </row>
    <row r="44" spans="2:17" ht="30" x14ac:dyDescent="0.25">
      <c r="B44" s="91" t="s">
        <v>48</v>
      </c>
      <c r="C44" s="85">
        <v>0</v>
      </c>
      <c r="D44" s="85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32"/>
      <c r="M44" s="32"/>
      <c r="N44" s="32"/>
      <c r="O44" s="32"/>
      <c r="P44" s="32"/>
      <c r="Q44" s="32">
        <f t="shared" si="18"/>
        <v>0</v>
      </c>
    </row>
    <row r="45" spans="2:17" ht="45" x14ac:dyDescent="0.25">
      <c r="B45" s="91" t="s">
        <v>49</v>
      </c>
      <c r="C45" s="85">
        <v>0</v>
      </c>
      <c r="D45" s="49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32"/>
      <c r="M45" s="32"/>
      <c r="N45" s="32"/>
      <c r="O45" s="32"/>
      <c r="P45" s="32"/>
      <c r="Q45" s="32">
        <f t="shared" si="18"/>
        <v>0</v>
      </c>
    </row>
    <row r="46" spans="2:17" ht="45" x14ac:dyDescent="0.25">
      <c r="B46" s="91" t="s">
        <v>50</v>
      </c>
      <c r="C46" s="85">
        <v>0</v>
      </c>
      <c r="D46" s="49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32"/>
      <c r="M46" s="32"/>
      <c r="N46" s="32"/>
      <c r="O46" s="32"/>
      <c r="P46" s="32"/>
      <c r="Q46" s="32">
        <f t="shared" si="18"/>
        <v>0</v>
      </c>
    </row>
    <row r="47" spans="2:17" ht="45" x14ac:dyDescent="0.25">
      <c r="B47" s="91" t="s">
        <v>51</v>
      </c>
      <c r="C47" s="85">
        <v>0</v>
      </c>
      <c r="D47" s="49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32"/>
      <c r="M47" s="32"/>
      <c r="N47" s="32"/>
      <c r="O47" s="32"/>
      <c r="P47" s="32"/>
      <c r="Q47" s="32">
        <f t="shared" si="18"/>
        <v>0</v>
      </c>
    </row>
    <row r="48" spans="2:17" ht="45" x14ac:dyDescent="0.25">
      <c r="B48" s="91" t="s">
        <v>52</v>
      </c>
      <c r="C48" s="85">
        <v>0</v>
      </c>
      <c r="D48" s="49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32"/>
      <c r="M48" s="32"/>
      <c r="N48" s="32"/>
      <c r="O48" s="32"/>
      <c r="P48" s="32"/>
      <c r="Q48" s="32">
        <f t="shared" si="18"/>
        <v>0</v>
      </c>
    </row>
    <row r="49" spans="2:19" ht="30" x14ac:dyDescent="0.25">
      <c r="B49" s="91" t="s">
        <v>53</v>
      </c>
      <c r="C49" s="85">
        <v>0</v>
      </c>
      <c r="D49" s="49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32"/>
      <c r="M49" s="32"/>
      <c r="N49" s="32"/>
      <c r="O49" s="32"/>
      <c r="P49" s="32"/>
      <c r="Q49" s="32">
        <f t="shared" si="18"/>
        <v>0</v>
      </c>
    </row>
    <row r="50" spans="2:19" ht="45" x14ac:dyDescent="0.25">
      <c r="B50" s="91" t="s">
        <v>54</v>
      </c>
      <c r="C50" s="85">
        <v>0</v>
      </c>
      <c r="D50" s="49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32"/>
      <c r="M50" s="32"/>
      <c r="N50" s="32"/>
      <c r="O50" s="32"/>
      <c r="P50" s="32"/>
      <c r="Q50" s="32">
        <f t="shared" si="18"/>
        <v>0</v>
      </c>
    </row>
    <row r="51" spans="2:19" s="63" customFormat="1" ht="30" x14ac:dyDescent="0.25">
      <c r="B51" s="94" t="s">
        <v>28</v>
      </c>
      <c r="C51" s="84">
        <f>C52+C53+C54+C55+C56+C57+C58+C59+C60</f>
        <v>24400000</v>
      </c>
      <c r="D51" s="84">
        <f>D52+D53+D54+D55+D56+D57+D58+D59+D60</f>
        <v>99845949.390000001</v>
      </c>
      <c r="E51" s="64">
        <f>E52+E53+E54+E55+E56+E57+E58+E59+E60</f>
        <v>0</v>
      </c>
      <c r="F51" s="77">
        <f t="shared" ref="F51" si="22">F52+F53+F54+F55+F56+F57+F58+F59+F60</f>
        <v>0</v>
      </c>
      <c r="G51" s="84">
        <f t="shared" ref="G51:P51" si="23">G52+G53+G54+G55+G56+G57+G58+G59+G60</f>
        <v>1226711.95</v>
      </c>
      <c r="H51" s="84">
        <f t="shared" si="23"/>
        <v>-140284.29999999999</v>
      </c>
      <c r="I51" s="84">
        <f t="shared" si="23"/>
        <v>140284.29999999999</v>
      </c>
      <c r="J51" s="84">
        <f t="shared" si="23"/>
        <v>402269.14999999997</v>
      </c>
      <c r="K51" s="84">
        <f t="shared" si="23"/>
        <v>13593319.140000001</v>
      </c>
      <c r="L51" s="84">
        <f t="shared" si="23"/>
        <v>0</v>
      </c>
      <c r="M51" s="84">
        <f t="shared" si="23"/>
        <v>0</v>
      </c>
      <c r="N51" s="84">
        <f t="shared" si="23"/>
        <v>0</v>
      </c>
      <c r="O51" s="84">
        <f t="shared" si="23"/>
        <v>0</v>
      </c>
      <c r="P51" s="84">
        <f t="shared" si="23"/>
        <v>0</v>
      </c>
      <c r="Q51" s="84">
        <f t="shared" si="18"/>
        <v>15222300.24</v>
      </c>
    </row>
    <row r="52" spans="2:19" x14ac:dyDescent="0.25">
      <c r="B52" s="91" t="s">
        <v>29</v>
      </c>
      <c r="C52" s="83">
        <v>24350000</v>
      </c>
      <c r="D52" s="83">
        <v>43320633.600000001</v>
      </c>
      <c r="E52" s="41">
        <v>0</v>
      </c>
      <c r="F52" s="41">
        <v>0</v>
      </c>
      <c r="G52" s="50">
        <v>1086427.6499999999</v>
      </c>
      <c r="H52" s="41">
        <v>0</v>
      </c>
      <c r="I52" s="41">
        <v>0</v>
      </c>
      <c r="J52" s="50">
        <v>542553.44999999995</v>
      </c>
      <c r="K52" s="50">
        <v>13289034.84</v>
      </c>
      <c r="L52" s="50"/>
      <c r="M52" s="50"/>
      <c r="N52" s="50"/>
      <c r="O52" s="50"/>
      <c r="P52" s="50"/>
      <c r="Q52" s="50">
        <f t="shared" si="18"/>
        <v>14918015.939999999</v>
      </c>
    </row>
    <row r="53" spans="2:19" ht="30" x14ac:dyDescent="0.25">
      <c r="B53" s="91" t="s">
        <v>30</v>
      </c>
      <c r="C53" s="85">
        <v>0</v>
      </c>
      <c r="D53" s="83">
        <v>1320000</v>
      </c>
      <c r="E53" s="41">
        <v>0</v>
      </c>
      <c r="F53" s="41">
        <v>0</v>
      </c>
      <c r="G53" s="83">
        <v>140284.29999999999</v>
      </c>
      <c r="H53" s="83">
        <v>-140284.29999999999</v>
      </c>
      <c r="I53" s="83">
        <v>140284.29999999999</v>
      </c>
      <c r="J53" s="83">
        <v>-140284.29999999999</v>
      </c>
      <c r="K53" s="83">
        <v>140284.29999999999</v>
      </c>
      <c r="L53" s="32"/>
      <c r="M53" s="32"/>
      <c r="N53" s="32"/>
      <c r="O53" s="39"/>
      <c r="P53" s="32"/>
      <c r="Q53" s="83">
        <f t="shared" si="18"/>
        <v>140284.29999999999</v>
      </c>
    </row>
    <row r="54" spans="2:19" ht="30" x14ac:dyDescent="0.25">
      <c r="B54" s="91" t="s">
        <v>31</v>
      </c>
      <c r="C54" s="85">
        <v>0</v>
      </c>
      <c r="D54" s="83">
        <v>60000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32"/>
      <c r="M54" s="29"/>
      <c r="N54" s="32"/>
      <c r="O54" s="32"/>
      <c r="P54" s="32"/>
      <c r="Q54" s="32">
        <f t="shared" si="18"/>
        <v>0</v>
      </c>
    </row>
    <row r="55" spans="2:19" ht="45" x14ac:dyDescent="0.25">
      <c r="B55" s="91" t="s">
        <v>32</v>
      </c>
      <c r="C55" s="85">
        <v>0</v>
      </c>
      <c r="D55" s="49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32"/>
      <c r="M55" s="32"/>
      <c r="N55" s="32"/>
      <c r="O55" s="32"/>
      <c r="P55" s="32"/>
      <c r="Q55" s="32">
        <f t="shared" si="18"/>
        <v>0</v>
      </c>
      <c r="S55" s="84"/>
    </row>
    <row r="56" spans="2:19" ht="30" x14ac:dyDescent="0.25">
      <c r="B56" s="91" t="s">
        <v>33</v>
      </c>
      <c r="C56" s="85">
        <v>0</v>
      </c>
      <c r="D56" s="83">
        <v>4760000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83">
        <v>164000</v>
      </c>
      <c r="L56" s="32"/>
      <c r="M56" s="32"/>
      <c r="N56" s="32"/>
      <c r="O56" s="32"/>
      <c r="P56" s="32"/>
      <c r="Q56" s="32">
        <v>0</v>
      </c>
    </row>
    <row r="57" spans="2:19" ht="30" x14ac:dyDescent="0.25">
      <c r="B57" s="91" t="s">
        <v>55</v>
      </c>
      <c r="C57" s="83">
        <v>50000</v>
      </c>
      <c r="D57" s="83">
        <v>2000000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32"/>
      <c r="M57" s="32"/>
      <c r="N57" s="32"/>
      <c r="O57" s="32"/>
      <c r="P57" s="32"/>
      <c r="Q57" s="32">
        <f t="shared" ref="Q57:Q72" si="24">E57+F57+G57+H57+I57+J57+K57+L57+M57+N57+O57+P57</f>
        <v>0</v>
      </c>
    </row>
    <row r="58" spans="2:19" ht="30" x14ac:dyDescent="0.25">
      <c r="B58" s="91" t="s">
        <v>56</v>
      </c>
      <c r="C58" s="85">
        <v>0</v>
      </c>
      <c r="D58" s="49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32"/>
      <c r="M58" s="32"/>
      <c r="N58" s="32"/>
      <c r="O58" s="32"/>
      <c r="P58" s="32"/>
      <c r="Q58" s="32">
        <f t="shared" si="24"/>
        <v>0</v>
      </c>
    </row>
    <row r="59" spans="2:19" x14ac:dyDescent="0.25">
      <c r="B59" s="91" t="s">
        <v>34</v>
      </c>
      <c r="C59" s="85">
        <v>0</v>
      </c>
      <c r="D59" s="49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32"/>
      <c r="M59" s="32"/>
      <c r="N59" s="32"/>
      <c r="O59" s="32"/>
      <c r="P59" s="32"/>
      <c r="Q59" s="32">
        <f t="shared" si="24"/>
        <v>0</v>
      </c>
    </row>
    <row r="60" spans="2:19" ht="45" x14ac:dyDescent="0.25">
      <c r="B60" s="91" t="s">
        <v>57</v>
      </c>
      <c r="C60" s="85">
        <v>0</v>
      </c>
      <c r="D60" s="83">
        <v>48385315.789999999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32"/>
      <c r="M60" s="32"/>
      <c r="N60" s="32"/>
      <c r="O60" s="52"/>
      <c r="P60" s="52"/>
      <c r="Q60" s="32">
        <f t="shared" si="24"/>
        <v>0</v>
      </c>
    </row>
    <row r="61" spans="2:19" x14ac:dyDescent="0.25">
      <c r="B61" s="90" t="s">
        <v>58</v>
      </c>
      <c r="C61" s="86">
        <f>C62+C63+C65+C64</f>
        <v>0</v>
      </c>
      <c r="D61" s="84">
        <f>D62+D63+D65+D64</f>
        <v>6800000</v>
      </c>
      <c r="E61" s="64">
        <f>E62+E63+E64+E65</f>
        <v>0</v>
      </c>
      <c r="F61" s="77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J61" si="25">I62+I63+I64+I65</f>
        <v>0</v>
      </c>
      <c r="J61" s="34">
        <f t="shared" si="25"/>
        <v>0</v>
      </c>
      <c r="K61" s="34">
        <f t="shared" ref="K61:L61" si="26">K62+K63+K64+K65</f>
        <v>0</v>
      </c>
      <c r="L61" s="34">
        <f t="shared" si="26"/>
        <v>0</v>
      </c>
      <c r="M61" s="30">
        <f t="shared" ref="M61:N61" si="27">M62+M63+M64+M65</f>
        <v>0</v>
      </c>
      <c r="N61" s="34">
        <f t="shared" si="27"/>
        <v>0</v>
      </c>
      <c r="O61" s="34">
        <f t="shared" ref="O61:P61" si="28">O62+O63+O64+O65</f>
        <v>0</v>
      </c>
      <c r="P61" s="34">
        <f t="shared" si="28"/>
        <v>0</v>
      </c>
      <c r="Q61" s="34">
        <f t="shared" si="24"/>
        <v>0</v>
      </c>
    </row>
    <row r="62" spans="2:19" x14ac:dyDescent="0.25">
      <c r="B62" s="91" t="s">
        <v>59</v>
      </c>
      <c r="C62" s="85">
        <v>0</v>
      </c>
      <c r="D62" s="83">
        <v>6800000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32">
        <f t="shared" si="24"/>
        <v>0</v>
      </c>
    </row>
    <row r="63" spans="2:19" x14ac:dyDescent="0.25">
      <c r="B63" s="91" t="s">
        <v>60</v>
      </c>
      <c r="C63" s="85">
        <v>0</v>
      </c>
      <c r="D63" s="49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32">
        <f t="shared" si="24"/>
        <v>0</v>
      </c>
    </row>
    <row r="64" spans="2:19" ht="30" x14ac:dyDescent="0.25">
      <c r="B64" s="91" t="s">
        <v>61</v>
      </c>
      <c r="C64" s="85">
        <v>0</v>
      </c>
      <c r="D64" s="49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32">
        <f t="shared" si="24"/>
        <v>0</v>
      </c>
    </row>
    <row r="65" spans="2:17" ht="60" x14ac:dyDescent="0.25">
      <c r="B65" s="91" t="s">
        <v>62</v>
      </c>
      <c r="C65" s="85">
        <v>0</v>
      </c>
      <c r="D65" s="49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32">
        <f t="shared" si="24"/>
        <v>0</v>
      </c>
    </row>
    <row r="66" spans="2:17" ht="30" x14ac:dyDescent="0.25">
      <c r="B66" s="90" t="s">
        <v>63</v>
      </c>
      <c r="C66" s="86">
        <f t="shared" ref="C66:H66" si="29">C67+C68+C69+C70+C71+C72</f>
        <v>0</v>
      </c>
      <c r="D66" s="58">
        <f t="shared" si="29"/>
        <v>0</v>
      </c>
      <c r="E66" s="64">
        <f t="shared" si="29"/>
        <v>0</v>
      </c>
      <c r="F66" s="77">
        <f>F67+F68+F69+F70+F71+F72</f>
        <v>0</v>
      </c>
      <c r="G66" s="34">
        <f t="shared" si="29"/>
        <v>0</v>
      </c>
      <c r="H66" s="34">
        <f t="shared" si="29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24"/>
        <v>0</v>
      </c>
    </row>
    <row r="67" spans="2:17" x14ac:dyDescent="0.25">
      <c r="B67" s="91" t="s">
        <v>64</v>
      </c>
      <c r="C67" s="85">
        <v>0</v>
      </c>
      <c r="D67" s="49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32"/>
      <c r="M67" s="32"/>
      <c r="N67" s="32"/>
      <c r="O67" s="32"/>
      <c r="P67" s="32"/>
      <c r="Q67" s="32">
        <f t="shared" si="24"/>
        <v>0</v>
      </c>
    </row>
    <row r="68" spans="2:17" ht="45" x14ac:dyDescent="0.25">
      <c r="B68" s="91" t="s">
        <v>65</v>
      </c>
      <c r="C68" s="85">
        <v>0</v>
      </c>
      <c r="D68" s="49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32"/>
      <c r="M68" s="32"/>
      <c r="N68" s="32"/>
      <c r="O68" s="32"/>
      <c r="P68" s="32"/>
      <c r="Q68" s="32">
        <f t="shared" si="24"/>
        <v>0</v>
      </c>
    </row>
    <row r="69" spans="2:17" x14ac:dyDescent="0.25">
      <c r="B69" s="90" t="s">
        <v>66</v>
      </c>
      <c r="C69" s="86">
        <f>C72+C71+C70</f>
        <v>0</v>
      </c>
      <c r="D69" s="49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32"/>
      <c r="M69" s="32"/>
      <c r="N69" s="32"/>
      <c r="O69" s="32"/>
      <c r="P69" s="32"/>
      <c r="Q69" s="32">
        <f t="shared" si="24"/>
        <v>0</v>
      </c>
    </row>
    <row r="70" spans="2:17" ht="30" x14ac:dyDescent="0.25">
      <c r="B70" s="91" t="s">
        <v>67</v>
      </c>
      <c r="C70" s="85">
        <v>0</v>
      </c>
      <c r="D70" s="49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32"/>
      <c r="M70" s="32"/>
      <c r="N70" s="32"/>
      <c r="O70" s="32"/>
      <c r="P70" s="32"/>
      <c r="Q70" s="32">
        <f t="shared" si="24"/>
        <v>0</v>
      </c>
    </row>
    <row r="71" spans="2:17" ht="30" x14ac:dyDescent="0.25">
      <c r="B71" s="91" t="s">
        <v>68</v>
      </c>
      <c r="C71" s="85">
        <v>0</v>
      </c>
      <c r="D71" s="49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32"/>
      <c r="M71" s="32"/>
      <c r="N71" s="32"/>
      <c r="O71" s="32"/>
      <c r="P71" s="32"/>
      <c r="Q71" s="32">
        <f t="shared" si="24"/>
        <v>0</v>
      </c>
    </row>
    <row r="72" spans="2:17" ht="45" x14ac:dyDescent="0.25">
      <c r="B72" s="91" t="s">
        <v>69</v>
      </c>
      <c r="C72" s="85">
        <v>0</v>
      </c>
      <c r="D72" s="49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32"/>
      <c r="M72" s="32"/>
      <c r="N72" s="32"/>
      <c r="O72" s="32"/>
      <c r="P72" s="32"/>
      <c r="Q72" s="32">
        <f t="shared" si="24"/>
        <v>0</v>
      </c>
    </row>
    <row r="73" spans="2:17" x14ac:dyDescent="0.25">
      <c r="B73" s="92" t="s">
        <v>35</v>
      </c>
      <c r="C73" s="87">
        <f>C8</f>
        <v>329000000</v>
      </c>
      <c r="D73" s="87">
        <f>D8</f>
        <v>505810909.38999999</v>
      </c>
      <c r="E73" s="65">
        <f t="shared" ref="E73:O73" si="30">E9+E15+E25+E35+E43+E51+E61+E66</f>
        <v>0</v>
      </c>
      <c r="F73" s="31">
        <f t="shared" si="30"/>
        <v>30042269.280000001</v>
      </c>
      <c r="G73" s="31">
        <f>G9+G15+G25+G35+G43+G51+G61+G66</f>
        <v>21493045.68</v>
      </c>
      <c r="H73" s="31">
        <f t="shared" si="30"/>
        <v>19440070.079999994</v>
      </c>
      <c r="I73" s="31">
        <f t="shared" si="30"/>
        <v>27248104.189999998</v>
      </c>
      <c r="J73" s="31">
        <f t="shared" si="30"/>
        <v>22703919.259999998</v>
      </c>
      <c r="K73" s="31">
        <f t="shared" si="30"/>
        <v>36493254.650000006</v>
      </c>
      <c r="L73" s="31">
        <f t="shared" si="30"/>
        <v>0</v>
      </c>
      <c r="M73" s="31">
        <f>M9+M15+M25+M35+M43+M51+M61+M66</f>
        <v>0</v>
      </c>
      <c r="N73" s="31">
        <f t="shared" si="30"/>
        <v>0</v>
      </c>
      <c r="O73" s="31">
        <f t="shared" si="30"/>
        <v>0</v>
      </c>
      <c r="P73" s="31">
        <f t="shared" ref="P73" si="31">P9+P15+P25+P35+P43+P51+P61+P66</f>
        <v>0</v>
      </c>
      <c r="Q73" s="31">
        <f>Q9+Q15+Q25+Q35+Q43+Q51+Q61+Q66</f>
        <v>157420663.14000002</v>
      </c>
    </row>
    <row r="74" spans="2:17" x14ac:dyDescent="0.25">
      <c r="B74" s="93"/>
      <c r="C74" s="88"/>
      <c r="D74" s="66"/>
      <c r="E74" s="50"/>
      <c r="F74" s="7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6"/>
    </row>
    <row r="75" spans="2:17" x14ac:dyDescent="0.25">
      <c r="B75" s="90" t="s">
        <v>70</v>
      </c>
      <c r="C75" s="84"/>
      <c r="D75" s="66"/>
      <c r="E75" s="41">
        <v>0</v>
      </c>
      <c r="F75" s="76">
        <v>0</v>
      </c>
      <c r="G75" s="76">
        <v>0</v>
      </c>
      <c r="H75" s="41">
        <v>0</v>
      </c>
      <c r="I75" s="41">
        <v>0</v>
      </c>
      <c r="J75" s="41">
        <v>0</v>
      </c>
      <c r="K75" s="41">
        <v>0</v>
      </c>
      <c r="L75" s="32"/>
      <c r="M75" s="32"/>
      <c r="N75" s="32"/>
      <c r="O75" s="32"/>
      <c r="P75" s="32"/>
      <c r="Q75" s="32">
        <v>0</v>
      </c>
    </row>
    <row r="76" spans="2:17" ht="30" x14ac:dyDescent="0.25">
      <c r="B76" s="90" t="s">
        <v>71</v>
      </c>
      <c r="C76" s="85">
        <v>0</v>
      </c>
      <c r="D76" s="49">
        <v>0</v>
      </c>
      <c r="E76" s="41">
        <v>0</v>
      </c>
      <c r="F76" s="76">
        <v>0</v>
      </c>
      <c r="G76" s="76">
        <v>0</v>
      </c>
      <c r="H76" s="41">
        <v>0</v>
      </c>
      <c r="I76" s="41">
        <v>0</v>
      </c>
      <c r="J76" s="41">
        <v>0</v>
      </c>
      <c r="K76" s="41">
        <v>0</v>
      </c>
      <c r="L76" s="32"/>
      <c r="M76" s="32"/>
      <c r="N76" s="32"/>
      <c r="O76" s="32"/>
      <c r="P76" s="32"/>
      <c r="Q76" s="32">
        <v>0</v>
      </c>
    </row>
    <row r="77" spans="2:17" ht="30" x14ac:dyDescent="0.25">
      <c r="B77" s="91" t="s">
        <v>72</v>
      </c>
      <c r="C77" s="85">
        <v>0</v>
      </c>
      <c r="D77" s="49">
        <v>0</v>
      </c>
      <c r="E77" s="41">
        <v>0</v>
      </c>
      <c r="F77" s="76">
        <v>0</v>
      </c>
      <c r="G77" s="76">
        <v>0</v>
      </c>
      <c r="H77" s="41">
        <v>0</v>
      </c>
      <c r="I77" s="41">
        <v>0</v>
      </c>
      <c r="J77" s="41">
        <v>0</v>
      </c>
      <c r="K77" s="41">
        <v>0</v>
      </c>
      <c r="L77" s="32"/>
      <c r="M77" s="32"/>
      <c r="N77" s="32"/>
      <c r="O77" s="32"/>
      <c r="P77" s="32"/>
      <c r="Q77" s="32">
        <v>0</v>
      </c>
    </row>
    <row r="78" spans="2:17" ht="30" x14ac:dyDescent="0.25">
      <c r="B78" s="91" t="s">
        <v>73</v>
      </c>
      <c r="C78" s="85">
        <v>0</v>
      </c>
      <c r="D78" s="49">
        <v>0</v>
      </c>
      <c r="E78" s="41">
        <v>0</v>
      </c>
      <c r="F78" s="76">
        <v>0</v>
      </c>
      <c r="G78" s="76">
        <v>0</v>
      </c>
      <c r="H78" s="41">
        <v>0</v>
      </c>
      <c r="I78" s="41">
        <v>0</v>
      </c>
      <c r="J78" s="41">
        <v>0</v>
      </c>
      <c r="K78" s="41">
        <v>0</v>
      </c>
      <c r="L78" s="32"/>
      <c r="M78" s="32"/>
      <c r="N78" s="32"/>
      <c r="O78" s="32"/>
      <c r="P78" s="32"/>
      <c r="Q78" s="32">
        <v>0</v>
      </c>
    </row>
    <row r="79" spans="2:17" x14ac:dyDescent="0.25">
      <c r="B79" s="90" t="s">
        <v>74</v>
      </c>
      <c r="C79" s="85">
        <v>0</v>
      </c>
      <c r="D79" s="49">
        <v>0</v>
      </c>
      <c r="E79" s="41">
        <v>0</v>
      </c>
      <c r="F79" s="76">
        <v>0</v>
      </c>
      <c r="G79" s="76">
        <v>0</v>
      </c>
      <c r="H79" s="41">
        <v>0</v>
      </c>
      <c r="I79" s="41">
        <v>0</v>
      </c>
      <c r="J79" s="41">
        <v>0</v>
      </c>
      <c r="K79" s="41">
        <v>0</v>
      </c>
      <c r="L79" s="32"/>
      <c r="M79" s="32"/>
      <c r="N79" s="32"/>
      <c r="O79" s="32"/>
      <c r="P79" s="32"/>
      <c r="Q79" s="32">
        <v>0</v>
      </c>
    </row>
    <row r="80" spans="2:17" ht="30" x14ac:dyDescent="0.25">
      <c r="B80" s="91" t="s">
        <v>75</v>
      </c>
      <c r="C80" s="85">
        <v>0</v>
      </c>
      <c r="D80" s="49">
        <v>0</v>
      </c>
      <c r="E80" s="41">
        <v>0</v>
      </c>
      <c r="F80" s="76">
        <v>0</v>
      </c>
      <c r="G80" s="76">
        <v>0</v>
      </c>
      <c r="H80" s="41">
        <v>0</v>
      </c>
      <c r="I80" s="41">
        <v>0</v>
      </c>
      <c r="J80" s="41">
        <v>0</v>
      </c>
      <c r="K80" s="41">
        <v>0</v>
      </c>
      <c r="L80" s="32"/>
      <c r="M80" s="32"/>
      <c r="N80" s="32"/>
      <c r="O80" s="32"/>
      <c r="P80" s="32"/>
      <c r="Q80" s="32">
        <v>0</v>
      </c>
    </row>
    <row r="81" spans="2:17" ht="30" x14ac:dyDescent="0.25">
      <c r="B81" s="91" t="s">
        <v>76</v>
      </c>
      <c r="C81" s="85">
        <v>0</v>
      </c>
      <c r="D81" s="49">
        <v>0</v>
      </c>
      <c r="E81" s="41">
        <v>0</v>
      </c>
      <c r="F81" s="76">
        <v>0</v>
      </c>
      <c r="G81" s="76">
        <v>0</v>
      </c>
      <c r="H81" s="41">
        <v>0</v>
      </c>
      <c r="I81" s="41">
        <v>0</v>
      </c>
      <c r="J81" s="41">
        <v>0</v>
      </c>
      <c r="K81" s="41">
        <v>0</v>
      </c>
      <c r="L81" s="32"/>
      <c r="M81" s="32"/>
      <c r="N81" s="32"/>
      <c r="O81" s="32"/>
      <c r="P81" s="32"/>
      <c r="Q81" s="32">
        <v>0</v>
      </c>
    </row>
    <row r="82" spans="2:17" ht="30" x14ac:dyDescent="0.25">
      <c r="B82" s="90" t="s">
        <v>77</v>
      </c>
      <c r="C82" s="85">
        <v>0</v>
      </c>
      <c r="D82" s="49">
        <v>0</v>
      </c>
      <c r="E82" s="41">
        <v>0</v>
      </c>
      <c r="F82" s="76">
        <v>0</v>
      </c>
      <c r="G82" s="76">
        <v>0</v>
      </c>
      <c r="H82" s="41">
        <v>0</v>
      </c>
      <c r="I82" s="41">
        <v>0</v>
      </c>
      <c r="J82" s="41">
        <v>0</v>
      </c>
      <c r="K82" s="41">
        <v>0</v>
      </c>
      <c r="L82" s="32"/>
      <c r="M82" s="32"/>
      <c r="N82" s="32"/>
      <c r="O82" s="32"/>
      <c r="P82" s="32"/>
      <c r="Q82" s="32">
        <v>0</v>
      </c>
    </row>
    <row r="83" spans="2:17" ht="30" x14ac:dyDescent="0.25">
      <c r="B83" s="91" t="s">
        <v>78</v>
      </c>
      <c r="C83" s="85">
        <v>0</v>
      </c>
      <c r="D83" s="49">
        <v>0</v>
      </c>
      <c r="E83" s="41">
        <v>0</v>
      </c>
      <c r="F83" s="76">
        <v>0</v>
      </c>
      <c r="G83" s="76">
        <v>0</v>
      </c>
      <c r="H83" s="41">
        <v>0</v>
      </c>
      <c r="I83" s="41">
        <v>0</v>
      </c>
      <c r="J83" s="41">
        <v>0</v>
      </c>
      <c r="K83" s="41">
        <v>0</v>
      </c>
      <c r="L83" s="32"/>
      <c r="M83" s="32"/>
      <c r="N83" s="32"/>
      <c r="O83" s="32"/>
      <c r="P83" s="32"/>
      <c r="Q83" s="32">
        <v>0</v>
      </c>
    </row>
    <row r="84" spans="2:17" x14ac:dyDescent="0.25">
      <c r="B84" s="92" t="s">
        <v>79</v>
      </c>
      <c r="C84" s="89">
        <f>SUM(C76:C83)</f>
        <v>0</v>
      </c>
      <c r="D84" s="67">
        <f>SUM(D76:D83)</f>
        <v>0</v>
      </c>
      <c r="E84" s="67">
        <v>0</v>
      </c>
      <c r="F84" s="79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</row>
    <row r="85" spans="2:17" x14ac:dyDescent="0.25">
      <c r="C85" s="63"/>
      <c r="D85" s="63"/>
      <c r="E85" s="68"/>
      <c r="F85" s="80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5"/>
    </row>
    <row r="86" spans="2:17" ht="31.5" x14ac:dyDescent="0.25">
      <c r="B86" s="11" t="s">
        <v>80</v>
      </c>
      <c r="C86" s="69">
        <f>C73+C84</f>
        <v>329000000</v>
      </c>
      <c r="D86" s="69">
        <f>D73+D84</f>
        <v>505810909.38999999</v>
      </c>
      <c r="E86" s="70">
        <f t="shared" ref="E86:K86" si="32">E73+E84</f>
        <v>0</v>
      </c>
      <c r="F86" s="81">
        <f t="shared" si="32"/>
        <v>30042269.280000001</v>
      </c>
      <c r="G86" s="71">
        <f t="shared" si="32"/>
        <v>21493045.68</v>
      </c>
      <c r="H86" s="71">
        <f t="shared" si="32"/>
        <v>19440070.079999994</v>
      </c>
      <c r="I86" s="71">
        <f t="shared" si="32"/>
        <v>27248104.189999998</v>
      </c>
      <c r="J86" s="71">
        <f t="shared" si="32"/>
        <v>22703919.259999998</v>
      </c>
      <c r="K86" s="71">
        <f t="shared" si="32"/>
        <v>36493254.650000006</v>
      </c>
      <c r="L86" s="15">
        <f t="shared" ref="L86:N86" si="33">L73+L84</f>
        <v>0</v>
      </c>
      <c r="M86" s="15">
        <f t="shared" si="33"/>
        <v>0</v>
      </c>
      <c r="N86" s="15">
        <f t="shared" si="33"/>
        <v>0</v>
      </c>
      <c r="O86" s="15">
        <f t="shared" ref="O86:P86" si="34">O73+O84</f>
        <v>0</v>
      </c>
      <c r="P86" s="15">
        <f t="shared" si="34"/>
        <v>0</v>
      </c>
      <c r="Q86" s="81">
        <f>Q73+Q84</f>
        <v>157420663.14000002</v>
      </c>
    </row>
    <row r="87" spans="2:17" x14ac:dyDescent="0.25">
      <c r="B87" t="s">
        <v>114</v>
      </c>
      <c r="E87" s="19"/>
      <c r="J87" s="19"/>
    </row>
    <row r="88" spans="2:17" x14ac:dyDescent="0.25">
      <c r="B88" t="s">
        <v>128</v>
      </c>
      <c r="C88" s="19"/>
      <c r="D88" s="42"/>
      <c r="E88" s="19"/>
      <c r="G88" s="42"/>
      <c r="H88" s="42"/>
      <c r="I88" s="42"/>
      <c r="J88" s="21"/>
      <c r="K88" s="122"/>
      <c r="N88" s="51"/>
      <c r="O88" s="42"/>
      <c r="P88" s="53"/>
    </row>
    <row r="89" spans="2:17" x14ac:dyDescent="0.25">
      <c r="B89" t="s">
        <v>129</v>
      </c>
      <c r="C89" s="19"/>
      <c r="D89" s="42"/>
      <c r="G89" s="42"/>
      <c r="H89" s="21"/>
      <c r="I89" s="51"/>
      <c r="J89" s="21"/>
      <c r="N89" s="51"/>
      <c r="O89" s="19"/>
      <c r="P89" s="21"/>
    </row>
    <row r="90" spans="2:17" x14ac:dyDescent="0.25">
      <c r="C90" s="19"/>
      <c r="D90" s="42"/>
      <c r="G90" s="42"/>
      <c r="H90" s="21"/>
      <c r="I90" s="51"/>
      <c r="J90" s="21"/>
      <c r="K90" s="21"/>
      <c r="N90" s="51"/>
      <c r="O90" s="19"/>
      <c r="P90" s="21"/>
    </row>
    <row r="91" spans="2:17" x14ac:dyDescent="0.25">
      <c r="C91" s="19"/>
      <c r="D91" s="42"/>
      <c r="G91" s="42"/>
      <c r="H91" s="21"/>
      <c r="I91" s="51"/>
      <c r="J91" s="21"/>
      <c r="N91" s="51"/>
      <c r="O91" s="19"/>
      <c r="P91" s="21"/>
    </row>
    <row r="92" spans="2:17" x14ac:dyDescent="0.25">
      <c r="C92" s="19"/>
      <c r="D92" s="42"/>
      <c r="G92" s="42"/>
      <c r="H92" s="21"/>
      <c r="I92" s="51"/>
      <c r="J92" s="21"/>
      <c r="N92" s="51"/>
      <c r="O92" s="19"/>
      <c r="P92" s="21"/>
    </row>
    <row r="93" spans="2:17" x14ac:dyDescent="0.25">
      <c r="C93" s="21"/>
      <c r="G93" s="21"/>
      <c r="I93" s="51"/>
      <c r="J93" s="51"/>
      <c r="O93" s="21"/>
      <c r="P93" s="21"/>
    </row>
    <row r="94" spans="2:17" x14ac:dyDescent="0.25">
      <c r="B94" s="24" t="s">
        <v>111</v>
      </c>
      <c r="E94" s="24" t="s">
        <v>111</v>
      </c>
      <c r="F94" s="80"/>
      <c r="G94" s="21"/>
      <c r="I94" s="24" t="s">
        <v>111</v>
      </c>
      <c r="N94" s="23"/>
      <c r="O94" s="23"/>
    </row>
    <row r="95" spans="2:17" x14ac:dyDescent="0.25">
      <c r="B95" s="100" t="s">
        <v>106</v>
      </c>
      <c r="C95" s="47"/>
      <c r="E95" s="101" t="s">
        <v>125</v>
      </c>
      <c r="F95" s="102"/>
      <c r="G95" s="47"/>
      <c r="I95" s="102" t="s">
        <v>118</v>
      </c>
      <c r="J95" s="47"/>
      <c r="K95" s="47"/>
      <c r="L95" s="47"/>
      <c r="M95" s="47"/>
      <c r="N95" s="47"/>
      <c r="O95" s="47"/>
      <c r="P95" s="47"/>
      <c r="Q95" s="103"/>
    </row>
    <row r="96" spans="2:17" x14ac:dyDescent="0.25">
      <c r="B96" s="16" t="s">
        <v>108</v>
      </c>
      <c r="E96" s="63" t="s">
        <v>126</v>
      </c>
      <c r="I96" s="95" t="s">
        <v>117</v>
      </c>
      <c r="O96" s="95"/>
    </row>
    <row r="97" spans="2:17" x14ac:dyDescent="0.25">
      <c r="C97" s="24"/>
      <c r="D97" s="19"/>
    </row>
    <row r="98" spans="2:17" x14ac:dyDescent="0.25">
      <c r="B98" s="25"/>
      <c r="C98" s="24"/>
      <c r="D98" s="21"/>
      <c r="Q98" s="24"/>
    </row>
    <row r="99" spans="2:17" x14ac:dyDescent="0.25">
      <c r="B99" s="25"/>
      <c r="C99" s="24"/>
      <c r="Q99" s="24"/>
    </row>
    <row r="100" spans="2:17" x14ac:dyDescent="0.25">
      <c r="B100" s="25"/>
      <c r="C100" s="24"/>
      <c r="O100" s="42"/>
      <c r="Q100" s="24"/>
    </row>
    <row r="101" spans="2:17" x14ac:dyDescent="0.25">
      <c r="B101" s="25"/>
      <c r="C101" s="24"/>
      <c r="O101" s="42"/>
      <c r="Q101" s="24"/>
    </row>
    <row r="102" spans="2:17" x14ac:dyDescent="0.25">
      <c r="C102" s="56"/>
    </row>
    <row r="103" spans="2:17" x14ac:dyDescent="0.25">
      <c r="C103" s="57"/>
      <c r="D103" s="24"/>
      <c r="O103" s="42"/>
    </row>
    <row r="104" spans="2:17" x14ac:dyDescent="0.25">
      <c r="O104" s="42"/>
    </row>
    <row r="105" spans="2:17" x14ac:dyDescent="0.25">
      <c r="O105" s="42"/>
    </row>
    <row r="106" spans="2:17" x14ac:dyDescent="0.25">
      <c r="O106" s="42"/>
    </row>
    <row r="107" spans="2:17" x14ac:dyDescent="0.25">
      <c r="O107" s="42"/>
    </row>
    <row r="108" spans="2:17" x14ac:dyDescent="0.25">
      <c r="O108" s="42"/>
    </row>
    <row r="110" spans="2:17" x14ac:dyDescent="0.25">
      <c r="O110" s="42"/>
    </row>
    <row r="111" spans="2:17" x14ac:dyDescent="0.25">
      <c r="O111" s="42"/>
    </row>
    <row r="112" spans="2:17" x14ac:dyDescent="0.25">
      <c r="O112" s="42"/>
    </row>
    <row r="113" spans="9:15" x14ac:dyDescent="0.25">
      <c r="O113" s="42"/>
    </row>
    <row r="115" spans="9:15" x14ac:dyDescent="0.25">
      <c r="O115" s="42"/>
    </row>
    <row r="119" spans="9:15" x14ac:dyDescent="0.25">
      <c r="O119" s="42"/>
    </row>
    <row r="120" spans="9:15" x14ac:dyDescent="0.25">
      <c r="O120" s="42"/>
    </row>
    <row r="122" spans="9:15" x14ac:dyDescent="0.25">
      <c r="O122" s="42"/>
    </row>
    <row r="124" spans="9:15" x14ac:dyDescent="0.25">
      <c r="O124" s="42"/>
    </row>
    <row r="128" spans="9:15" x14ac:dyDescent="0.25">
      <c r="I128">
        <v>8</v>
      </c>
    </row>
  </sheetData>
  <mergeCells count="6">
    <mergeCell ref="E6:J6"/>
    <mergeCell ref="B1:Q1"/>
    <mergeCell ref="B2:P2"/>
    <mergeCell ref="B3:Q3"/>
    <mergeCell ref="B4:Q4"/>
    <mergeCell ref="B5:Q5"/>
  </mergeCells>
  <printOptions horizontalCentered="1"/>
  <pageMargins left="0.7" right="0.7" top="0.75" bottom="0.75" header="0.3" footer="0.3"/>
  <pageSetup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8"/>
  <sheetViews>
    <sheetView showGridLines="0" zoomScaleNormal="100" workbookViewId="0">
      <pane xSplit="2" ySplit="7" topLeftCell="C8" activePane="bottomRight" state="frozen"/>
      <selection activeCell="J17" sqref="J17"/>
      <selection pane="topRight" activeCell="J17" sqref="J17"/>
      <selection pane="bottomLeft" activeCell="J17" sqref="J17"/>
      <selection pane="bottomRight" activeCell="P76" sqref="P76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3" width="20.7109375" customWidth="1"/>
    <col min="4" max="4" width="19" bestFit="1" customWidth="1"/>
    <col min="5" max="5" width="14.5703125" customWidth="1"/>
    <col min="6" max="6" width="13.5703125" style="75" customWidth="1"/>
    <col min="7" max="7" width="14.85546875" customWidth="1"/>
    <col min="8" max="8" width="13.140625" customWidth="1"/>
    <col min="9" max="10" width="11.5703125" bestFit="1" customWidth="1"/>
    <col min="11" max="11" width="11.85546875" customWidth="1"/>
    <col min="12" max="12" width="7.85546875" customWidth="1"/>
    <col min="13" max="13" width="12.28515625" customWidth="1"/>
    <col min="14" max="14" width="9" customWidth="1"/>
    <col min="15" max="15" width="12.85546875" customWidth="1"/>
    <col min="16" max="16" width="13.28515625" customWidth="1"/>
    <col min="17" max="17" width="14.140625" style="35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18" t="s">
        <v>105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S1" s="9" t="s">
        <v>93</v>
      </c>
    </row>
    <row r="2" spans="2:30" ht="18.75" customHeight="1" x14ac:dyDescent="0.25">
      <c r="B2" s="118" t="s">
        <v>113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62"/>
      <c r="S2" s="16" t="s">
        <v>95</v>
      </c>
    </row>
    <row r="3" spans="2:30" ht="18.75" customHeight="1" x14ac:dyDescent="0.25">
      <c r="B3" s="118" t="s">
        <v>115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S3" s="16" t="s">
        <v>96</v>
      </c>
    </row>
    <row r="4" spans="2:30" ht="15.75" customHeight="1" x14ac:dyDescent="0.25">
      <c r="B4" s="119" t="s">
        <v>102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S4" s="16" t="s">
        <v>94</v>
      </c>
    </row>
    <row r="5" spans="2:30" ht="18.75" customHeight="1" x14ac:dyDescent="0.25">
      <c r="B5" s="115" t="s">
        <v>127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S5" s="16" t="s">
        <v>97</v>
      </c>
    </row>
    <row r="6" spans="2:30" ht="18.75" customHeight="1" x14ac:dyDescent="0.25">
      <c r="B6" s="109"/>
      <c r="C6" s="109"/>
      <c r="D6" s="109"/>
      <c r="E6" s="120" t="s">
        <v>116</v>
      </c>
      <c r="F6" s="121"/>
      <c r="G6" s="121"/>
      <c r="H6" s="121"/>
      <c r="I6" s="121"/>
      <c r="J6" s="121"/>
      <c r="K6" s="112"/>
      <c r="L6" s="109"/>
      <c r="M6" s="109"/>
      <c r="N6" s="109"/>
      <c r="O6" s="109"/>
      <c r="P6" s="109"/>
      <c r="Q6" s="109"/>
      <c r="S6" s="16"/>
    </row>
    <row r="7" spans="2:30" ht="78.75" x14ac:dyDescent="0.25">
      <c r="B7" s="13" t="s">
        <v>0</v>
      </c>
      <c r="C7" s="97" t="s">
        <v>37</v>
      </c>
      <c r="D7" s="97" t="s">
        <v>130</v>
      </c>
      <c r="E7" s="99" t="s">
        <v>81</v>
      </c>
      <c r="F7" s="99" t="s">
        <v>82</v>
      </c>
      <c r="G7" s="99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98" t="s">
        <v>104</v>
      </c>
      <c r="AC7" s="21">
        <f>SUM(U8:AC8)</f>
        <v>11.029108875781253</v>
      </c>
      <c r="AD7" s="21">
        <f>+AC7+AD8</f>
        <v>13.989108875781252</v>
      </c>
    </row>
    <row r="8" spans="2:30" x14ac:dyDescent="0.25">
      <c r="B8" s="90" t="s">
        <v>1</v>
      </c>
      <c r="C8" s="72">
        <f>C9+C15+C25+C35+C43+C51+C61+C66+C69</f>
        <v>329000000</v>
      </c>
      <c r="D8" s="72">
        <f t="shared" ref="D8:Q8" si="0">D9+D15+D25+D35+D43+D51+D61+D66+D69</f>
        <v>505810909.38999999</v>
      </c>
      <c r="E8" s="46">
        <f t="shared" si="0"/>
        <v>0</v>
      </c>
      <c r="F8" s="96">
        <f t="shared" si="0"/>
        <v>30042269.280000001</v>
      </c>
      <c r="G8" s="74">
        <f t="shared" si="0"/>
        <v>21493045.68</v>
      </c>
      <c r="H8" s="74">
        <f t="shared" si="0"/>
        <v>19440070.079999994</v>
      </c>
      <c r="I8" s="74">
        <f t="shared" si="0"/>
        <v>27248104.189999998</v>
      </c>
      <c r="J8" s="74">
        <f t="shared" si="0"/>
        <v>22703919.259999998</v>
      </c>
      <c r="K8" s="74">
        <f t="shared" si="0"/>
        <v>36493254.650000006</v>
      </c>
      <c r="L8" s="74">
        <f t="shared" si="0"/>
        <v>0</v>
      </c>
      <c r="M8" s="74">
        <f t="shared" si="0"/>
        <v>0</v>
      </c>
      <c r="N8" s="74">
        <f t="shared" si="0"/>
        <v>0</v>
      </c>
      <c r="O8" s="74">
        <f t="shared" si="0"/>
        <v>0</v>
      </c>
      <c r="P8" s="74">
        <f t="shared" si="0"/>
        <v>0</v>
      </c>
      <c r="Q8" s="74">
        <f t="shared" si="0"/>
        <v>157420663.14000002</v>
      </c>
      <c r="U8" s="19">
        <v>1</v>
      </c>
      <c r="V8" s="19">
        <v>1.05</v>
      </c>
      <c r="W8" s="19">
        <f>+V8*1.05</f>
        <v>1.1025</v>
      </c>
      <c r="X8" s="19">
        <f t="shared" ref="X8:AB8" si="1">+W8*1.05</f>
        <v>1.1576250000000001</v>
      </c>
      <c r="Y8" s="19">
        <f t="shared" si="1"/>
        <v>1.2155062500000002</v>
      </c>
      <c r="Z8" s="19">
        <f t="shared" si="1"/>
        <v>1.2762815625000004</v>
      </c>
      <c r="AA8" s="19">
        <f t="shared" si="1"/>
        <v>1.3400956406250004</v>
      </c>
      <c r="AB8" s="19">
        <f t="shared" si="1"/>
        <v>1.4071004226562505</v>
      </c>
      <c r="AC8" s="19">
        <v>1.48</v>
      </c>
      <c r="AD8" s="19">
        <f>+AC8*2</f>
        <v>2.96</v>
      </c>
    </row>
    <row r="9" spans="2:30" ht="30" x14ac:dyDescent="0.25">
      <c r="B9" s="90" t="s">
        <v>2</v>
      </c>
      <c r="C9" s="82">
        <f>C10+C11+C12+C13+C14</f>
        <v>72657782</v>
      </c>
      <c r="D9" s="82">
        <f>D10+D11+D12+D13+D14</f>
        <v>215168271</v>
      </c>
      <c r="E9" s="58">
        <f>E10+E11+E12+E13+E14</f>
        <v>0</v>
      </c>
      <c r="F9" s="73">
        <f t="shared" ref="F9:P9" si="2">F10+F11+F12+F13+F14</f>
        <v>24749651.609999999</v>
      </c>
      <c r="G9" s="73">
        <f t="shared" si="2"/>
        <v>12044306.450000001</v>
      </c>
      <c r="H9" s="73">
        <f t="shared" si="2"/>
        <v>16409823.809999999</v>
      </c>
      <c r="I9" s="73">
        <f t="shared" si="2"/>
        <v>16737861.459999999</v>
      </c>
      <c r="J9" s="73">
        <f>J10+J11+J12+J13+J14</f>
        <v>13091068.42</v>
      </c>
      <c r="K9" s="73">
        <f t="shared" si="2"/>
        <v>16332635.140000001</v>
      </c>
      <c r="L9" s="34">
        <f t="shared" si="2"/>
        <v>0</v>
      </c>
      <c r="M9" s="34">
        <f t="shared" si="2"/>
        <v>0</v>
      </c>
      <c r="N9" s="34">
        <f t="shared" si="2"/>
        <v>0</v>
      </c>
      <c r="O9" s="34">
        <f t="shared" si="2"/>
        <v>0</v>
      </c>
      <c r="P9" s="34">
        <f t="shared" si="2"/>
        <v>0</v>
      </c>
      <c r="Q9" s="73">
        <f>E9+F9+G9+H9+I9+J9+K9+L9+M9+N9+O9+P9</f>
        <v>99365346.890000001</v>
      </c>
      <c r="U9" s="20"/>
    </row>
    <row r="10" spans="2:30" x14ac:dyDescent="0.25">
      <c r="B10" s="91" t="s">
        <v>3</v>
      </c>
      <c r="C10" s="83">
        <v>55395250</v>
      </c>
      <c r="D10" s="83">
        <v>160389750</v>
      </c>
      <c r="E10" s="41">
        <v>0</v>
      </c>
      <c r="F10" s="37">
        <v>21043750</v>
      </c>
      <c r="G10" s="37">
        <v>10230104.810000001</v>
      </c>
      <c r="H10" s="37">
        <v>7877083.5499999998</v>
      </c>
      <c r="I10" s="37">
        <v>11365594.609999999</v>
      </c>
      <c r="J10" s="37">
        <v>11119667.34</v>
      </c>
      <c r="K10" s="37">
        <v>11689960.220000001</v>
      </c>
      <c r="L10" s="37"/>
      <c r="M10" s="37"/>
      <c r="N10" s="37"/>
      <c r="O10" s="37"/>
      <c r="P10" s="37"/>
      <c r="Q10" s="37">
        <f t="shared" ref="Q10:Q30" si="3">E10+F10+G10+H10+I10+J10+K10+L10+M10+N10+O10+P10</f>
        <v>73326160.530000001</v>
      </c>
    </row>
    <row r="11" spans="2:30" x14ac:dyDescent="0.25">
      <c r="B11" s="91" t="s">
        <v>4</v>
      </c>
      <c r="C11" s="83">
        <v>2191000</v>
      </c>
      <c r="D11" s="83">
        <v>23579000</v>
      </c>
      <c r="E11" s="41">
        <v>0</v>
      </c>
      <c r="F11" s="38">
        <v>270600</v>
      </c>
      <c r="G11" s="38">
        <v>144734.24</v>
      </c>
      <c r="H11" s="37">
        <v>7372174.9900000002</v>
      </c>
      <c r="I11" s="37">
        <v>2865807.92</v>
      </c>
      <c r="J11" s="37">
        <v>552607.31000000006</v>
      </c>
      <c r="K11" s="37">
        <v>686138.25</v>
      </c>
      <c r="L11" s="37"/>
      <c r="M11" s="37"/>
      <c r="N11" s="37"/>
      <c r="O11" s="37"/>
      <c r="P11" s="37"/>
      <c r="Q11" s="38">
        <f t="shared" si="3"/>
        <v>11892062.710000001</v>
      </c>
    </row>
    <row r="12" spans="2:30" ht="30" x14ac:dyDescent="0.25">
      <c r="B12" s="91" t="s">
        <v>39</v>
      </c>
      <c r="C12" s="83">
        <f>1872000+2321106</f>
        <v>4193106</v>
      </c>
      <c r="D12" s="83">
        <v>10000000</v>
      </c>
      <c r="E12" s="41">
        <v>0</v>
      </c>
      <c r="F12" s="38">
        <v>394680</v>
      </c>
      <c r="G12" s="38">
        <v>205920</v>
      </c>
      <c r="H12" s="41">
        <v>0</v>
      </c>
      <c r="I12" s="37">
        <v>1244100</v>
      </c>
      <c r="J12" s="41">
        <v>0</v>
      </c>
      <c r="K12" s="37">
        <v>2376660</v>
      </c>
      <c r="L12" s="37"/>
      <c r="M12" s="41"/>
      <c r="N12" s="40"/>
      <c r="O12" s="41"/>
      <c r="P12" s="37"/>
      <c r="Q12" s="38">
        <f>E12+F12+G12+H12+I12+J12+K12+L12+M12+N12+O12+P12</f>
        <v>4221360</v>
      </c>
    </row>
    <row r="13" spans="2:30" ht="30" x14ac:dyDescent="0.25">
      <c r="B13" s="91" t="s">
        <v>5</v>
      </c>
      <c r="C13" s="83">
        <v>367500</v>
      </c>
      <c r="D13" s="83">
        <v>599521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/>
      <c r="M13" s="41"/>
      <c r="N13" s="41"/>
      <c r="O13" s="41"/>
      <c r="P13" s="41"/>
      <c r="Q13" s="32">
        <f t="shared" si="3"/>
        <v>0</v>
      </c>
    </row>
    <row r="14" spans="2:30" ht="30" x14ac:dyDescent="0.25">
      <c r="B14" s="91" t="s">
        <v>6</v>
      </c>
      <c r="C14" s="83">
        <v>10510926</v>
      </c>
      <c r="D14" s="83">
        <v>20600000</v>
      </c>
      <c r="E14" s="41">
        <v>0</v>
      </c>
      <c r="F14" s="60">
        <v>3040621.61</v>
      </c>
      <c r="G14" s="37">
        <v>1463547.4</v>
      </c>
      <c r="H14" s="37">
        <v>1160565.27</v>
      </c>
      <c r="I14" s="37">
        <v>1262358.93</v>
      </c>
      <c r="J14" s="37">
        <v>1418793.77</v>
      </c>
      <c r="K14" s="37">
        <v>1579876.67</v>
      </c>
      <c r="L14" s="37"/>
      <c r="M14" s="37"/>
      <c r="N14" s="37"/>
      <c r="O14" s="37"/>
      <c r="P14" s="37"/>
      <c r="Q14" s="60">
        <f>E14+F14+G14+H14+I14+J14+K14+L14+M14+N14+O14+P14</f>
        <v>9925763.6499999985</v>
      </c>
    </row>
    <row r="15" spans="2:30" x14ac:dyDescent="0.25">
      <c r="B15" s="90" t="s">
        <v>7</v>
      </c>
      <c r="C15" s="84">
        <f>C16+C17+C18+C19+C20+C21+C22+C23+C24</f>
        <v>211357218</v>
      </c>
      <c r="D15" s="84">
        <f>D16+D17+D18+D19+D20+D21+D22+D23+D24</f>
        <v>156971689</v>
      </c>
      <c r="E15" s="58">
        <f t="shared" ref="E15:P15" si="4">E16+E17+E18+E19+E20+E21+E22+E23+E24</f>
        <v>0</v>
      </c>
      <c r="F15" s="73">
        <f t="shared" si="4"/>
        <v>5292617.67</v>
      </c>
      <c r="G15" s="73">
        <f t="shared" si="4"/>
        <v>6748729.6699999999</v>
      </c>
      <c r="H15" s="73">
        <f t="shared" si="4"/>
        <v>2200828.8499999996</v>
      </c>
      <c r="I15" s="73">
        <f t="shared" si="4"/>
        <v>8917457.1600000001</v>
      </c>
      <c r="J15" s="73">
        <f t="shared" si="4"/>
        <v>7180126.3399999999</v>
      </c>
      <c r="K15" s="73">
        <f t="shared" si="4"/>
        <v>5543847.2300000004</v>
      </c>
      <c r="L15" s="34">
        <f t="shared" si="4"/>
        <v>0</v>
      </c>
      <c r="M15" s="34">
        <f t="shared" si="4"/>
        <v>0</v>
      </c>
      <c r="N15" s="34">
        <f t="shared" si="4"/>
        <v>0</v>
      </c>
      <c r="O15" s="34">
        <f t="shared" si="4"/>
        <v>0</v>
      </c>
      <c r="P15" s="34">
        <f t="shared" si="4"/>
        <v>0</v>
      </c>
      <c r="Q15" s="59">
        <f t="shared" si="3"/>
        <v>35883606.920000002</v>
      </c>
    </row>
    <row r="16" spans="2:30" x14ac:dyDescent="0.25">
      <c r="B16" s="91" t="s">
        <v>8</v>
      </c>
      <c r="C16" s="83">
        <v>14556075</v>
      </c>
      <c r="D16" s="83">
        <v>19240000</v>
      </c>
      <c r="E16" s="41">
        <v>0</v>
      </c>
      <c r="F16" s="60">
        <v>1894406.6</v>
      </c>
      <c r="G16" s="38">
        <v>812302.85</v>
      </c>
      <c r="H16" s="37">
        <v>1365963.65</v>
      </c>
      <c r="I16" s="37">
        <v>1612615.21</v>
      </c>
      <c r="J16" s="37">
        <v>925352.15</v>
      </c>
      <c r="K16" s="37">
        <v>1169159.27</v>
      </c>
      <c r="L16" s="37"/>
      <c r="M16" s="37"/>
      <c r="N16" s="37"/>
      <c r="O16" s="37"/>
      <c r="P16" s="37"/>
      <c r="Q16" s="60">
        <f t="shared" si="3"/>
        <v>7779799.7300000004</v>
      </c>
    </row>
    <row r="17" spans="2:17" ht="30" x14ac:dyDescent="0.25">
      <c r="B17" s="91" t="s">
        <v>9</v>
      </c>
      <c r="C17" s="83">
        <v>7000000</v>
      </c>
      <c r="D17" s="83">
        <v>11250000</v>
      </c>
      <c r="E17" s="41">
        <v>0</v>
      </c>
      <c r="F17" s="41">
        <v>0</v>
      </c>
      <c r="G17" s="37">
        <v>197296</v>
      </c>
      <c r="H17" s="41">
        <v>0</v>
      </c>
      <c r="I17" s="37">
        <v>528493.74</v>
      </c>
      <c r="J17" s="37">
        <v>289368.45</v>
      </c>
      <c r="K17" s="37">
        <v>215202.97</v>
      </c>
      <c r="L17" s="41"/>
      <c r="M17" s="41"/>
      <c r="N17" s="41"/>
      <c r="O17" s="41"/>
      <c r="P17" s="41"/>
      <c r="Q17" s="41">
        <v>0</v>
      </c>
    </row>
    <row r="18" spans="2:17" x14ac:dyDescent="0.25">
      <c r="B18" s="91" t="s">
        <v>10</v>
      </c>
      <c r="C18" s="83">
        <v>1000000</v>
      </c>
      <c r="D18" s="83">
        <v>300000</v>
      </c>
      <c r="E18" s="41">
        <v>0</v>
      </c>
      <c r="F18" s="41">
        <v>0</v>
      </c>
      <c r="G18" s="41">
        <v>0</v>
      </c>
      <c r="H18" s="37">
        <v>1500</v>
      </c>
      <c r="I18" s="37">
        <v>4700</v>
      </c>
      <c r="J18" s="37">
        <v>6250</v>
      </c>
      <c r="K18" s="37">
        <v>21250</v>
      </c>
      <c r="L18" s="41"/>
      <c r="M18" s="41"/>
      <c r="N18" s="41"/>
      <c r="O18" s="41"/>
      <c r="P18" s="41"/>
      <c r="Q18" s="41">
        <v>0</v>
      </c>
    </row>
    <row r="19" spans="2:17" ht="18" customHeight="1" x14ac:dyDescent="0.25">
      <c r="B19" s="91" t="s">
        <v>11</v>
      </c>
      <c r="C19" s="83">
        <v>2575000</v>
      </c>
      <c r="D19" s="83">
        <v>350000</v>
      </c>
      <c r="E19" s="41">
        <v>0</v>
      </c>
      <c r="F19" s="41">
        <v>0</v>
      </c>
      <c r="G19" s="41">
        <v>0</v>
      </c>
      <c r="H19" s="41">
        <v>0</v>
      </c>
      <c r="I19" s="37">
        <v>12200</v>
      </c>
      <c r="J19" s="41">
        <v>0</v>
      </c>
      <c r="K19" s="37">
        <v>12400</v>
      </c>
      <c r="L19" s="41"/>
      <c r="M19" s="41"/>
      <c r="N19" s="41"/>
      <c r="O19" s="41"/>
      <c r="P19" s="41"/>
      <c r="Q19" s="41">
        <v>0</v>
      </c>
    </row>
    <row r="20" spans="2:17" x14ac:dyDescent="0.25">
      <c r="B20" s="91" t="s">
        <v>12</v>
      </c>
      <c r="C20" s="83">
        <v>15265382</v>
      </c>
      <c r="D20" s="83">
        <v>35550000</v>
      </c>
      <c r="E20" s="41">
        <v>0</v>
      </c>
      <c r="F20" s="60">
        <v>1860703.24</v>
      </c>
      <c r="G20" s="37">
        <v>1357279.5</v>
      </c>
      <c r="H20" s="48">
        <v>155363.98000000001</v>
      </c>
      <c r="I20" s="37">
        <v>2606067.2200000002</v>
      </c>
      <c r="J20" s="37">
        <v>770725.4</v>
      </c>
      <c r="K20" s="41">
        <v>0</v>
      </c>
      <c r="L20" s="37"/>
      <c r="M20" s="37"/>
      <c r="N20" s="37"/>
      <c r="O20" s="37"/>
      <c r="P20" s="37"/>
      <c r="Q20" s="60">
        <f t="shared" si="3"/>
        <v>6750139.3400000008</v>
      </c>
    </row>
    <row r="21" spans="2:17" x14ac:dyDescent="0.25">
      <c r="B21" s="91" t="s">
        <v>13</v>
      </c>
      <c r="C21" s="83">
        <v>3500000</v>
      </c>
      <c r="D21" s="83">
        <v>4937000</v>
      </c>
      <c r="E21" s="41">
        <v>0</v>
      </c>
      <c r="F21" s="60">
        <v>53257.83</v>
      </c>
      <c r="G21" s="37">
        <v>2729678.4</v>
      </c>
      <c r="H21" s="41">
        <v>0</v>
      </c>
      <c r="I21" s="41">
        <v>0</v>
      </c>
      <c r="J21" s="37">
        <v>142211.92000000001</v>
      </c>
      <c r="K21" s="37">
        <v>46963.76</v>
      </c>
      <c r="L21" s="37"/>
      <c r="M21" s="37"/>
      <c r="N21" s="37"/>
      <c r="O21" s="37"/>
      <c r="P21" s="37"/>
      <c r="Q21" s="60">
        <f t="shared" si="3"/>
        <v>2972111.9099999997</v>
      </c>
    </row>
    <row r="22" spans="2:17" ht="60" x14ac:dyDescent="0.25">
      <c r="B22" s="91" t="s">
        <v>14</v>
      </c>
      <c r="C22" s="83">
        <v>4590368</v>
      </c>
      <c r="D22" s="83">
        <v>11147229</v>
      </c>
      <c r="E22" s="41">
        <v>0</v>
      </c>
      <c r="F22" s="41">
        <v>0</v>
      </c>
      <c r="G22" s="37">
        <v>128620</v>
      </c>
      <c r="H22" s="37">
        <v>32001.22</v>
      </c>
      <c r="I22" s="40">
        <v>47200</v>
      </c>
      <c r="J22" s="40">
        <v>337066.73</v>
      </c>
      <c r="K22" s="40">
        <v>346136.72</v>
      </c>
      <c r="L22" s="40"/>
      <c r="M22" s="40"/>
      <c r="N22" s="40"/>
      <c r="O22" s="37"/>
      <c r="P22" s="37"/>
      <c r="Q22" s="37">
        <f t="shared" si="3"/>
        <v>891024.66999999993</v>
      </c>
    </row>
    <row r="23" spans="2:17" ht="45" x14ac:dyDescent="0.25">
      <c r="B23" s="91" t="s">
        <v>15</v>
      </c>
      <c r="C23" s="83">
        <f>61334393+100000000+1200000</f>
        <v>162534393</v>
      </c>
      <c r="D23" s="83">
        <v>65797460</v>
      </c>
      <c r="E23" s="41">
        <v>0</v>
      </c>
      <c r="F23" s="60">
        <v>1484250</v>
      </c>
      <c r="G23" s="37">
        <v>1523552.92</v>
      </c>
      <c r="H23" s="40">
        <v>646000</v>
      </c>
      <c r="I23" s="40">
        <v>3449220</v>
      </c>
      <c r="J23" s="40">
        <v>2767904.27</v>
      </c>
      <c r="K23" s="40">
        <v>3180090.2</v>
      </c>
      <c r="L23" s="40"/>
      <c r="M23" s="40"/>
      <c r="N23" s="40"/>
      <c r="O23" s="40"/>
      <c r="P23" s="40"/>
      <c r="Q23" s="48">
        <f t="shared" si="3"/>
        <v>13051017.390000001</v>
      </c>
    </row>
    <row r="24" spans="2:17" ht="30" x14ac:dyDescent="0.25">
      <c r="B24" s="91" t="s">
        <v>40</v>
      </c>
      <c r="C24" s="83">
        <v>336000</v>
      </c>
      <c r="D24" s="83">
        <v>8400000</v>
      </c>
      <c r="E24" s="41">
        <v>0</v>
      </c>
      <c r="F24" s="41">
        <v>0</v>
      </c>
      <c r="G24" s="41">
        <v>0</v>
      </c>
      <c r="H24" s="41">
        <v>0</v>
      </c>
      <c r="I24" s="40">
        <v>656960.99</v>
      </c>
      <c r="J24" s="40">
        <v>1941247.42</v>
      </c>
      <c r="K24" s="40">
        <v>552644.31000000006</v>
      </c>
      <c r="L24" s="40"/>
      <c r="M24" s="40"/>
      <c r="N24" s="40"/>
      <c r="O24" s="40"/>
      <c r="P24" s="40"/>
      <c r="Q24" s="41">
        <f t="shared" si="3"/>
        <v>3150852.72</v>
      </c>
    </row>
    <row r="25" spans="2:17" s="47" customFormat="1" x14ac:dyDescent="0.25">
      <c r="B25" s="90" t="s">
        <v>16</v>
      </c>
      <c r="C25" s="84">
        <f>C26+C27+C28+C29+C30+C31+C32+C33+C34</f>
        <v>13185000</v>
      </c>
      <c r="D25" s="84">
        <f>D26+D27+D28+D29+D30+D31+D32+D33+D34</f>
        <v>25125000</v>
      </c>
      <c r="E25" s="58">
        <f t="shared" ref="E25:P25" si="5">E26+E27+E28+E29+E30+E31+E32+E33+E34</f>
        <v>0</v>
      </c>
      <c r="F25" s="77">
        <f t="shared" si="5"/>
        <v>0</v>
      </c>
      <c r="G25" s="84">
        <f t="shared" si="5"/>
        <v>921057.61</v>
      </c>
      <c r="H25" s="84">
        <f t="shared" si="5"/>
        <v>969701.72</v>
      </c>
      <c r="I25" s="84">
        <f t="shared" si="5"/>
        <v>678613.5</v>
      </c>
      <c r="J25" s="84">
        <f t="shared" si="5"/>
        <v>2030455.35</v>
      </c>
      <c r="K25" s="84">
        <f t="shared" si="5"/>
        <v>823453.14</v>
      </c>
      <c r="L25" s="84">
        <f t="shared" si="5"/>
        <v>0</v>
      </c>
      <c r="M25" s="84">
        <f t="shared" si="5"/>
        <v>0</v>
      </c>
      <c r="N25" s="84">
        <f t="shared" si="5"/>
        <v>0</v>
      </c>
      <c r="O25" s="84">
        <f t="shared" si="5"/>
        <v>0</v>
      </c>
      <c r="P25" s="84">
        <f t="shared" si="5"/>
        <v>0</v>
      </c>
      <c r="Q25" s="84">
        <f t="shared" si="3"/>
        <v>5423281.3199999994</v>
      </c>
    </row>
    <row r="26" spans="2:17" ht="30" x14ac:dyDescent="0.25">
      <c r="B26" s="91" t="s">
        <v>17</v>
      </c>
      <c r="C26" s="83">
        <v>1650000</v>
      </c>
      <c r="D26" s="83">
        <v>700000</v>
      </c>
      <c r="E26" s="49">
        <v>0</v>
      </c>
      <c r="F26" s="49">
        <v>0</v>
      </c>
      <c r="G26" s="48">
        <v>55712.1</v>
      </c>
      <c r="H26" s="40">
        <v>22259.4</v>
      </c>
      <c r="I26" s="40">
        <v>25503.1</v>
      </c>
      <c r="J26" s="40">
        <v>118684.9</v>
      </c>
      <c r="K26" s="40">
        <v>120122.1</v>
      </c>
      <c r="L26" s="39"/>
      <c r="M26" s="39"/>
      <c r="N26" s="39"/>
      <c r="O26" s="37"/>
      <c r="P26" s="37"/>
      <c r="Q26" s="40">
        <f t="shared" si="3"/>
        <v>342281.6</v>
      </c>
    </row>
    <row r="27" spans="2:17" x14ac:dyDescent="0.25">
      <c r="B27" s="91" t="s">
        <v>18</v>
      </c>
      <c r="C27" s="83">
        <v>300000</v>
      </c>
      <c r="D27" s="83">
        <v>800000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8">
        <v>65136</v>
      </c>
      <c r="K27" s="49">
        <v>0</v>
      </c>
      <c r="L27" s="49"/>
      <c r="M27" s="49"/>
      <c r="N27" s="49"/>
      <c r="O27" s="49"/>
      <c r="P27" s="49"/>
      <c r="Q27" s="45">
        <f t="shared" si="3"/>
        <v>65136</v>
      </c>
    </row>
    <row r="28" spans="2:17" ht="30" x14ac:dyDescent="0.25">
      <c r="B28" s="91" t="s">
        <v>19</v>
      </c>
      <c r="C28" s="83">
        <v>60000</v>
      </c>
      <c r="D28" s="83">
        <v>1395000</v>
      </c>
      <c r="E28" s="49">
        <v>0</v>
      </c>
      <c r="F28" s="49">
        <v>0</v>
      </c>
      <c r="G28" s="40">
        <v>33925</v>
      </c>
      <c r="H28" s="40">
        <v>-33925</v>
      </c>
      <c r="I28" s="40">
        <v>33925</v>
      </c>
      <c r="J28" s="49">
        <v>0</v>
      </c>
      <c r="K28" s="48">
        <v>35043</v>
      </c>
      <c r="L28" s="49"/>
      <c r="M28" s="49"/>
      <c r="N28" s="49"/>
      <c r="O28" s="49"/>
      <c r="P28" s="49"/>
      <c r="Q28" s="45">
        <f t="shared" si="3"/>
        <v>68968</v>
      </c>
    </row>
    <row r="29" spans="2:17" ht="30" x14ac:dyDescent="0.25">
      <c r="B29" s="91" t="s">
        <v>20</v>
      </c>
      <c r="C29" s="83">
        <v>200000</v>
      </c>
      <c r="D29" s="83">
        <v>100000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/>
      <c r="M29" s="49"/>
      <c r="N29" s="49"/>
      <c r="O29" s="49"/>
      <c r="P29" s="49"/>
      <c r="Q29" s="45">
        <f t="shared" si="3"/>
        <v>0</v>
      </c>
    </row>
    <row r="30" spans="2:17" ht="30" x14ac:dyDescent="0.25">
      <c r="B30" s="91" t="s">
        <v>21</v>
      </c>
      <c r="C30" s="83">
        <v>350000</v>
      </c>
      <c r="D30" s="83">
        <v>450000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0">
        <v>10030</v>
      </c>
      <c r="L30" s="49"/>
      <c r="M30" s="49"/>
      <c r="N30" s="49"/>
      <c r="O30" s="49"/>
      <c r="P30" s="49"/>
      <c r="Q30" s="49">
        <f t="shared" si="3"/>
        <v>10030</v>
      </c>
    </row>
    <row r="31" spans="2:17" ht="30" x14ac:dyDescent="0.25">
      <c r="B31" s="91" t="s">
        <v>22</v>
      </c>
      <c r="C31" s="85">
        <v>0</v>
      </c>
      <c r="D31" s="85">
        <v>550000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/>
      <c r="M31" s="49"/>
      <c r="N31" s="49"/>
      <c r="O31" s="49"/>
      <c r="P31" s="49"/>
      <c r="Q31" s="49">
        <v>0</v>
      </c>
    </row>
    <row r="32" spans="2:17" ht="45" x14ac:dyDescent="0.25">
      <c r="B32" s="91" t="s">
        <v>23</v>
      </c>
      <c r="C32" s="83">
        <v>5325000</v>
      </c>
      <c r="D32" s="83">
        <v>9100000</v>
      </c>
      <c r="E32" s="49">
        <v>0</v>
      </c>
      <c r="F32" s="49">
        <v>0</v>
      </c>
      <c r="G32" s="49">
        <v>0</v>
      </c>
      <c r="H32" s="40">
        <v>930000</v>
      </c>
      <c r="I32" s="40">
        <v>599815.4</v>
      </c>
      <c r="J32" s="40">
        <v>500000</v>
      </c>
      <c r="K32" s="48">
        <v>75518</v>
      </c>
      <c r="L32" s="49"/>
      <c r="M32" s="49"/>
      <c r="N32" s="49"/>
      <c r="O32" s="49"/>
      <c r="P32" s="49"/>
      <c r="Q32" s="49">
        <f t="shared" ref="Q32:Q55" si="6">E32+F32+G32+H32+I32+J32+K32+L32+M32+N32+O32+P32</f>
        <v>2105333.4</v>
      </c>
    </row>
    <row r="33" spans="2:17" ht="45" x14ac:dyDescent="0.25">
      <c r="B33" s="91" t="s">
        <v>41</v>
      </c>
      <c r="C33" s="85">
        <v>0</v>
      </c>
      <c r="D33" s="85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/>
      <c r="M33" s="49"/>
      <c r="N33" s="49"/>
      <c r="O33" s="49"/>
      <c r="P33" s="49"/>
      <c r="Q33" s="49">
        <f t="shared" si="6"/>
        <v>0</v>
      </c>
    </row>
    <row r="34" spans="2:17" x14ac:dyDescent="0.25">
      <c r="B34" s="91" t="s">
        <v>24</v>
      </c>
      <c r="C34" s="83">
        <v>5300000</v>
      </c>
      <c r="D34" s="83">
        <v>12030000</v>
      </c>
      <c r="E34" s="49">
        <v>0</v>
      </c>
      <c r="F34" s="49">
        <v>0</v>
      </c>
      <c r="G34" s="40">
        <v>831420.51</v>
      </c>
      <c r="H34" s="39">
        <v>51367.32</v>
      </c>
      <c r="I34" s="29">
        <v>19370</v>
      </c>
      <c r="J34" s="29">
        <v>1346634.45</v>
      </c>
      <c r="K34" s="29">
        <v>582740.04</v>
      </c>
      <c r="L34" s="29"/>
      <c r="M34" s="29"/>
      <c r="N34" s="29"/>
      <c r="O34" s="29"/>
      <c r="P34" s="40"/>
      <c r="Q34" s="40">
        <f t="shared" si="6"/>
        <v>2831532.32</v>
      </c>
    </row>
    <row r="35" spans="2:17" x14ac:dyDescent="0.25">
      <c r="B35" s="90" t="s">
        <v>25</v>
      </c>
      <c r="C35" s="84">
        <f>C36+C37+C38+C39+C40+C41+C42</f>
        <v>7400000</v>
      </c>
      <c r="D35" s="84">
        <f>D36+D37+D38+D39+D40+D41+D42</f>
        <v>1900000</v>
      </c>
      <c r="E35" s="58">
        <f t="shared" ref="E35:P35" si="7">E36+E37+E38+E39+E40+E41+E42</f>
        <v>0</v>
      </c>
      <c r="F35" s="77">
        <f t="shared" si="7"/>
        <v>0</v>
      </c>
      <c r="G35" s="84">
        <f t="shared" si="7"/>
        <v>552240</v>
      </c>
      <c r="H35" s="58">
        <f t="shared" si="7"/>
        <v>0</v>
      </c>
      <c r="I35" s="84">
        <f>I36+I37+I38+I39+I40+I41+I42</f>
        <v>773887.77</v>
      </c>
      <c r="J35" s="84">
        <f>J36+J37+J38+J39+J40+J41+J42</f>
        <v>0</v>
      </c>
      <c r="K35" s="84">
        <f>K36+K37+K38+K39+K40+K41+K42</f>
        <v>200000</v>
      </c>
      <c r="L35" s="84">
        <f t="shared" si="7"/>
        <v>0</v>
      </c>
      <c r="M35" s="84">
        <f t="shared" si="7"/>
        <v>0</v>
      </c>
      <c r="N35" s="84">
        <f t="shared" si="7"/>
        <v>0</v>
      </c>
      <c r="O35" s="84">
        <f t="shared" si="7"/>
        <v>0</v>
      </c>
      <c r="P35" s="84">
        <f t="shared" si="7"/>
        <v>0</v>
      </c>
      <c r="Q35" s="84">
        <f t="shared" si="6"/>
        <v>1526127.77</v>
      </c>
    </row>
    <row r="36" spans="2:17" ht="30" x14ac:dyDescent="0.25">
      <c r="B36" s="91" t="s">
        <v>26</v>
      </c>
      <c r="C36" s="83">
        <f>2000000+4000000</f>
        <v>6000000</v>
      </c>
      <c r="D36" s="83">
        <v>200000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8">
        <v>200000</v>
      </c>
      <c r="L36" s="32"/>
      <c r="M36" s="32"/>
      <c r="N36" s="32"/>
      <c r="O36" s="32"/>
      <c r="P36" s="29"/>
      <c r="Q36" s="41">
        <f t="shared" si="6"/>
        <v>200000</v>
      </c>
    </row>
    <row r="37" spans="2:17" ht="45" x14ac:dyDescent="0.25">
      <c r="B37" s="91" t="s">
        <v>42</v>
      </c>
      <c r="C37" s="85">
        <v>0</v>
      </c>
      <c r="D37" s="49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0"/>
      <c r="M37" s="32"/>
      <c r="N37" s="40"/>
      <c r="O37" s="40"/>
      <c r="P37" s="40"/>
      <c r="Q37" s="41">
        <f t="shared" si="6"/>
        <v>0</v>
      </c>
    </row>
    <row r="38" spans="2:17" ht="45" x14ac:dyDescent="0.25">
      <c r="B38" s="91" t="s">
        <v>43</v>
      </c>
      <c r="C38" s="85">
        <v>0</v>
      </c>
      <c r="D38" s="49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32"/>
      <c r="M38" s="32"/>
      <c r="N38" s="32"/>
      <c r="O38" s="32"/>
      <c r="P38" s="32"/>
      <c r="Q38" s="41">
        <f t="shared" si="6"/>
        <v>0</v>
      </c>
    </row>
    <row r="39" spans="2:17" ht="45" x14ac:dyDescent="0.25">
      <c r="B39" s="91" t="s">
        <v>44</v>
      </c>
      <c r="C39" s="85">
        <v>0</v>
      </c>
      <c r="D39" s="49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32"/>
      <c r="M39" s="32"/>
      <c r="N39" s="32"/>
      <c r="O39" s="32"/>
      <c r="P39" s="32"/>
      <c r="Q39" s="41">
        <f t="shared" si="6"/>
        <v>0</v>
      </c>
    </row>
    <row r="40" spans="2:17" ht="45" x14ac:dyDescent="0.25">
      <c r="B40" s="91" t="s">
        <v>45</v>
      </c>
      <c r="C40" s="85">
        <v>0</v>
      </c>
      <c r="D40" s="49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32"/>
      <c r="M40" s="32"/>
      <c r="N40" s="32"/>
      <c r="O40" s="32"/>
      <c r="P40" s="32"/>
      <c r="Q40" s="41">
        <f t="shared" si="6"/>
        <v>0</v>
      </c>
    </row>
    <row r="41" spans="2:17" ht="30" x14ac:dyDescent="0.25">
      <c r="B41" s="91" t="s">
        <v>27</v>
      </c>
      <c r="C41" s="83">
        <v>1400000</v>
      </c>
      <c r="D41" s="83">
        <v>1700000</v>
      </c>
      <c r="E41" s="41">
        <v>0</v>
      </c>
      <c r="F41" s="41">
        <v>0</v>
      </c>
      <c r="G41" s="50">
        <v>552240</v>
      </c>
      <c r="H41" s="41">
        <v>0</v>
      </c>
      <c r="I41" s="50">
        <v>773887.77</v>
      </c>
      <c r="J41" s="41">
        <v>0</v>
      </c>
      <c r="K41" s="41">
        <v>0</v>
      </c>
      <c r="L41" s="50"/>
      <c r="M41" s="41"/>
      <c r="N41" s="41"/>
      <c r="O41" s="41"/>
      <c r="P41" s="41"/>
      <c r="Q41" s="50">
        <f t="shared" si="6"/>
        <v>1326127.77</v>
      </c>
    </row>
    <row r="42" spans="2:17" ht="45" x14ac:dyDescent="0.25">
      <c r="B42" s="91" t="s">
        <v>46</v>
      </c>
      <c r="C42" s="85">
        <v>0</v>
      </c>
      <c r="D42" s="49">
        <v>0</v>
      </c>
      <c r="E42" s="41">
        <v>0</v>
      </c>
      <c r="F42" s="41">
        <v>0</v>
      </c>
      <c r="G42" s="41">
        <v>0</v>
      </c>
      <c r="H42" s="32">
        <v>0</v>
      </c>
      <c r="I42" s="32">
        <v>0</v>
      </c>
      <c r="J42" s="32">
        <v>0</v>
      </c>
      <c r="K42" s="32">
        <v>0</v>
      </c>
      <c r="L42" s="32"/>
      <c r="M42" s="32"/>
      <c r="N42" s="32"/>
      <c r="O42" s="32"/>
      <c r="P42" s="32"/>
      <c r="Q42" s="32">
        <f t="shared" si="6"/>
        <v>0</v>
      </c>
    </row>
    <row r="43" spans="2:17" x14ac:dyDescent="0.25">
      <c r="B43" s="90" t="s">
        <v>47</v>
      </c>
      <c r="C43" s="86">
        <f>SUM(C44:C50)</f>
        <v>0</v>
      </c>
      <c r="D43" s="58">
        <f>SUM(D44:D50)</f>
        <v>0</v>
      </c>
      <c r="E43" s="64">
        <f t="shared" ref="E43:P43" si="8">E44+E45+E46+E47+E48+E49+E50</f>
        <v>0</v>
      </c>
      <c r="F43" s="77">
        <f t="shared" si="8"/>
        <v>0</v>
      </c>
      <c r="G43" s="34">
        <f t="shared" si="8"/>
        <v>0</v>
      </c>
      <c r="H43" s="34">
        <f t="shared" si="8"/>
        <v>0</v>
      </c>
      <c r="I43" s="34">
        <f t="shared" si="8"/>
        <v>0</v>
      </c>
      <c r="J43" s="34">
        <f t="shared" si="8"/>
        <v>0</v>
      </c>
      <c r="K43" s="34">
        <f t="shared" si="8"/>
        <v>0</v>
      </c>
      <c r="L43" s="34">
        <f t="shared" si="8"/>
        <v>0</v>
      </c>
      <c r="M43" s="34">
        <f t="shared" si="8"/>
        <v>0</v>
      </c>
      <c r="N43" s="34">
        <f t="shared" si="8"/>
        <v>0</v>
      </c>
      <c r="O43" s="34">
        <f t="shared" si="8"/>
        <v>0</v>
      </c>
      <c r="P43" s="34">
        <f t="shared" si="8"/>
        <v>0</v>
      </c>
      <c r="Q43" s="34">
        <f t="shared" si="6"/>
        <v>0</v>
      </c>
    </row>
    <row r="44" spans="2:17" ht="30" x14ac:dyDescent="0.25">
      <c r="B44" s="91" t="s">
        <v>48</v>
      </c>
      <c r="C44" s="85">
        <v>0</v>
      </c>
      <c r="D44" s="85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32"/>
      <c r="M44" s="32"/>
      <c r="N44" s="32"/>
      <c r="O44" s="32"/>
      <c r="P44" s="32"/>
      <c r="Q44" s="32">
        <f t="shared" si="6"/>
        <v>0</v>
      </c>
    </row>
    <row r="45" spans="2:17" ht="45" x14ac:dyDescent="0.25">
      <c r="B45" s="91" t="s">
        <v>49</v>
      </c>
      <c r="C45" s="85">
        <v>0</v>
      </c>
      <c r="D45" s="49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32"/>
      <c r="M45" s="32"/>
      <c r="N45" s="32"/>
      <c r="O45" s="32"/>
      <c r="P45" s="32"/>
      <c r="Q45" s="32">
        <f t="shared" si="6"/>
        <v>0</v>
      </c>
    </row>
    <row r="46" spans="2:17" ht="45" x14ac:dyDescent="0.25">
      <c r="B46" s="91" t="s">
        <v>50</v>
      </c>
      <c r="C46" s="85">
        <v>0</v>
      </c>
      <c r="D46" s="49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32"/>
      <c r="M46" s="32"/>
      <c r="N46" s="32"/>
      <c r="O46" s="32"/>
      <c r="P46" s="32"/>
      <c r="Q46" s="32">
        <f t="shared" si="6"/>
        <v>0</v>
      </c>
    </row>
    <row r="47" spans="2:17" ht="45" x14ac:dyDescent="0.25">
      <c r="B47" s="91" t="s">
        <v>51</v>
      </c>
      <c r="C47" s="85">
        <v>0</v>
      </c>
      <c r="D47" s="49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32"/>
      <c r="M47" s="32"/>
      <c r="N47" s="32"/>
      <c r="O47" s="32"/>
      <c r="P47" s="32"/>
      <c r="Q47" s="32">
        <f t="shared" si="6"/>
        <v>0</v>
      </c>
    </row>
    <row r="48" spans="2:17" ht="45" x14ac:dyDescent="0.25">
      <c r="B48" s="91" t="s">
        <v>52</v>
      </c>
      <c r="C48" s="85">
        <v>0</v>
      </c>
      <c r="D48" s="49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32"/>
      <c r="M48" s="32"/>
      <c r="N48" s="32"/>
      <c r="O48" s="32"/>
      <c r="P48" s="32"/>
      <c r="Q48" s="32">
        <f t="shared" si="6"/>
        <v>0</v>
      </c>
    </row>
    <row r="49" spans="2:19" ht="30" x14ac:dyDescent="0.25">
      <c r="B49" s="91" t="s">
        <v>53</v>
      </c>
      <c r="C49" s="85">
        <v>0</v>
      </c>
      <c r="D49" s="49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32"/>
      <c r="M49" s="32"/>
      <c r="N49" s="32"/>
      <c r="O49" s="32"/>
      <c r="P49" s="32"/>
      <c r="Q49" s="32">
        <f t="shared" si="6"/>
        <v>0</v>
      </c>
    </row>
    <row r="50" spans="2:19" ht="45" x14ac:dyDescent="0.25">
      <c r="B50" s="91" t="s">
        <v>54</v>
      </c>
      <c r="C50" s="85">
        <v>0</v>
      </c>
      <c r="D50" s="49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32"/>
      <c r="M50" s="32"/>
      <c r="N50" s="32"/>
      <c r="O50" s="32"/>
      <c r="P50" s="32"/>
      <c r="Q50" s="32">
        <f t="shared" si="6"/>
        <v>0</v>
      </c>
    </row>
    <row r="51" spans="2:19" s="63" customFormat="1" ht="30" x14ac:dyDescent="0.25">
      <c r="B51" s="94" t="s">
        <v>28</v>
      </c>
      <c r="C51" s="84">
        <f>C52+C53+C54+C55+C56+C57+C58+C59+C60</f>
        <v>24400000</v>
      </c>
      <c r="D51" s="84">
        <f>D52+D53+D54+D55+D56+D57+D58+D59+D60</f>
        <v>99845949.390000001</v>
      </c>
      <c r="E51" s="64">
        <f>E52+E53+E54+E55+E56+E57+E58+E59+E60</f>
        <v>0</v>
      </c>
      <c r="F51" s="77">
        <f t="shared" ref="F51:P51" si="9">F52+F53+F54+F55+F56+F57+F58+F59+F60</f>
        <v>0</v>
      </c>
      <c r="G51" s="84">
        <f t="shared" si="9"/>
        <v>1226711.95</v>
      </c>
      <c r="H51" s="84">
        <f t="shared" si="9"/>
        <v>-140284.29999999999</v>
      </c>
      <c r="I51" s="84">
        <f t="shared" si="9"/>
        <v>140284.29999999999</v>
      </c>
      <c r="J51" s="84">
        <f t="shared" si="9"/>
        <v>402269.14999999997</v>
      </c>
      <c r="K51" s="84">
        <f t="shared" si="9"/>
        <v>13593319.140000001</v>
      </c>
      <c r="L51" s="84">
        <f t="shared" si="9"/>
        <v>0</v>
      </c>
      <c r="M51" s="84">
        <f t="shared" si="9"/>
        <v>0</v>
      </c>
      <c r="N51" s="84">
        <f t="shared" si="9"/>
        <v>0</v>
      </c>
      <c r="O51" s="84">
        <f t="shared" si="9"/>
        <v>0</v>
      </c>
      <c r="P51" s="84">
        <f t="shared" si="9"/>
        <v>0</v>
      </c>
      <c r="Q51" s="84">
        <f t="shared" si="6"/>
        <v>15222300.24</v>
      </c>
    </row>
    <row r="52" spans="2:19" x14ac:dyDescent="0.25">
      <c r="B52" s="91" t="s">
        <v>29</v>
      </c>
      <c r="C52" s="83">
        <v>24350000</v>
      </c>
      <c r="D52" s="83">
        <v>43320633.600000001</v>
      </c>
      <c r="E52" s="41">
        <v>0</v>
      </c>
      <c r="F52" s="41">
        <v>0</v>
      </c>
      <c r="G52" s="50">
        <v>1086427.6499999999</v>
      </c>
      <c r="H52" s="41">
        <v>0</v>
      </c>
      <c r="I52" s="41">
        <v>0</v>
      </c>
      <c r="J52" s="50">
        <v>542553.44999999995</v>
      </c>
      <c r="K52" s="50">
        <v>13289034.84</v>
      </c>
      <c r="L52" s="50"/>
      <c r="M52" s="50"/>
      <c r="N52" s="50"/>
      <c r="O52" s="50"/>
      <c r="P52" s="50"/>
      <c r="Q52" s="50">
        <f t="shared" si="6"/>
        <v>14918015.939999999</v>
      </c>
    </row>
    <row r="53" spans="2:19" ht="30" x14ac:dyDescent="0.25">
      <c r="B53" s="91" t="s">
        <v>30</v>
      </c>
      <c r="C53" s="85">
        <v>0</v>
      </c>
      <c r="D53" s="83">
        <v>1320000</v>
      </c>
      <c r="E53" s="41">
        <v>0</v>
      </c>
      <c r="F53" s="41">
        <v>0</v>
      </c>
      <c r="G53" s="83">
        <v>140284.29999999999</v>
      </c>
      <c r="H53" s="83">
        <v>-140284.29999999999</v>
      </c>
      <c r="I53" s="83">
        <v>140284.29999999999</v>
      </c>
      <c r="J53" s="83">
        <v>-140284.29999999999</v>
      </c>
      <c r="K53" s="83">
        <v>140284.29999999999</v>
      </c>
      <c r="L53" s="32"/>
      <c r="M53" s="32"/>
      <c r="N53" s="32"/>
      <c r="O53" s="39"/>
      <c r="P53" s="32"/>
      <c r="Q53" s="83">
        <f t="shared" si="6"/>
        <v>140284.29999999999</v>
      </c>
    </row>
    <row r="54" spans="2:19" ht="30" x14ac:dyDescent="0.25">
      <c r="B54" s="91" t="s">
        <v>31</v>
      </c>
      <c r="C54" s="85">
        <v>0</v>
      </c>
      <c r="D54" s="83">
        <v>60000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32"/>
      <c r="M54" s="29"/>
      <c r="N54" s="32"/>
      <c r="O54" s="32"/>
      <c r="P54" s="32"/>
      <c r="Q54" s="32">
        <f t="shared" si="6"/>
        <v>0</v>
      </c>
    </row>
    <row r="55" spans="2:19" ht="45" x14ac:dyDescent="0.25">
      <c r="B55" s="91" t="s">
        <v>32</v>
      </c>
      <c r="C55" s="85">
        <v>0</v>
      </c>
      <c r="D55" s="49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32"/>
      <c r="M55" s="32"/>
      <c r="N55" s="32"/>
      <c r="O55" s="32"/>
      <c r="P55" s="32"/>
      <c r="Q55" s="32">
        <f t="shared" si="6"/>
        <v>0</v>
      </c>
      <c r="S55" s="84"/>
    </row>
    <row r="56" spans="2:19" ht="30" x14ac:dyDescent="0.25">
      <c r="B56" s="91" t="s">
        <v>33</v>
      </c>
      <c r="C56" s="85">
        <v>0</v>
      </c>
      <c r="D56" s="83">
        <v>4760000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83">
        <v>164000</v>
      </c>
      <c r="L56" s="32"/>
      <c r="M56" s="32"/>
      <c r="N56" s="32"/>
      <c r="O56" s="32"/>
      <c r="P56" s="32"/>
      <c r="Q56" s="32">
        <v>0</v>
      </c>
    </row>
    <row r="57" spans="2:19" ht="30" x14ac:dyDescent="0.25">
      <c r="B57" s="91" t="s">
        <v>55</v>
      </c>
      <c r="C57" s="83">
        <v>50000</v>
      </c>
      <c r="D57" s="83">
        <v>2000000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32"/>
      <c r="M57" s="32"/>
      <c r="N57" s="32"/>
      <c r="O57" s="32"/>
      <c r="P57" s="32"/>
      <c r="Q57" s="32">
        <f t="shared" ref="Q57:Q72" si="10">E57+F57+G57+H57+I57+J57+K57+L57+M57+N57+O57+P57</f>
        <v>0</v>
      </c>
    </row>
    <row r="58" spans="2:19" ht="30" x14ac:dyDescent="0.25">
      <c r="B58" s="91" t="s">
        <v>56</v>
      </c>
      <c r="C58" s="85">
        <v>0</v>
      </c>
      <c r="D58" s="49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32"/>
      <c r="M58" s="32"/>
      <c r="N58" s="32"/>
      <c r="O58" s="32"/>
      <c r="P58" s="32"/>
      <c r="Q58" s="32">
        <f t="shared" si="10"/>
        <v>0</v>
      </c>
    </row>
    <row r="59" spans="2:19" x14ac:dyDescent="0.25">
      <c r="B59" s="91" t="s">
        <v>34</v>
      </c>
      <c r="C59" s="85">
        <v>0</v>
      </c>
      <c r="D59" s="49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32"/>
      <c r="M59" s="32"/>
      <c r="N59" s="32"/>
      <c r="O59" s="32"/>
      <c r="P59" s="32"/>
      <c r="Q59" s="32">
        <f t="shared" si="10"/>
        <v>0</v>
      </c>
    </row>
    <row r="60" spans="2:19" ht="45" x14ac:dyDescent="0.25">
      <c r="B60" s="91" t="s">
        <v>57</v>
      </c>
      <c r="C60" s="85">
        <v>0</v>
      </c>
      <c r="D60" s="83">
        <v>48385315.789999999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32"/>
      <c r="M60" s="32"/>
      <c r="N60" s="32"/>
      <c r="O60" s="52"/>
      <c r="P60" s="52"/>
      <c r="Q60" s="32">
        <f t="shared" si="10"/>
        <v>0</v>
      </c>
    </row>
    <row r="61" spans="2:19" x14ac:dyDescent="0.25">
      <c r="B61" s="90" t="s">
        <v>58</v>
      </c>
      <c r="C61" s="86">
        <f>C62+C63+C65+C64</f>
        <v>0</v>
      </c>
      <c r="D61" s="84">
        <f>D62+D63+D65+D64</f>
        <v>6800000</v>
      </c>
      <c r="E61" s="64">
        <f>E62+E63+E64+E65</f>
        <v>0</v>
      </c>
      <c r="F61" s="77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P61" si="11">I62+I63+I64+I65</f>
        <v>0</v>
      </c>
      <c r="J61" s="34">
        <f t="shared" si="11"/>
        <v>0</v>
      </c>
      <c r="K61" s="34">
        <f t="shared" si="11"/>
        <v>0</v>
      </c>
      <c r="L61" s="34">
        <f t="shared" si="11"/>
        <v>0</v>
      </c>
      <c r="M61" s="34">
        <f t="shared" si="11"/>
        <v>0</v>
      </c>
      <c r="N61" s="34">
        <f t="shared" si="11"/>
        <v>0</v>
      </c>
      <c r="O61" s="34">
        <f t="shared" si="11"/>
        <v>0</v>
      </c>
      <c r="P61" s="34">
        <f t="shared" si="11"/>
        <v>0</v>
      </c>
      <c r="Q61" s="34">
        <f t="shared" si="10"/>
        <v>0</v>
      </c>
    </row>
    <row r="62" spans="2:19" x14ac:dyDescent="0.25">
      <c r="B62" s="91" t="s">
        <v>59</v>
      </c>
      <c r="C62" s="85">
        <v>0</v>
      </c>
      <c r="D62" s="83">
        <v>6800000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/>
      <c r="M62" s="41"/>
      <c r="N62" s="41"/>
      <c r="O62" s="41"/>
      <c r="P62" s="41"/>
      <c r="Q62" s="32">
        <f t="shared" si="10"/>
        <v>0</v>
      </c>
    </row>
    <row r="63" spans="2:19" x14ac:dyDescent="0.25">
      <c r="B63" s="91" t="s">
        <v>60</v>
      </c>
      <c r="C63" s="85">
        <v>0</v>
      </c>
      <c r="D63" s="49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/>
      <c r="M63" s="41"/>
      <c r="N63" s="41"/>
      <c r="O63" s="41"/>
      <c r="P63" s="41"/>
      <c r="Q63" s="32">
        <f t="shared" si="10"/>
        <v>0</v>
      </c>
    </row>
    <row r="64" spans="2:19" ht="30" x14ac:dyDescent="0.25">
      <c r="B64" s="91" t="s">
        <v>61</v>
      </c>
      <c r="C64" s="85">
        <v>0</v>
      </c>
      <c r="D64" s="49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/>
      <c r="M64" s="41"/>
      <c r="N64" s="41"/>
      <c r="O64" s="41"/>
      <c r="P64" s="41"/>
      <c r="Q64" s="32">
        <f t="shared" si="10"/>
        <v>0</v>
      </c>
    </row>
    <row r="65" spans="2:17" ht="60" x14ac:dyDescent="0.25">
      <c r="B65" s="91" t="s">
        <v>62</v>
      </c>
      <c r="C65" s="85">
        <v>0</v>
      </c>
      <c r="D65" s="49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/>
      <c r="M65" s="41"/>
      <c r="N65" s="41"/>
      <c r="O65" s="41"/>
      <c r="P65" s="41"/>
      <c r="Q65" s="32">
        <f t="shared" si="10"/>
        <v>0</v>
      </c>
    </row>
    <row r="66" spans="2:17" ht="30" x14ac:dyDescent="0.25">
      <c r="B66" s="90" t="s">
        <v>63</v>
      </c>
      <c r="C66" s="86">
        <f t="shared" ref="C66:H66" si="12">C67+C68+C69+C70+C71+C72</f>
        <v>0</v>
      </c>
      <c r="D66" s="58">
        <f t="shared" si="12"/>
        <v>0</v>
      </c>
      <c r="E66" s="64">
        <f t="shared" si="12"/>
        <v>0</v>
      </c>
      <c r="F66" s="77">
        <f>F67+F68+F69+F70+F71+F72</f>
        <v>0</v>
      </c>
      <c r="G66" s="34">
        <f t="shared" si="12"/>
        <v>0</v>
      </c>
      <c r="H66" s="34">
        <f t="shared" si="12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10"/>
        <v>0</v>
      </c>
    </row>
    <row r="67" spans="2:17" x14ac:dyDescent="0.25">
      <c r="B67" s="91" t="s">
        <v>64</v>
      </c>
      <c r="C67" s="85">
        <v>0</v>
      </c>
      <c r="D67" s="49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32"/>
      <c r="M67" s="32"/>
      <c r="N67" s="32"/>
      <c r="O67" s="32"/>
      <c r="P67" s="32"/>
      <c r="Q67" s="32">
        <f t="shared" si="10"/>
        <v>0</v>
      </c>
    </row>
    <row r="68" spans="2:17" ht="45" x14ac:dyDescent="0.25">
      <c r="B68" s="91" t="s">
        <v>65</v>
      </c>
      <c r="C68" s="85">
        <v>0</v>
      </c>
      <c r="D68" s="49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32"/>
      <c r="M68" s="32"/>
      <c r="N68" s="32"/>
      <c r="O68" s="32"/>
      <c r="P68" s="32"/>
      <c r="Q68" s="32">
        <f t="shared" si="10"/>
        <v>0</v>
      </c>
    </row>
    <row r="69" spans="2:17" x14ac:dyDescent="0.25">
      <c r="B69" s="90" t="s">
        <v>66</v>
      </c>
      <c r="C69" s="86">
        <f>C72+C71+C70</f>
        <v>0</v>
      </c>
      <c r="D69" s="49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32"/>
      <c r="M69" s="32"/>
      <c r="N69" s="32"/>
      <c r="O69" s="32"/>
      <c r="P69" s="32"/>
      <c r="Q69" s="32">
        <f t="shared" si="10"/>
        <v>0</v>
      </c>
    </row>
    <row r="70" spans="2:17" ht="30" x14ac:dyDescent="0.25">
      <c r="B70" s="91" t="s">
        <v>67</v>
      </c>
      <c r="C70" s="85">
        <v>0</v>
      </c>
      <c r="D70" s="49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32"/>
      <c r="M70" s="32"/>
      <c r="N70" s="32"/>
      <c r="O70" s="32"/>
      <c r="P70" s="32"/>
      <c r="Q70" s="32">
        <f t="shared" si="10"/>
        <v>0</v>
      </c>
    </row>
    <row r="71" spans="2:17" ht="30" x14ac:dyDescent="0.25">
      <c r="B71" s="91" t="s">
        <v>68</v>
      </c>
      <c r="C71" s="85">
        <v>0</v>
      </c>
      <c r="D71" s="49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32"/>
      <c r="M71" s="32"/>
      <c r="N71" s="32"/>
      <c r="O71" s="32"/>
      <c r="P71" s="32"/>
      <c r="Q71" s="32">
        <f t="shared" si="10"/>
        <v>0</v>
      </c>
    </row>
    <row r="72" spans="2:17" ht="45" x14ac:dyDescent="0.25">
      <c r="B72" s="91" t="s">
        <v>69</v>
      </c>
      <c r="C72" s="85">
        <v>0</v>
      </c>
      <c r="D72" s="49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32"/>
      <c r="M72" s="32"/>
      <c r="N72" s="32"/>
      <c r="O72" s="32"/>
      <c r="P72" s="32"/>
      <c r="Q72" s="32">
        <f t="shared" si="10"/>
        <v>0</v>
      </c>
    </row>
    <row r="73" spans="2:17" x14ac:dyDescent="0.25">
      <c r="B73" s="92" t="s">
        <v>35</v>
      </c>
      <c r="C73" s="87">
        <f>C8</f>
        <v>329000000</v>
      </c>
      <c r="D73" s="87">
        <f>D8</f>
        <v>505810909.38999999</v>
      </c>
      <c r="E73" s="65">
        <f t="shared" ref="E73:P73" si="13">E9+E15+E25+E35+E43+E51+E61+E66</f>
        <v>0</v>
      </c>
      <c r="F73" s="31">
        <f t="shared" si="13"/>
        <v>30042269.280000001</v>
      </c>
      <c r="G73" s="31">
        <f>G9+G15+G25+G35+G43+G51+G61+G66</f>
        <v>21493045.68</v>
      </c>
      <c r="H73" s="31">
        <f t="shared" si="13"/>
        <v>19440070.079999994</v>
      </c>
      <c r="I73" s="31">
        <f t="shared" si="13"/>
        <v>27248104.189999998</v>
      </c>
      <c r="J73" s="31">
        <f t="shared" si="13"/>
        <v>22703919.259999998</v>
      </c>
      <c r="K73" s="31">
        <f t="shared" si="13"/>
        <v>36493254.650000006</v>
      </c>
      <c r="L73" s="123">
        <f t="shared" si="13"/>
        <v>0</v>
      </c>
      <c r="M73" s="123">
        <f>M9+M15+M25+M35+M43+M51+M61+M66</f>
        <v>0</v>
      </c>
      <c r="N73" s="123">
        <f t="shared" si="13"/>
        <v>0</v>
      </c>
      <c r="O73" s="123">
        <f t="shared" si="13"/>
        <v>0</v>
      </c>
      <c r="P73" s="123">
        <f t="shared" si="13"/>
        <v>0</v>
      </c>
      <c r="Q73" s="31">
        <f>Q9+Q15+Q25+Q35+Q43+Q51+Q61+Q66</f>
        <v>157420663.14000002</v>
      </c>
    </row>
    <row r="74" spans="2:17" x14ac:dyDescent="0.25">
      <c r="B74" s="93"/>
      <c r="C74" s="88"/>
      <c r="D74" s="66"/>
      <c r="E74" s="50"/>
      <c r="F74" s="7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6"/>
    </row>
    <row r="75" spans="2:17" x14ac:dyDescent="0.25">
      <c r="B75" s="90" t="s">
        <v>70</v>
      </c>
      <c r="C75" s="84"/>
      <c r="D75" s="66"/>
      <c r="E75" s="41">
        <v>0</v>
      </c>
      <c r="F75" s="76">
        <v>0</v>
      </c>
      <c r="G75" s="76">
        <v>0</v>
      </c>
      <c r="H75" s="41">
        <v>0</v>
      </c>
      <c r="I75" s="41">
        <v>0</v>
      </c>
      <c r="J75" s="41">
        <v>0</v>
      </c>
      <c r="K75" s="41">
        <v>0</v>
      </c>
      <c r="L75" s="32"/>
      <c r="M75" s="32"/>
      <c r="N75" s="32"/>
      <c r="O75" s="32"/>
      <c r="P75" s="32"/>
      <c r="Q75" s="32">
        <v>0</v>
      </c>
    </row>
    <row r="76" spans="2:17" ht="30" x14ac:dyDescent="0.25">
      <c r="B76" s="90" t="s">
        <v>71</v>
      </c>
      <c r="C76" s="85">
        <v>0</v>
      </c>
      <c r="D76" s="49">
        <v>0</v>
      </c>
      <c r="E76" s="41">
        <v>0</v>
      </c>
      <c r="F76" s="76">
        <v>0</v>
      </c>
      <c r="G76" s="76">
        <v>0</v>
      </c>
      <c r="H76" s="41">
        <v>0</v>
      </c>
      <c r="I76" s="41">
        <v>0</v>
      </c>
      <c r="J76" s="41">
        <v>0</v>
      </c>
      <c r="K76" s="41">
        <v>0</v>
      </c>
      <c r="L76" s="32"/>
      <c r="M76" s="32"/>
      <c r="N76" s="32"/>
      <c r="O76" s="32"/>
      <c r="P76" s="32"/>
      <c r="Q76" s="32">
        <v>0</v>
      </c>
    </row>
    <row r="77" spans="2:17" ht="30" x14ac:dyDescent="0.25">
      <c r="B77" s="91" t="s">
        <v>72</v>
      </c>
      <c r="C77" s="85">
        <v>0</v>
      </c>
      <c r="D77" s="49">
        <v>0</v>
      </c>
      <c r="E77" s="41">
        <v>0</v>
      </c>
      <c r="F77" s="76">
        <v>0</v>
      </c>
      <c r="G77" s="76">
        <v>0</v>
      </c>
      <c r="H77" s="41">
        <v>0</v>
      </c>
      <c r="I77" s="41">
        <v>0</v>
      </c>
      <c r="J77" s="41">
        <v>0</v>
      </c>
      <c r="K77" s="41">
        <v>0</v>
      </c>
      <c r="L77" s="32"/>
      <c r="M77" s="32"/>
      <c r="N77" s="32"/>
      <c r="O77" s="32"/>
      <c r="P77" s="32"/>
      <c r="Q77" s="32">
        <v>0</v>
      </c>
    </row>
    <row r="78" spans="2:17" ht="30" x14ac:dyDescent="0.25">
      <c r="B78" s="91" t="s">
        <v>73</v>
      </c>
      <c r="C78" s="85">
        <v>0</v>
      </c>
      <c r="D78" s="49">
        <v>0</v>
      </c>
      <c r="E78" s="41">
        <v>0</v>
      </c>
      <c r="F78" s="76">
        <v>0</v>
      </c>
      <c r="G78" s="76">
        <v>0</v>
      </c>
      <c r="H78" s="41">
        <v>0</v>
      </c>
      <c r="I78" s="41">
        <v>0</v>
      </c>
      <c r="J78" s="41">
        <v>0</v>
      </c>
      <c r="K78" s="41">
        <v>0</v>
      </c>
      <c r="L78" s="32"/>
      <c r="M78" s="32"/>
      <c r="N78" s="32"/>
      <c r="O78" s="32"/>
      <c r="P78" s="32"/>
      <c r="Q78" s="32">
        <v>0</v>
      </c>
    </row>
    <row r="79" spans="2:17" x14ac:dyDescent="0.25">
      <c r="B79" s="90" t="s">
        <v>74</v>
      </c>
      <c r="C79" s="85">
        <v>0</v>
      </c>
      <c r="D79" s="49">
        <v>0</v>
      </c>
      <c r="E79" s="41">
        <v>0</v>
      </c>
      <c r="F79" s="76">
        <v>0</v>
      </c>
      <c r="G79" s="76">
        <v>0</v>
      </c>
      <c r="H79" s="41">
        <v>0</v>
      </c>
      <c r="I79" s="41">
        <v>0</v>
      </c>
      <c r="J79" s="41">
        <v>0</v>
      </c>
      <c r="K79" s="41">
        <v>0</v>
      </c>
      <c r="L79" s="32"/>
      <c r="M79" s="32"/>
      <c r="N79" s="32"/>
      <c r="O79" s="32"/>
      <c r="P79" s="32"/>
      <c r="Q79" s="32">
        <v>0</v>
      </c>
    </row>
    <row r="80" spans="2:17" ht="30" x14ac:dyDescent="0.25">
      <c r="B80" s="91" t="s">
        <v>75</v>
      </c>
      <c r="C80" s="85">
        <v>0</v>
      </c>
      <c r="D80" s="49">
        <v>0</v>
      </c>
      <c r="E80" s="41">
        <v>0</v>
      </c>
      <c r="F80" s="76">
        <v>0</v>
      </c>
      <c r="G80" s="76">
        <v>0</v>
      </c>
      <c r="H80" s="41">
        <v>0</v>
      </c>
      <c r="I80" s="41">
        <v>0</v>
      </c>
      <c r="J80" s="41">
        <v>0</v>
      </c>
      <c r="K80" s="41">
        <v>0</v>
      </c>
      <c r="L80" s="32"/>
      <c r="M80" s="32"/>
      <c r="N80" s="32"/>
      <c r="O80" s="32"/>
      <c r="P80" s="32"/>
      <c r="Q80" s="32">
        <v>0</v>
      </c>
    </row>
    <row r="81" spans="2:17" ht="30" x14ac:dyDescent="0.25">
      <c r="B81" s="91" t="s">
        <v>76</v>
      </c>
      <c r="C81" s="85">
        <v>0</v>
      </c>
      <c r="D81" s="49">
        <v>0</v>
      </c>
      <c r="E81" s="41">
        <v>0</v>
      </c>
      <c r="F81" s="76">
        <v>0</v>
      </c>
      <c r="G81" s="76">
        <v>0</v>
      </c>
      <c r="H81" s="41">
        <v>0</v>
      </c>
      <c r="I81" s="41">
        <v>0</v>
      </c>
      <c r="J81" s="41">
        <v>0</v>
      </c>
      <c r="K81" s="41">
        <v>0</v>
      </c>
      <c r="L81" s="32"/>
      <c r="M81" s="32"/>
      <c r="N81" s="32"/>
      <c r="O81" s="32"/>
      <c r="P81" s="32"/>
      <c r="Q81" s="32">
        <v>0</v>
      </c>
    </row>
    <row r="82" spans="2:17" ht="30" x14ac:dyDescent="0.25">
      <c r="B82" s="90" t="s">
        <v>77</v>
      </c>
      <c r="C82" s="85">
        <v>0</v>
      </c>
      <c r="D82" s="49">
        <v>0</v>
      </c>
      <c r="E82" s="41">
        <v>0</v>
      </c>
      <c r="F82" s="76">
        <v>0</v>
      </c>
      <c r="G82" s="76">
        <v>0</v>
      </c>
      <c r="H82" s="41">
        <v>0</v>
      </c>
      <c r="I82" s="41">
        <v>0</v>
      </c>
      <c r="J82" s="41">
        <v>0</v>
      </c>
      <c r="K82" s="41">
        <v>0</v>
      </c>
      <c r="L82" s="32"/>
      <c r="M82" s="32"/>
      <c r="N82" s="32"/>
      <c r="O82" s="32"/>
      <c r="P82" s="32"/>
      <c r="Q82" s="32">
        <v>0</v>
      </c>
    </row>
    <row r="83" spans="2:17" ht="30" x14ac:dyDescent="0.25">
      <c r="B83" s="91" t="s">
        <v>78</v>
      </c>
      <c r="C83" s="85">
        <v>0</v>
      </c>
      <c r="D83" s="49">
        <v>0</v>
      </c>
      <c r="E83" s="41">
        <v>0</v>
      </c>
      <c r="F83" s="76">
        <v>0</v>
      </c>
      <c r="G83" s="76">
        <v>0</v>
      </c>
      <c r="H83" s="41">
        <v>0</v>
      </c>
      <c r="I83" s="41">
        <v>0</v>
      </c>
      <c r="J83" s="41">
        <v>0</v>
      </c>
      <c r="K83" s="41">
        <v>0</v>
      </c>
      <c r="L83" s="32"/>
      <c r="M83" s="32"/>
      <c r="N83" s="32"/>
      <c r="O83" s="32"/>
      <c r="P83" s="32"/>
      <c r="Q83" s="32">
        <v>0</v>
      </c>
    </row>
    <row r="84" spans="2:17" x14ac:dyDescent="0.25">
      <c r="B84" s="92" t="s">
        <v>79</v>
      </c>
      <c r="C84" s="89">
        <f>SUM(C76:C83)</f>
        <v>0</v>
      </c>
      <c r="D84" s="67">
        <f>SUM(D76:D83)</f>
        <v>0</v>
      </c>
      <c r="E84" s="67">
        <v>0</v>
      </c>
      <c r="F84" s="79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</row>
    <row r="85" spans="2:17" x14ac:dyDescent="0.25">
      <c r="C85" s="63"/>
      <c r="D85" s="63"/>
      <c r="E85" s="68"/>
      <c r="F85" s="80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5"/>
    </row>
    <row r="86" spans="2:17" ht="31.5" x14ac:dyDescent="0.25">
      <c r="B86" s="11" t="s">
        <v>80</v>
      </c>
      <c r="C86" s="69">
        <f>C73+C84</f>
        <v>329000000</v>
      </c>
      <c r="D86" s="69">
        <f>D73+D84</f>
        <v>505810909.38999999</v>
      </c>
      <c r="E86" s="70">
        <f t="shared" ref="E86:P86" si="14">E73+E84</f>
        <v>0</v>
      </c>
      <c r="F86" s="81">
        <f t="shared" si="14"/>
        <v>30042269.280000001</v>
      </c>
      <c r="G86" s="71">
        <f t="shared" si="14"/>
        <v>21493045.68</v>
      </c>
      <c r="H86" s="71">
        <f t="shared" si="14"/>
        <v>19440070.079999994</v>
      </c>
      <c r="I86" s="71">
        <f t="shared" si="14"/>
        <v>27248104.189999998</v>
      </c>
      <c r="J86" s="71">
        <f t="shared" si="14"/>
        <v>22703919.259999998</v>
      </c>
      <c r="K86" s="71">
        <f t="shared" si="14"/>
        <v>36493254.650000006</v>
      </c>
      <c r="L86" s="15">
        <f t="shared" si="14"/>
        <v>0</v>
      </c>
      <c r="M86" s="15">
        <f t="shared" si="14"/>
        <v>0</v>
      </c>
      <c r="N86" s="15">
        <f t="shared" si="14"/>
        <v>0</v>
      </c>
      <c r="O86" s="15">
        <f t="shared" si="14"/>
        <v>0</v>
      </c>
      <c r="P86" s="15">
        <f t="shared" si="14"/>
        <v>0</v>
      </c>
      <c r="Q86" s="81">
        <f>Q73+Q84</f>
        <v>157420663.14000002</v>
      </c>
    </row>
    <row r="87" spans="2:17" x14ac:dyDescent="0.25">
      <c r="B87" t="s">
        <v>114</v>
      </c>
      <c r="E87" s="19"/>
      <c r="J87" s="19"/>
    </row>
    <row r="88" spans="2:17" x14ac:dyDescent="0.25">
      <c r="B88" t="s">
        <v>128</v>
      </c>
      <c r="C88" s="19"/>
      <c r="D88" s="42"/>
      <c r="E88" s="19"/>
      <c r="G88" s="42"/>
      <c r="H88" s="42"/>
      <c r="I88" s="42"/>
      <c r="J88" s="21"/>
      <c r="K88" s="122"/>
      <c r="N88" s="51"/>
      <c r="O88" s="42"/>
      <c r="P88" s="53"/>
    </row>
    <row r="89" spans="2:17" x14ac:dyDescent="0.25">
      <c r="B89" t="s">
        <v>129</v>
      </c>
      <c r="C89" s="19"/>
      <c r="D89" s="42"/>
      <c r="G89" s="42"/>
      <c r="H89" s="21"/>
      <c r="I89" s="51"/>
      <c r="J89" s="21"/>
      <c r="N89" s="51"/>
      <c r="O89" s="19"/>
      <c r="P89" s="21"/>
    </row>
    <row r="90" spans="2:17" x14ac:dyDescent="0.25">
      <c r="C90" s="19"/>
      <c r="D90" s="42"/>
      <c r="G90" s="42"/>
      <c r="H90" s="21"/>
      <c r="I90" s="51"/>
      <c r="J90" s="21"/>
      <c r="K90" s="21"/>
      <c r="N90" s="51"/>
      <c r="O90" s="19"/>
      <c r="P90" s="21"/>
    </row>
    <row r="91" spans="2:17" x14ac:dyDescent="0.25">
      <c r="C91" s="19"/>
      <c r="D91" s="42"/>
      <c r="G91" s="42"/>
      <c r="H91" s="21"/>
      <c r="I91" s="51"/>
      <c r="J91" s="21"/>
      <c r="N91" s="51"/>
      <c r="O91" s="19"/>
      <c r="P91" s="21"/>
    </row>
    <row r="92" spans="2:17" x14ac:dyDescent="0.25">
      <c r="C92" s="19"/>
      <c r="D92" s="42"/>
      <c r="G92" s="42"/>
      <c r="H92" s="21"/>
      <c r="I92" s="51"/>
      <c r="J92" s="21"/>
      <c r="N92" s="51"/>
      <c r="O92" s="19"/>
      <c r="P92" s="21"/>
    </row>
    <row r="93" spans="2:17" x14ac:dyDescent="0.25">
      <c r="C93" s="21"/>
      <c r="G93" s="21"/>
      <c r="I93" s="51"/>
      <c r="J93" s="51"/>
      <c r="O93" s="21"/>
      <c r="P93" s="21"/>
    </row>
    <row r="94" spans="2:17" x14ac:dyDescent="0.25">
      <c r="B94" s="24" t="s">
        <v>111</v>
      </c>
      <c r="E94" s="24" t="s">
        <v>111</v>
      </c>
      <c r="F94" s="80"/>
      <c r="G94" s="21"/>
      <c r="I94" s="24" t="s">
        <v>111</v>
      </c>
      <c r="N94" s="23"/>
      <c r="O94" s="23"/>
    </row>
    <row r="95" spans="2:17" x14ac:dyDescent="0.25">
      <c r="B95" s="100" t="s">
        <v>106</v>
      </c>
      <c r="C95" s="47"/>
      <c r="E95" s="101" t="s">
        <v>125</v>
      </c>
      <c r="F95" s="102"/>
      <c r="G95" s="47"/>
      <c r="I95" s="102" t="s">
        <v>118</v>
      </c>
      <c r="J95" s="47"/>
      <c r="K95" s="47"/>
      <c r="L95" s="47"/>
      <c r="M95" s="47"/>
      <c r="N95" s="47"/>
      <c r="O95" s="47"/>
      <c r="P95" s="47"/>
      <c r="Q95" s="103"/>
    </row>
    <row r="96" spans="2:17" x14ac:dyDescent="0.25">
      <c r="B96" s="16" t="s">
        <v>108</v>
      </c>
      <c r="E96" s="63" t="s">
        <v>126</v>
      </c>
      <c r="I96" s="95" t="s">
        <v>117</v>
      </c>
      <c r="O96" s="95"/>
    </row>
    <row r="97" spans="2:17" x14ac:dyDescent="0.25">
      <c r="C97" s="24"/>
      <c r="D97" s="19"/>
    </row>
    <row r="98" spans="2:17" x14ac:dyDescent="0.25">
      <c r="B98" s="113"/>
      <c r="C98" s="24"/>
      <c r="D98" s="21"/>
      <c r="Q98" s="24"/>
    </row>
    <row r="99" spans="2:17" x14ac:dyDescent="0.25">
      <c r="B99" s="113"/>
      <c r="C99" s="24"/>
      <c r="Q99" s="24"/>
    </row>
    <row r="100" spans="2:17" x14ac:dyDescent="0.25">
      <c r="B100" s="113"/>
      <c r="C100" s="24"/>
      <c r="O100" s="42"/>
      <c r="Q100" s="24"/>
    </row>
    <row r="101" spans="2:17" x14ac:dyDescent="0.25">
      <c r="B101" s="113"/>
      <c r="C101" s="24"/>
      <c r="O101" s="42"/>
      <c r="Q101" s="24"/>
    </row>
    <row r="102" spans="2:17" x14ac:dyDescent="0.25">
      <c r="C102" s="110"/>
    </row>
    <row r="103" spans="2:17" x14ac:dyDescent="0.25">
      <c r="C103" s="111"/>
      <c r="D103" s="24"/>
      <c r="O103" s="42"/>
    </row>
    <row r="104" spans="2:17" x14ac:dyDescent="0.25">
      <c r="O104" s="42"/>
    </row>
    <row r="105" spans="2:17" x14ac:dyDescent="0.25">
      <c r="O105" s="42"/>
    </row>
    <row r="106" spans="2:17" x14ac:dyDescent="0.25">
      <c r="O106" s="42"/>
    </row>
    <row r="107" spans="2:17" x14ac:dyDescent="0.25">
      <c r="O107" s="42"/>
    </row>
    <row r="108" spans="2:17" x14ac:dyDescent="0.25">
      <c r="O108" s="42"/>
    </row>
    <row r="110" spans="2:17" x14ac:dyDescent="0.25">
      <c r="O110" s="42"/>
    </row>
    <row r="111" spans="2:17" x14ac:dyDescent="0.25">
      <c r="O111" s="42"/>
    </row>
    <row r="112" spans="2:17" x14ac:dyDescent="0.25">
      <c r="O112" s="42"/>
    </row>
    <row r="113" spans="9:15" x14ac:dyDescent="0.25">
      <c r="O113" s="42"/>
    </row>
    <row r="115" spans="9:15" x14ac:dyDescent="0.25">
      <c r="O115" s="42"/>
    </row>
    <row r="119" spans="9:15" x14ac:dyDescent="0.25">
      <c r="O119" s="42"/>
    </row>
    <row r="120" spans="9:15" x14ac:dyDescent="0.25">
      <c r="O120" s="42"/>
    </row>
    <row r="122" spans="9:15" x14ac:dyDescent="0.25">
      <c r="O122" s="42"/>
    </row>
    <row r="124" spans="9:15" x14ac:dyDescent="0.25">
      <c r="O124" s="42"/>
    </row>
    <row r="128" spans="9:15" x14ac:dyDescent="0.25">
      <c r="I128">
        <v>8</v>
      </c>
    </row>
  </sheetData>
  <mergeCells count="6">
    <mergeCell ref="B1:Q1"/>
    <mergeCell ref="B2:P2"/>
    <mergeCell ref="B3:Q3"/>
    <mergeCell ref="B4:Q4"/>
    <mergeCell ref="B5:Q5"/>
    <mergeCell ref="E6:J6"/>
  </mergeCells>
  <printOptions horizontalCentered="1"/>
  <pageMargins left="0.7" right="0.7" top="0.75" bottom="0.75" header="0.3" footer="0.3"/>
  <pageSetup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2022-08-01T13:46:31Z</cp:lastPrinted>
  <dcterms:created xsi:type="dcterms:W3CDTF">2018-04-17T18:57:16Z</dcterms:created>
  <dcterms:modified xsi:type="dcterms:W3CDTF">2022-08-01T14:53:08Z</dcterms:modified>
</cp:coreProperties>
</file>