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2\SIGEF 2022\Ejecuciones PW\"/>
    </mc:Choice>
  </mc:AlternateContent>
  <bookViews>
    <workbookView xWindow="0" yWindow="0" windowWidth="19200" windowHeight="10260" activeTab="2"/>
  </bookViews>
  <sheets>
    <sheet name="P1 Presupuesto Aprobado" sheetId="2" r:id="rId1"/>
    <sheet name="P2 Presupuesto Aprobado-Ejec" sheetId="7" r:id="rId2"/>
    <sheet name="P3 Presupuesto Ejecutado" sheetId="18" r:id="rId3"/>
  </sheets>
  <definedNames>
    <definedName name="_xlnm.Print_Area" localSheetId="1">'P2 Presupuesto Aprobado-Ejec'!$B$1:$Q$95</definedName>
    <definedName name="_xlnm.Print_Area" localSheetId="2">'P3 Presupuesto Ejecutado'!$B$1:$Q$95</definedName>
    <definedName name="_xlnm.Print_Titles" localSheetId="1">'P2 Presupuesto Aprobado-Ejec'!$1:$7</definedName>
    <definedName name="_xlnm.Print_Titles" localSheetId="2">'P3 Presupuesto Ejecutado'!$1:$7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8" l="1"/>
  <c r="C84" i="18"/>
  <c r="Q72" i="18"/>
  <c r="Q71" i="18"/>
  <c r="Q70" i="18"/>
  <c r="Q69" i="18"/>
  <c r="C69" i="18"/>
  <c r="Q68" i="18"/>
  <c r="Q67" i="18"/>
  <c r="H66" i="18"/>
  <c r="G66" i="18"/>
  <c r="F66" i="18"/>
  <c r="E66" i="18"/>
  <c r="Q66" i="18" s="1"/>
  <c r="D66" i="18"/>
  <c r="C66" i="18"/>
  <c r="Q65" i="18"/>
  <c r="Q64" i="18"/>
  <c r="Q63" i="18"/>
  <c r="Q62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Q61" i="18" s="1"/>
  <c r="D61" i="18"/>
  <c r="C61" i="18"/>
  <c r="Q60" i="18"/>
  <c r="Q59" i="18"/>
  <c r="Q58" i="18"/>
  <c r="Q57" i="18"/>
  <c r="Q55" i="18"/>
  <c r="Q54" i="18"/>
  <c r="Q53" i="18"/>
  <c r="Q52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Q51" i="18" s="1"/>
  <c r="D51" i="18"/>
  <c r="C51" i="18"/>
  <c r="Q50" i="18"/>
  <c r="Q49" i="18"/>
  <c r="Q48" i="18"/>
  <c r="Q47" i="18"/>
  <c r="Q46" i="18"/>
  <c r="Q45" i="18"/>
  <c r="Q44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Q43" i="18" s="1"/>
  <c r="D43" i="18"/>
  <c r="C43" i="18"/>
  <c r="Q42" i="18"/>
  <c r="Q41" i="18"/>
  <c r="Q40" i="18"/>
  <c r="Q39" i="18"/>
  <c r="Q38" i="18"/>
  <c r="Q37" i="18"/>
  <c r="Q36" i="18"/>
  <c r="C36" i="18"/>
  <c r="C35" i="18" s="1"/>
  <c r="P35" i="18"/>
  <c r="O35" i="18"/>
  <c r="N35" i="18"/>
  <c r="M35" i="18"/>
  <c r="L35" i="18"/>
  <c r="K35" i="18"/>
  <c r="J35" i="18"/>
  <c r="I35" i="18"/>
  <c r="H35" i="18"/>
  <c r="G35" i="18"/>
  <c r="F35" i="18"/>
  <c r="E35" i="18"/>
  <c r="Q35" i="18" s="1"/>
  <c r="D35" i="18"/>
  <c r="Q34" i="18"/>
  <c r="Q33" i="18"/>
  <c r="Q32" i="18"/>
  <c r="Q30" i="18"/>
  <c r="Q29" i="18"/>
  <c r="Q28" i="18"/>
  <c r="Q27" i="18"/>
  <c r="Q26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E8" i="18" s="1"/>
  <c r="D25" i="18"/>
  <c r="C25" i="18"/>
  <c r="Q24" i="18"/>
  <c r="Q23" i="18"/>
  <c r="C23" i="18"/>
  <c r="Q22" i="18"/>
  <c r="Q21" i="18"/>
  <c r="Q20" i="18"/>
  <c r="Q16" i="18"/>
  <c r="P15" i="18"/>
  <c r="O15" i="18"/>
  <c r="O8" i="18" s="1"/>
  <c r="N15" i="18"/>
  <c r="M15" i="18"/>
  <c r="M8" i="18" s="1"/>
  <c r="L15" i="18"/>
  <c r="K15" i="18"/>
  <c r="K8" i="18" s="1"/>
  <c r="J15" i="18"/>
  <c r="I15" i="18"/>
  <c r="H15" i="18"/>
  <c r="G15" i="18"/>
  <c r="F15" i="18"/>
  <c r="E15" i="18"/>
  <c r="Q15" i="18" s="1"/>
  <c r="D15" i="18"/>
  <c r="C15" i="18"/>
  <c r="Q14" i="18"/>
  <c r="Q13" i="18"/>
  <c r="Q12" i="18"/>
  <c r="C12" i="18"/>
  <c r="C9" i="18" s="1"/>
  <c r="C8" i="18" s="1"/>
  <c r="C73" i="18" s="1"/>
  <c r="C86" i="18" s="1"/>
  <c r="Q11" i="18"/>
  <c r="Q10" i="18"/>
  <c r="P9" i="18"/>
  <c r="P73" i="18" s="1"/>
  <c r="P86" i="18" s="1"/>
  <c r="O9" i="18"/>
  <c r="O73" i="18" s="1"/>
  <c r="O86" i="18" s="1"/>
  <c r="N9" i="18"/>
  <c r="N8" i="18" s="1"/>
  <c r="M9" i="18"/>
  <c r="L9" i="18"/>
  <c r="L8" i="18" s="1"/>
  <c r="K9" i="18"/>
  <c r="J9" i="18"/>
  <c r="J73" i="18" s="1"/>
  <c r="J86" i="18" s="1"/>
  <c r="I9" i="18"/>
  <c r="I73" i="18" s="1"/>
  <c r="I86" i="18" s="1"/>
  <c r="H9" i="18"/>
  <c r="H73" i="18" s="1"/>
  <c r="H86" i="18" s="1"/>
  <c r="G9" i="18"/>
  <c r="G8" i="18" s="1"/>
  <c r="F9" i="18"/>
  <c r="F8" i="18" s="1"/>
  <c r="E9" i="18"/>
  <c r="Q9" i="18" s="1"/>
  <c r="D9" i="18"/>
  <c r="AD8" i="18"/>
  <c r="W8" i="18"/>
  <c r="X8" i="18" s="1"/>
  <c r="Y8" i="18" s="1"/>
  <c r="Z8" i="18" s="1"/>
  <c r="AA8" i="18" s="1"/>
  <c r="AB8" i="18" s="1"/>
  <c r="P8" i="18"/>
  <c r="H8" i="18"/>
  <c r="D8" i="18"/>
  <c r="D73" i="18" s="1"/>
  <c r="D86" i="18" s="1"/>
  <c r="Q10" i="7"/>
  <c r="K73" i="18" l="1"/>
  <c r="K86" i="18" s="1"/>
  <c r="I8" i="18"/>
  <c r="L73" i="18"/>
  <c r="L86" i="18" s="1"/>
  <c r="Q25" i="18"/>
  <c r="Q73" i="18" s="1"/>
  <c r="Q86" i="18" s="1"/>
  <c r="M73" i="18"/>
  <c r="M86" i="18" s="1"/>
  <c r="N73" i="18"/>
  <c r="N86" i="18" s="1"/>
  <c r="AC7" i="18"/>
  <c r="AD7" i="18" s="1"/>
  <c r="E73" i="18"/>
  <c r="E86" i="18" s="1"/>
  <c r="F73" i="18"/>
  <c r="F86" i="18" s="1"/>
  <c r="J8" i="18"/>
  <c r="G73" i="18"/>
  <c r="G86" i="18" s="1"/>
  <c r="Q8" i="18" l="1"/>
  <c r="D51" i="7" l="1"/>
  <c r="C12" i="7"/>
  <c r="C51" i="2" l="1"/>
  <c r="C61" i="2"/>
  <c r="C66" i="2"/>
  <c r="F66" i="7" l="1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C51" i="7"/>
  <c r="D43" i="7"/>
  <c r="C43" i="7"/>
  <c r="C36" i="7"/>
  <c r="C35" i="7" s="1"/>
  <c r="D35" i="7"/>
  <c r="D25" i="7"/>
  <c r="C25" i="7"/>
  <c r="C23" i="7"/>
  <c r="C15" i="7" s="1"/>
  <c r="D15" i="7"/>
  <c r="C9" i="7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P73" i="7" s="1"/>
  <c r="M35" i="7"/>
  <c r="O9" i="7"/>
  <c r="O61" i="7"/>
  <c r="O15" i="7"/>
  <c r="I15" i="7"/>
  <c r="I9" i="7"/>
  <c r="I35" i="7"/>
  <c r="N9" i="7"/>
  <c r="N15" i="7"/>
  <c r="J15" i="7"/>
  <c r="J9" i="7"/>
  <c r="J25" i="7"/>
  <c r="J35" i="7"/>
  <c r="J43" i="7"/>
  <c r="J51" i="7"/>
  <c r="J61" i="7"/>
  <c r="I51" i="7"/>
  <c r="H15" i="7"/>
  <c r="C25" i="2"/>
  <c r="C9" i="2"/>
  <c r="C15" i="2"/>
  <c r="B61" i="2"/>
  <c r="C84" i="2"/>
  <c r="B69" i="2"/>
  <c r="B66" i="2"/>
  <c r="C43" i="2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Q9" i="7" l="1"/>
  <c r="O8" i="7"/>
  <c r="G73" i="7"/>
  <c r="G86" i="7" s="1"/>
  <c r="E8" i="7"/>
  <c r="J8" i="7"/>
  <c r="M8" i="7"/>
  <c r="P8" i="7"/>
  <c r="K8" i="7"/>
  <c r="C8" i="2"/>
  <c r="C73" i="2" s="1"/>
  <c r="C86" i="2" s="1"/>
  <c r="Q35" i="7"/>
  <c r="L8" i="7"/>
  <c r="N8" i="7"/>
  <c r="H8" i="7"/>
  <c r="I8" i="7"/>
  <c r="G8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P86" i="7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<sst xmlns="http://schemas.openxmlformats.org/spreadsheetml/2006/main" count="335" uniqueCount="130">
  <si>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</si>
  <si>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</si>
  <si>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</si>
  <si>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</si>
  <si>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</si>
  <si>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</si>
  <si>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</si>
  <si>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</si>
  <si>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</si>
  <si>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</si>
  <si>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</si>
  <si>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</si>
  <si>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</si>
  <si>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</si>
  <si>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</si>
  <si>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</si>
  <si>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</si>
  <si>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</si>
  <si>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</si>
  <si>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</si>
  <si>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</si>
  <si>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</si>
  <si>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</si>
  <si>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</si>
  <si>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</si>
  <si>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</si>
  <si>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</si>
  <si>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</si>
  <si>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</si>
  <si>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</si>
  <si>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</si>
  <si>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</si>
  <si>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</si>
  <si>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</si>
  <si>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</si>
  <si>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</si>
  <si>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</si>
  <si>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</si>
  <si>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</si>
  <si>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</si>
  <si>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</si>
  <si>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</si>
  <si>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</si>
  <si>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</si>
  <si>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</si>
  <si>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</si>
  <si>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</si>
  <si>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</si>
  <si>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</si>
  <si>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</si>
  <si>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</si>
  <si>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</si>
  <si>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</si>
  <si>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</si>
  <si>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</si>
  <si>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</si>
  <si>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</si>
  <si>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</si>
  <si>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</si>
  <si>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</si>
  <si>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</si>
  <si>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</si>
  <si>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</si>
  <si>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</si>
  <si>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</si>
  <si>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</si>
  <si>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</si>
  <si>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</si>
  <si>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</si>
  <si>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</si>
  <si>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</si>
  <si>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</si>
  <si>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</si>
  <si>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</si>
  <si>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</si>
  <si>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</si>
  <si>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</si>
  <si>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</si>
  <si>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</si>
  <si>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</si>
  <si>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</si>
  <si>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</si>
  <si>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</si>
  <si>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</si>
  <si>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</si>
  <si>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</si>
  <si>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</si>
  <si>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</si>
  <si>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</si>
  <si>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</si>
  <si>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</si>
  <si>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</si>
  <si>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</si>
  <si>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</si>
  <si>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</si>
  <si>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</si>
  <si>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</si>
  <si>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</si>
  <si>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</si>
  <si>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</si>
  <si>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</si>
  <si>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</si>
  <si>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</si>
  <si>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</si>
  <si>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</si>
  <si>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</si>
  <si>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</si>
  <si>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</si>
  <si>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</si>
  <si>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</si>
  <si>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</si>
  <si>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</si>
  <si>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</si>
  <si>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</si>
  <si>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</si>
  <si>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Año 2022</t>
  </si>
  <si>
    <t>Gasto Devengado</t>
  </si>
  <si>
    <t xml:space="preserve">Gerente General </t>
  </si>
  <si>
    <t>Dr. Edward Guzmán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</si>
  <si>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</si>
  <si>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</si>
  <si>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</si>
  <si>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</si>
  <si>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</si>
  <si>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</si>
  <si>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           Melissa Cabrera</t>
  </si>
  <si>
    <t xml:space="preserve">          Directora Financera</t>
  </si>
  <si>
    <t>Fecha de registro: hasta el 5 de Enero 2023</t>
  </si>
  <si>
    <t>Fecha de imputación: hasta el 31 de Diciembre de 2022</t>
  </si>
  <si>
    <t>Presupuesto Modificado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</si>
</sst>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7" fillId="0" borderId="0" xfId="0" applyFont="1" applyBorder="1" applyAlignment="1"/>
    <xf numFmtId="2" fontId="1" fillId="0" borderId="0" xfId="0" applyNumberFormat="1" applyFont="1"/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4" fontId="8" fillId="0" borderId="0" xfId="0" applyNumberFormat="1" applyFont="1"/>
    <xf numFmtId="43" fontId="0" fillId="0" borderId="5" xfId="5" applyNumberFormat="1" applyFont="1" applyFill="1" applyBorder="1" applyAlignment="1">
      <alignment horizontal="right" wrapText="1"/>
    </xf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0" xfId="0" applyFont="1" applyBorder="1"/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2" fontId="0" fillId="0" borderId="5" xfId="0" applyNumberFormat="1" applyBorder="1" applyAlignment="1">
      <alignment wrapText="1"/>
    </xf>
    <xf numFmtId="2" fontId="0" fillId="0" borderId="5" xfId="0" applyNumberFormat="1" applyBorder="1" applyAlignment="1">
      <alignment vertical="center" wrapText="1"/>
    </xf>
    <xf numFmtId="164" fontId="1" fillId="0" borderId="6" xfId="0" applyNumberFormat="1" applyFont="1" applyBorder="1" applyAlignment="1">
      <alignment wrapText="1"/>
    </xf>
    <xf numFmtId="39" fontId="0" fillId="0" borderId="5" xfId="0" applyNumberFormat="1" applyBorder="1" applyAlignment="1">
      <alignment wrapText="1"/>
    </xf>
    <xf numFmtId="39" fontId="0" fillId="0" borderId="6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6" xfId="0" applyNumberFormat="1" applyBorder="1" applyAlignment="1">
      <alignment wrapText="1"/>
    </xf>
    <xf numFmtId="0" fontId="0" fillId="0" borderId="5" xfId="0" applyBorder="1" applyAlignment="1"/>
    <xf numFmtId="0" fontId="0" fillId="0" borderId="5" xfId="0" applyBorder="1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0" fillId="4" borderId="6" xfId="0" applyNumberFormat="1" applyFill="1" applyBorder="1" applyAlignment="1">
      <alignment wrapText="1"/>
    </xf>
    <xf numFmtId="2" fontId="0" fillId="4" borderId="5" xfId="0" applyNumberFormat="1" applyFill="1" applyBorder="1" applyAlignment="1">
      <alignment wrapText="1"/>
    </xf>
    <xf numFmtId="2" fontId="0" fillId="4" borderId="5" xfId="0" applyNumberFormat="1" applyFill="1" applyBorder="1" applyAlignment="1">
      <alignment horizontal="right" wrapText="1"/>
    </xf>
    <xf numFmtId="2" fontId="0" fillId="4" borderId="5" xfId="0" applyNumberFormat="1" applyFill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right" wrapText="1"/>
    </xf>
    <xf numFmtId="164" fontId="1" fillId="3" borderId="0" xfId="0" applyNumberFormat="1" applyFont="1" applyFill="1" applyBorder="1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43" fontId="0" fillId="0" borderId="6" xfId="5" applyNumberFormat="1" applyFont="1" applyFill="1" applyBorder="1" applyAlignment="1">
      <alignment horizontal="right" wrapText="1"/>
    </xf>
    <xf numFmtId="43" fontId="0" fillId="0" borderId="5" xfId="5" applyNumberFormat="1" applyFont="1" applyFill="1" applyBorder="1" applyAlignment="1">
      <alignment horizontal="right" wrapText="1"/>
    </xf>
    <xf numFmtId="164" fontId="0" fillId="0" borderId="5" xfId="1" applyNumberFormat="1" applyFont="1" applyBorder="1"/>
    <xf numFmtId="164" fontId="0" fillId="0" borderId="5" xfId="1" applyNumberFormat="1" applyFont="1" applyBorder="1" applyAlignment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3" borderId="5" xfId="0" applyFont="1" applyFill="1" applyBorder="1" applyAlignment="1">
      <alignment vertical="center" wrapText="1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13</xdr:col>
      <xdr:colOff>904875</xdr:colOff>
      <xdr:row>0</xdr:row>
      <xdr:rowOff>171449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5950" y="1714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3584998" y="208572"/>
          <a:ext cx="986707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13</xdr:col>
      <xdr:colOff>904875</xdr:colOff>
      <xdr:row>0</xdr:row>
      <xdr:rowOff>171449</xdr:rowOff>
    </xdr:from>
    <xdr:ext cx="1275975" cy="84772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5950" y="1714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13" zoomScaleNormal="100" workbookViewId="0">
      <selection activeCell="B90" sqref="B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61" t="s">
        <v>105</v>
      </c>
      <c r="B1" s="161"/>
      <c r="C1" s="161"/>
      <c r="E1" s="9" t="s">
        <v>38</v>
      </c>
    </row>
    <row r="2" spans="1:6" ht="18.75" x14ac:dyDescent="0.25">
      <c r="A2" s="161" t="s">
        <v>113</v>
      </c>
      <c r="B2" s="161"/>
      <c r="C2" s="161"/>
      <c r="E2" s="15" t="s">
        <v>100</v>
      </c>
    </row>
    <row r="3" spans="1:6" ht="18.75" x14ac:dyDescent="0.25">
      <c r="A3" s="161" t="s">
        <v>115</v>
      </c>
      <c r="B3" s="161"/>
      <c r="C3" s="161"/>
      <c r="E3" s="15" t="s">
        <v>101</v>
      </c>
    </row>
    <row r="4" spans="1:6" ht="18.75" x14ac:dyDescent="0.3">
      <c r="A4" s="162" t="s">
        <v>103</v>
      </c>
      <c r="B4" s="162"/>
      <c r="C4" s="162"/>
      <c r="E4" s="9" t="s">
        <v>93</v>
      </c>
    </row>
    <row r="5" spans="1:6" x14ac:dyDescent="0.25">
      <c r="A5" s="158" t="s">
        <v>36</v>
      </c>
      <c r="B5" s="158"/>
      <c r="C5" s="158"/>
      <c r="E5" s="15" t="s">
        <v>98</v>
      </c>
    </row>
    <row r="6" spans="1:6" x14ac:dyDescent="0.25">
      <c r="E6" s="15" t="s">
        <v>99</v>
      </c>
    </row>
    <row r="7" spans="1:6" ht="31.5" x14ac:dyDescent="0.25">
      <c r="A7" s="13" t="s">
        <v>0</v>
      </c>
      <c r="B7" s="14" t="s">
        <v>37</v>
      </c>
      <c r="C7" s="14" t="s">
        <v>120</v>
      </c>
    </row>
    <row r="8" spans="1:6" x14ac:dyDescent="0.25">
      <c r="A8" s="1" t="s">
        <v>1</v>
      </c>
      <c r="B8" s="16">
        <f>B9+B15+B25+B35+B43+B51+B61+B66+B69</f>
        <v>329000000</v>
      </c>
      <c r="C8" s="43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72657782</v>
      </c>
      <c r="C9" s="43">
        <f>C10+C11+C12+C13+C14</f>
        <v>0</v>
      </c>
      <c r="E9" s="20"/>
    </row>
    <row r="10" spans="1:6" x14ac:dyDescent="0.25">
      <c r="A10" s="8" t="s">
        <v>3</v>
      </c>
      <c r="B10" s="51">
        <v>55395250</v>
      </c>
      <c r="C10" s="42">
        <v>0</v>
      </c>
      <c r="E10" s="18"/>
    </row>
    <row r="11" spans="1:6" x14ac:dyDescent="0.25">
      <c r="A11" s="8" t="s">
        <v>4</v>
      </c>
      <c r="B11" s="51">
        <v>2191000</v>
      </c>
      <c r="C11" s="42">
        <v>0</v>
      </c>
      <c r="E11" s="20"/>
    </row>
    <row r="12" spans="1:6" x14ac:dyDescent="0.25">
      <c r="A12" s="8" t="s">
        <v>39</v>
      </c>
      <c r="B12" s="51">
        <f>1872000+2321106</f>
        <v>4193106</v>
      </c>
      <c r="C12" s="42">
        <v>0</v>
      </c>
      <c r="D12" s="18"/>
    </row>
    <row r="13" spans="1:6" x14ac:dyDescent="0.25">
      <c r="A13" s="8" t="s">
        <v>5</v>
      </c>
      <c r="B13" s="51">
        <v>367500</v>
      </c>
      <c r="C13" s="42">
        <v>0</v>
      </c>
    </row>
    <row r="14" spans="1:6" x14ac:dyDescent="0.25">
      <c r="A14" s="8" t="s">
        <v>6</v>
      </c>
      <c r="B14" s="51">
        <v>10510926</v>
      </c>
      <c r="C14" s="42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3">
        <f>C16+C17+C18+C19+C20+C21+C22+C23+C24</f>
        <v>0</v>
      </c>
    </row>
    <row r="16" spans="1:6" x14ac:dyDescent="0.25">
      <c r="A16" s="8" t="s">
        <v>8</v>
      </c>
      <c r="B16" s="51">
        <v>14556075</v>
      </c>
      <c r="C16" s="42">
        <v>0</v>
      </c>
    </row>
    <row r="17" spans="1:3" x14ac:dyDescent="0.25">
      <c r="A17" s="8" t="s">
        <v>9</v>
      </c>
      <c r="B17" s="51">
        <v>7000000</v>
      </c>
      <c r="C17" s="42">
        <v>0</v>
      </c>
    </row>
    <row r="18" spans="1:3" x14ac:dyDescent="0.25">
      <c r="A18" s="8" t="s">
        <v>10</v>
      </c>
      <c r="B18" s="51">
        <v>1000000</v>
      </c>
      <c r="C18" s="42">
        <v>0</v>
      </c>
    </row>
    <row r="19" spans="1:3" ht="18" customHeight="1" x14ac:dyDescent="0.25">
      <c r="A19" s="8" t="s">
        <v>11</v>
      </c>
      <c r="B19" s="51">
        <v>2575000</v>
      </c>
      <c r="C19" s="42">
        <v>0</v>
      </c>
    </row>
    <row r="20" spans="1:3" x14ac:dyDescent="0.25">
      <c r="A20" s="8" t="s">
        <v>12</v>
      </c>
      <c r="B20" s="51">
        <v>15265382</v>
      </c>
      <c r="C20" s="42">
        <v>0</v>
      </c>
    </row>
    <row r="21" spans="1:3" x14ac:dyDescent="0.25">
      <c r="A21" s="8" t="s">
        <v>13</v>
      </c>
      <c r="B21" s="51">
        <v>3500000</v>
      </c>
      <c r="C21" s="42">
        <v>0</v>
      </c>
    </row>
    <row r="22" spans="1:3" x14ac:dyDescent="0.25">
      <c r="A22" s="8" t="s">
        <v>14</v>
      </c>
      <c r="B22" s="51">
        <v>4590368</v>
      </c>
      <c r="C22" s="42">
        <v>0</v>
      </c>
    </row>
    <row r="23" spans="1:3" x14ac:dyDescent="0.25">
      <c r="A23" s="8" t="s">
        <v>15</v>
      </c>
      <c r="B23" s="51">
        <f>61334393+100000000+1200000</f>
        <v>162534393</v>
      </c>
      <c r="C23" s="42">
        <v>0</v>
      </c>
    </row>
    <row r="24" spans="1:3" x14ac:dyDescent="0.25">
      <c r="A24" s="8" t="s">
        <v>40</v>
      </c>
      <c r="B24" s="51">
        <v>336000</v>
      </c>
      <c r="C24" s="42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3">
        <f>C26+C27+C28+C29+C30+C31+C32+C33+C34</f>
        <v>0</v>
      </c>
    </row>
    <row r="26" spans="1:3" x14ac:dyDescent="0.25">
      <c r="A26" s="8" t="s">
        <v>17</v>
      </c>
      <c r="B26" s="51">
        <v>1650000</v>
      </c>
      <c r="C26" s="42">
        <v>0</v>
      </c>
    </row>
    <row r="27" spans="1:3" x14ac:dyDescent="0.25">
      <c r="A27" s="8" t="s">
        <v>18</v>
      </c>
      <c r="B27" s="51">
        <v>300000</v>
      </c>
      <c r="C27" s="42">
        <v>0</v>
      </c>
    </row>
    <row r="28" spans="1:3" x14ac:dyDescent="0.25">
      <c r="A28" s="8" t="s">
        <v>19</v>
      </c>
      <c r="B28" s="51">
        <v>60000</v>
      </c>
      <c r="C28" s="42">
        <v>0</v>
      </c>
    </row>
    <row r="29" spans="1:3" x14ac:dyDescent="0.25">
      <c r="A29" s="8" t="s">
        <v>20</v>
      </c>
      <c r="B29" s="51">
        <v>200000</v>
      </c>
      <c r="C29" s="42">
        <v>0</v>
      </c>
    </row>
    <row r="30" spans="1:3" x14ac:dyDescent="0.25">
      <c r="A30" s="8" t="s">
        <v>21</v>
      </c>
      <c r="B30" s="51">
        <v>350000</v>
      </c>
      <c r="C30" s="42">
        <v>0</v>
      </c>
    </row>
    <row r="31" spans="1:3" x14ac:dyDescent="0.25">
      <c r="A31" s="8" t="s">
        <v>22</v>
      </c>
      <c r="B31" s="42">
        <v>0</v>
      </c>
      <c r="C31" s="42">
        <v>0</v>
      </c>
    </row>
    <row r="32" spans="1:3" x14ac:dyDescent="0.25">
      <c r="A32" s="8" t="s">
        <v>23</v>
      </c>
      <c r="B32" s="51">
        <v>5325000</v>
      </c>
      <c r="C32" s="42">
        <v>0</v>
      </c>
    </row>
    <row r="33" spans="1:3" x14ac:dyDescent="0.25">
      <c r="A33" s="8" t="s">
        <v>41</v>
      </c>
      <c r="B33" s="42">
        <v>0</v>
      </c>
      <c r="C33" s="42">
        <v>0</v>
      </c>
    </row>
    <row r="34" spans="1:3" x14ac:dyDescent="0.25">
      <c r="A34" s="8" t="s">
        <v>24</v>
      </c>
      <c r="B34" s="51">
        <v>5300000</v>
      </c>
      <c r="C34" s="42">
        <v>0</v>
      </c>
    </row>
    <row r="35" spans="1:3" x14ac:dyDescent="0.25">
      <c r="A35" s="3" t="s">
        <v>25</v>
      </c>
      <c r="B35" s="4">
        <f>B36+B37+B38+B39+B40+B41+B42</f>
        <v>7400000</v>
      </c>
      <c r="C35" s="43">
        <v>0</v>
      </c>
    </row>
    <row r="36" spans="1:3" x14ac:dyDescent="0.25">
      <c r="A36" s="8" t="s">
        <v>26</v>
      </c>
      <c r="B36" s="51">
        <f>2000000+4000000</f>
        <v>6000000</v>
      </c>
      <c r="C36" s="42">
        <v>0</v>
      </c>
    </row>
    <row r="37" spans="1:3" x14ac:dyDescent="0.25">
      <c r="A37" s="8" t="s">
        <v>42</v>
      </c>
      <c r="B37" s="42">
        <v>0</v>
      </c>
      <c r="C37" s="42">
        <v>0</v>
      </c>
    </row>
    <row r="38" spans="1:3" x14ac:dyDescent="0.25">
      <c r="A38" s="8" t="s">
        <v>43</v>
      </c>
      <c r="B38" s="42">
        <v>0</v>
      </c>
      <c r="C38" s="42">
        <v>0</v>
      </c>
    </row>
    <row r="39" spans="1:3" x14ac:dyDescent="0.25">
      <c r="A39" s="8" t="s">
        <v>44</v>
      </c>
      <c r="B39" s="42">
        <v>0</v>
      </c>
      <c r="C39" s="42">
        <v>0</v>
      </c>
    </row>
    <row r="40" spans="1:3" x14ac:dyDescent="0.25">
      <c r="A40" s="8" t="s">
        <v>45</v>
      </c>
      <c r="B40" s="42">
        <v>0</v>
      </c>
      <c r="C40" s="42">
        <v>0</v>
      </c>
    </row>
    <row r="41" spans="1:3" x14ac:dyDescent="0.25">
      <c r="A41" s="8" t="s">
        <v>27</v>
      </c>
      <c r="B41" s="42">
        <v>1400000</v>
      </c>
      <c r="C41" s="42">
        <v>0</v>
      </c>
    </row>
    <row r="42" spans="1:3" x14ac:dyDescent="0.25">
      <c r="A42" s="8" t="s">
        <v>46</v>
      </c>
      <c r="B42" s="42">
        <v>0</v>
      </c>
      <c r="C42" s="42">
        <v>0</v>
      </c>
    </row>
    <row r="43" spans="1:3" x14ac:dyDescent="0.25">
      <c r="A43" s="3" t="s">
        <v>47</v>
      </c>
      <c r="B43" s="43">
        <f>SUM(B44:B50)</f>
        <v>0</v>
      </c>
      <c r="C43" s="43">
        <f>SUM(C44:C50)</f>
        <v>0</v>
      </c>
    </row>
    <row r="44" spans="1:3" x14ac:dyDescent="0.25">
      <c r="A44" s="8" t="s">
        <v>48</v>
      </c>
      <c r="B44" s="42">
        <v>0</v>
      </c>
      <c r="C44" s="42">
        <v>0</v>
      </c>
    </row>
    <row r="45" spans="1:3" x14ac:dyDescent="0.25">
      <c r="A45" s="8" t="s">
        <v>49</v>
      </c>
      <c r="B45" s="42">
        <v>0</v>
      </c>
      <c r="C45" s="42">
        <v>0</v>
      </c>
    </row>
    <row r="46" spans="1:3" x14ac:dyDescent="0.25">
      <c r="A46" s="8" t="s">
        <v>50</v>
      </c>
      <c r="B46" s="42">
        <v>0</v>
      </c>
      <c r="C46" s="42">
        <v>0</v>
      </c>
    </row>
    <row r="47" spans="1:3" x14ac:dyDescent="0.25">
      <c r="A47" s="8" t="s">
        <v>51</v>
      </c>
      <c r="B47" s="42">
        <v>0</v>
      </c>
      <c r="C47" s="42">
        <v>0</v>
      </c>
    </row>
    <row r="48" spans="1:3" x14ac:dyDescent="0.25">
      <c r="A48" s="8" t="s">
        <v>52</v>
      </c>
      <c r="B48" s="42">
        <v>0</v>
      </c>
      <c r="C48" s="42">
        <v>0</v>
      </c>
    </row>
    <row r="49" spans="1:3" x14ac:dyDescent="0.25">
      <c r="A49" s="8" t="s">
        <v>53</v>
      </c>
      <c r="B49" s="42">
        <v>0</v>
      </c>
      <c r="C49" s="42">
        <v>0</v>
      </c>
    </row>
    <row r="50" spans="1:3" x14ac:dyDescent="0.25">
      <c r="A50" s="8" t="s">
        <v>54</v>
      </c>
      <c r="B50" s="42">
        <v>0</v>
      </c>
      <c r="C50" s="42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3">
        <f>C52+C53+C54+C55+C56+C57+C58+C59+C60</f>
        <v>0</v>
      </c>
    </row>
    <row r="52" spans="1:3" x14ac:dyDescent="0.25">
      <c r="A52" s="8" t="s">
        <v>29</v>
      </c>
      <c r="B52" s="51">
        <v>24350000</v>
      </c>
      <c r="C52" s="42">
        <v>0</v>
      </c>
    </row>
    <row r="53" spans="1:3" x14ac:dyDescent="0.25">
      <c r="A53" s="8" t="s">
        <v>30</v>
      </c>
      <c r="B53" s="42">
        <v>0</v>
      </c>
      <c r="C53" s="42">
        <v>0</v>
      </c>
    </row>
    <row r="54" spans="1:3" x14ac:dyDescent="0.25">
      <c r="A54" s="8" t="s">
        <v>31</v>
      </c>
      <c r="B54" s="42">
        <v>0</v>
      </c>
      <c r="C54" s="42">
        <v>0</v>
      </c>
    </row>
    <row r="55" spans="1:3" x14ac:dyDescent="0.25">
      <c r="A55" s="8" t="s">
        <v>32</v>
      </c>
      <c r="B55" s="42">
        <v>0</v>
      </c>
      <c r="C55" s="42">
        <v>0</v>
      </c>
    </row>
    <row r="56" spans="1:3" x14ac:dyDescent="0.25">
      <c r="A56" s="8" t="s">
        <v>33</v>
      </c>
      <c r="B56" s="42">
        <v>0</v>
      </c>
      <c r="C56" s="42">
        <v>0</v>
      </c>
    </row>
    <row r="57" spans="1:3" x14ac:dyDescent="0.25">
      <c r="A57" s="8" t="s">
        <v>55</v>
      </c>
      <c r="B57" s="51">
        <v>50000</v>
      </c>
      <c r="C57" s="42">
        <v>0</v>
      </c>
    </row>
    <row r="58" spans="1:3" x14ac:dyDescent="0.25">
      <c r="A58" s="8" t="s">
        <v>56</v>
      </c>
      <c r="B58" s="42">
        <v>0</v>
      </c>
      <c r="C58" s="42">
        <v>0</v>
      </c>
    </row>
    <row r="59" spans="1:3" x14ac:dyDescent="0.25">
      <c r="A59" s="8" t="s">
        <v>34</v>
      </c>
      <c r="B59" s="42">
        <v>0</v>
      </c>
      <c r="C59" s="42">
        <v>0</v>
      </c>
    </row>
    <row r="60" spans="1:3" x14ac:dyDescent="0.25">
      <c r="A60" s="8" t="s">
        <v>57</v>
      </c>
      <c r="B60" s="42">
        <v>0</v>
      </c>
      <c r="C60" s="42">
        <v>0</v>
      </c>
    </row>
    <row r="61" spans="1:3" x14ac:dyDescent="0.25">
      <c r="A61" s="3" t="s">
        <v>58</v>
      </c>
      <c r="B61" s="43">
        <f>B62+B63+B65+B64</f>
        <v>0</v>
      </c>
      <c r="C61" s="43">
        <f>C62+C63+C65+C64</f>
        <v>0</v>
      </c>
    </row>
    <row r="62" spans="1:3" x14ac:dyDescent="0.25">
      <c r="A62" s="8" t="s">
        <v>59</v>
      </c>
      <c r="B62" s="42">
        <v>0</v>
      </c>
      <c r="C62" s="42">
        <v>0</v>
      </c>
    </row>
    <row r="63" spans="1:3" x14ac:dyDescent="0.25">
      <c r="A63" s="8" t="s">
        <v>60</v>
      </c>
      <c r="B63" s="42">
        <v>0</v>
      </c>
      <c r="C63" s="42">
        <v>0</v>
      </c>
    </row>
    <row r="64" spans="1:3" x14ac:dyDescent="0.25">
      <c r="A64" s="8" t="s">
        <v>61</v>
      </c>
      <c r="B64" s="42">
        <v>0</v>
      </c>
      <c r="C64" s="42">
        <v>0</v>
      </c>
    </row>
    <row r="65" spans="1:4" x14ac:dyDescent="0.25">
      <c r="A65" s="8" t="s">
        <v>62</v>
      </c>
      <c r="B65" s="42">
        <v>0</v>
      </c>
      <c r="C65" s="42">
        <v>0</v>
      </c>
    </row>
    <row r="66" spans="1:4" x14ac:dyDescent="0.25">
      <c r="A66" s="3" t="s">
        <v>63</v>
      </c>
      <c r="B66" s="43">
        <f>B67+B68+B69+B70+B71+B72</f>
        <v>0</v>
      </c>
      <c r="C66" s="43">
        <f>C67+C68+C69+C70+C71+C72</f>
        <v>0</v>
      </c>
      <c r="D66" s="4"/>
    </row>
    <row r="67" spans="1:4" x14ac:dyDescent="0.25">
      <c r="A67" s="8" t="s">
        <v>64</v>
      </c>
      <c r="B67" s="42">
        <v>0</v>
      </c>
      <c r="C67" s="42">
        <v>0</v>
      </c>
    </row>
    <row r="68" spans="1:4" x14ac:dyDescent="0.25">
      <c r="A68" s="8" t="s">
        <v>65</v>
      </c>
      <c r="B68" s="42">
        <v>0</v>
      </c>
      <c r="C68" s="42">
        <v>0</v>
      </c>
    </row>
    <row r="69" spans="1:4" x14ac:dyDescent="0.25">
      <c r="A69" s="3" t="s">
        <v>66</v>
      </c>
      <c r="B69" s="43">
        <f>B72+B71+B70</f>
        <v>0</v>
      </c>
      <c r="C69" s="42">
        <v>0</v>
      </c>
    </row>
    <row r="70" spans="1:4" x14ac:dyDescent="0.25">
      <c r="A70" s="8" t="s">
        <v>67</v>
      </c>
      <c r="B70" s="42">
        <v>0</v>
      </c>
      <c r="C70" s="42">
        <v>0</v>
      </c>
    </row>
    <row r="71" spans="1:4" x14ac:dyDescent="0.25">
      <c r="A71" s="8" t="s">
        <v>68</v>
      </c>
      <c r="B71" s="42">
        <v>0</v>
      </c>
      <c r="C71" s="42">
        <v>0</v>
      </c>
    </row>
    <row r="72" spans="1:4" x14ac:dyDescent="0.25">
      <c r="A72" s="8" t="s">
        <v>69</v>
      </c>
      <c r="B72" s="42">
        <v>0</v>
      </c>
      <c r="C72" s="42">
        <v>0</v>
      </c>
    </row>
    <row r="73" spans="1:4" x14ac:dyDescent="0.25">
      <c r="A73" s="10" t="s">
        <v>35</v>
      </c>
      <c r="B73" s="7">
        <f>B8</f>
        <v>329000000</v>
      </c>
      <c r="C73" s="101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2">
        <v>0</v>
      </c>
      <c r="C76" s="42">
        <v>0</v>
      </c>
    </row>
    <row r="77" spans="1:4" x14ac:dyDescent="0.25">
      <c r="A77" s="8" t="s">
        <v>72</v>
      </c>
      <c r="B77" s="42">
        <v>0</v>
      </c>
      <c r="C77" s="42">
        <v>0</v>
      </c>
    </row>
    <row r="78" spans="1:4" x14ac:dyDescent="0.25">
      <c r="A78" s="8" t="s">
        <v>73</v>
      </c>
      <c r="B78" s="42">
        <v>0</v>
      </c>
      <c r="C78" s="42">
        <v>0</v>
      </c>
    </row>
    <row r="79" spans="1:4" x14ac:dyDescent="0.25">
      <c r="A79" s="3" t="s">
        <v>74</v>
      </c>
      <c r="B79" s="42">
        <v>0</v>
      </c>
      <c r="C79" s="42">
        <v>0</v>
      </c>
    </row>
    <row r="80" spans="1:4" x14ac:dyDescent="0.25">
      <c r="A80" s="8" t="s">
        <v>75</v>
      </c>
      <c r="B80" s="42">
        <v>0</v>
      </c>
      <c r="C80" s="42">
        <v>0</v>
      </c>
    </row>
    <row r="81" spans="1:11" x14ac:dyDescent="0.25">
      <c r="A81" s="8" t="s">
        <v>76</v>
      </c>
      <c r="B81" s="42">
        <v>0</v>
      </c>
      <c r="C81" s="42">
        <v>0</v>
      </c>
    </row>
    <row r="82" spans="1:11" x14ac:dyDescent="0.25">
      <c r="A82" s="3" t="s">
        <v>77</v>
      </c>
      <c r="B82" s="42">
        <v>0</v>
      </c>
      <c r="C82" s="42">
        <v>0</v>
      </c>
    </row>
    <row r="83" spans="1:11" x14ac:dyDescent="0.25">
      <c r="A83" s="8" t="s">
        <v>78</v>
      </c>
      <c r="B83" s="42">
        <v>0</v>
      </c>
      <c r="C83" s="42">
        <v>0</v>
      </c>
    </row>
    <row r="84" spans="1:11" x14ac:dyDescent="0.25">
      <c r="A84" s="10" t="s">
        <v>79</v>
      </c>
      <c r="B84" s="101">
        <f>SUM(B76:B83)</f>
        <v>0</v>
      </c>
      <c r="C84" s="101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02">
        <f>C73+C84</f>
        <v>0</v>
      </c>
    </row>
    <row r="87" spans="1:11" x14ac:dyDescent="0.25">
      <c r="A87" s="23" t="s">
        <v>124</v>
      </c>
      <c r="B87" s="18"/>
      <c r="D87" s="20"/>
    </row>
    <row r="88" spans="1:11" x14ac:dyDescent="0.25">
      <c r="A88" s="103" t="s">
        <v>121</v>
      </c>
      <c r="B88" s="18"/>
      <c r="D88" s="20"/>
    </row>
    <row r="89" spans="1:11" ht="30" x14ac:dyDescent="0.25">
      <c r="A89" s="104" t="s">
        <v>122</v>
      </c>
      <c r="B89" s="18"/>
      <c r="D89" s="20"/>
    </row>
    <row r="90" spans="1:11" ht="60" x14ac:dyDescent="0.25">
      <c r="A90" s="105" t="s">
        <v>123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111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106</v>
      </c>
      <c r="B94" s="157" t="s">
        <v>107</v>
      </c>
      <c r="C94" s="157"/>
      <c r="G94" s="24"/>
      <c r="H94" s="25"/>
      <c r="I94" s="25"/>
      <c r="J94" s="25"/>
      <c r="K94" s="23"/>
    </row>
    <row r="95" spans="1:11" x14ac:dyDescent="0.25">
      <c r="A95" s="15" t="s">
        <v>108</v>
      </c>
      <c r="B95" s="158" t="s">
        <v>109</v>
      </c>
      <c r="C95" s="158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112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59" t="s">
        <v>119</v>
      </c>
      <c r="B99" s="159"/>
      <c r="E99" s="21"/>
      <c r="F99" s="21"/>
      <c r="G99" s="21"/>
      <c r="H99" s="21"/>
      <c r="I99" s="21"/>
      <c r="J99" s="21"/>
    </row>
    <row r="100" spans="1:10" x14ac:dyDescent="0.25">
      <c r="A100" s="160" t="s">
        <v>110</v>
      </c>
      <c r="B100" s="160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6"/>
  <sheetViews>
    <sheetView showGridLines="0" zoomScaleNormal="100" workbookViewId="0">
      <pane xSplit="2" ySplit="7" topLeftCell="C8" activePane="bottomRight" state="frozen"/>
      <selection activeCell="E26" sqref="E26"/>
      <selection pane="topRight" activeCell="E26" sqref="E26"/>
      <selection pane="bottomLeft" activeCell="E26" sqref="E26"/>
      <selection pane="bottomRight" activeCell="D86" sqref="D86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13.140625" bestFit="1" customWidth="1"/>
    <col min="4" max="4" width="19" bestFit="1" customWidth="1"/>
    <col min="5" max="5" width="14.5703125" customWidth="1"/>
    <col min="6" max="6" width="13.5703125" style="72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12.140625" bestFit="1" customWidth="1"/>
    <col min="13" max="13" width="14.140625" bestFit="1" customWidth="1"/>
    <col min="14" max="14" width="13.85546875" customWidth="1"/>
    <col min="15" max="15" width="13.140625" bestFit="1" customWidth="1"/>
    <col min="16" max="16" width="13.140625" customWidth="1"/>
    <col min="17" max="17" width="14.5703125" style="34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61" t="s">
        <v>105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S1" s="9" t="s">
        <v>93</v>
      </c>
    </row>
    <row r="2" spans="2:30" ht="18.75" customHeight="1" x14ac:dyDescent="0.25">
      <c r="B2" s="161" t="s">
        <v>113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59"/>
      <c r="S2" s="15" t="s">
        <v>95</v>
      </c>
    </row>
    <row r="3" spans="2:30" ht="18.75" customHeight="1" x14ac:dyDescent="0.25">
      <c r="B3" s="161" t="s">
        <v>115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S3" s="15" t="s">
        <v>96</v>
      </c>
    </row>
    <row r="4" spans="2:30" ht="15.75" customHeight="1" x14ac:dyDescent="0.25">
      <c r="B4" s="162" t="s">
        <v>102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S4" s="15" t="s">
        <v>94</v>
      </c>
    </row>
    <row r="5" spans="2:30" ht="18.75" customHeight="1" x14ac:dyDescent="0.25">
      <c r="B5" s="141"/>
      <c r="C5" s="141"/>
      <c r="D5" s="141"/>
      <c r="E5" s="165" t="s">
        <v>36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S5" s="15" t="s">
        <v>97</v>
      </c>
    </row>
    <row r="6" spans="2:30" ht="18.75" customHeight="1" x14ac:dyDescent="0.25">
      <c r="B6" s="58"/>
      <c r="C6" s="58"/>
      <c r="D6" s="58"/>
      <c r="E6" s="163" t="s">
        <v>116</v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56"/>
      <c r="Q6" s="58"/>
      <c r="S6" s="15"/>
    </row>
    <row r="7" spans="2:30" ht="47.25" x14ac:dyDescent="0.25">
      <c r="B7" s="166" t="s">
        <v>0</v>
      </c>
      <c r="C7" s="94" t="s">
        <v>37</v>
      </c>
      <c r="D7" s="94" t="s">
        <v>129</v>
      </c>
      <c r="E7" s="96" t="s">
        <v>81</v>
      </c>
      <c r="F7" s="96" t="s">
        <v>82</v>
      </c>
      <c r="G7" s="96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5" t="s">
        <v>104</v>
      </c>
      <c r="AC7" s="20">
        <f>SUM(U8:AC8)</f>
        <v>11.029108875781253</v>
      </c>
      <c r="AD7" s="20">
        <f>+AC7+AD8</f>
        <v>13.989108875781252</v>
      </c>
    </row>
    <row r="8" spans="2:30" x14ac:dyDescent="0.25">
      <c r="B8" s="87" t="s">
        <v>1</v>
      </c>
      <c r="C8" s="69">
        <f>C9+C15+C25+C35+C43+C51+C61+C66+C69</f>
        <v>329000000</v>
      </c>
      <c r="D8" s="69">
        <f t="shared" ref="D8:F8" si="0">D9+D15+D25+D35+D43+D51+D61+D66+D69</f>
        <v>516993034.39000005</v>
      </c>
      <c r="E8" s="45">
        <f t="shared" si="0"/>
        <v>0</v>
      </c>
      <c r="F8" s="93">
        <f t="shared" si="0"/>
        <v>30042269.280000001</v>
      </c>
      <c r="G8" s="71">
        <f t="shared" ref="G8" si="1">G9+G15+G25+G35+G43+G51+G61+G66+G69</f>
        <v>21493045.68</v>
      </c>
      <c r="H8" s="71">
        <f t="shared" ref="H8" si="2">H9+H15+H25+H35+H43+H51+H61+H66+H69</f>
        <v>19440070.079999994</v>
      </c>
      <c r="I8" s="71">
        <f t="shared" ref="I8" si="3">I9+I15+I25+I35+I43+I51+I61+I66+I69</f>
        <v>27248104.189999998</v>
      </c>
      <c r="J8" s="71">
        <f t="shared" ref="J8" si="4">J9+J15+J25+J35+J43+J51+J61+J66+J69</f>
        <v>22703919.259999998</v>
      </c>
      <c r="K8" s="71">
        <f t="shared" ref="K8" si="5">K9+K15+K25+K35+K43+K51+K61+K66+K69</f>
        <v>36493254.650000006</v>
      </c>
      <c r="L8" s="71">
        <f t="shared" ref="L8" si="6">L9+L15+L25+L35+L43+L51+L61+L66+L69</f>
        <v>34270209.280000001</v>
      </c>
      <c r="M8" s="71">
        <f t="shared" ref="M8" si="7">M9+M15+M25+M35+M43+M51+M61+M66+M69</f>
        <v>37329250.359999999</v>
      </c>
      <c r="N8" s="71">
        <f t="shared" ref="N8" si="8">N9+N15+N25+N35+N43+N51+N61+N66+N69</f>
        <v>28641103.129999995</v>
      </c>
      <c r="O8" s="71">
        <f t="shared" ref="O8" si="9">O9+O15+O25+O35+O43+O51+O61+O66+O69</f>
        <v>36447653.229999997</v>
      </c>
      <c r="P8" s="71">
        <f t="shared" ref="P8" si="10">P9+P15+P25+P35+P43+P51+P61+P66+P69</f>
        <v>85207866.74000001</v>
      </c>
      <c r="Q8" s="71">
        <f t="shared" ref="Q8" si="11">Q9+Q15+Q25+Q35+Q43+Q51+Q61+Q66+Q69</f>
        <v>379316745.87999994</v>
      </c>
      <c r="U8" s="18">
        <v>1</v>
      </c>
      <c r="V8" s="18">
        <v>1.05</v>
      </c>
      <c r="W8" s="18">
        <f>+V8*1.05</f>
        <v>1.1025</v>
      </c>
      <c r="X8" s="18">
        <f t="shared" ref="X8:AB8" si="12">+W8*1.05</f>
        <v>1.1576250000000001</v>
      </c>
      <c r="Y8" s="18">
        <f t="shared" si="12"/>
        <v>1.2155062500000002</v>
      </c>
      <c r="Z8" s="18">
        <f t="shared" si="12"/>
        <v>1.2762815625000004</v>
      </c>
      <c r="AA8" s="18">
        <f t="shared" si="12"/>
        <v>1.3400956406250004</v>
      </c>
      <c r="AB8" s="18">
        <f t="shared" si="12"/>
        <v>1.4071004226562505</v>
      </c>
      <c r="AC8" s="18">
        <v>1.48</v>
      </c>
      <c r="AD8" s="18">
        <f>+AC8*2</f>
        <v>2.96</v>
      </c>
    </row>
    <row r="9" spans="2:30" ht="30" x14ac:dyDescent="0.25">
      <c r="B9" s="87" t="s">
        <v>2</v>
      </c>
      <c r="C9" s="79">
        <f>C10+C11+C12+C13+C14</f>
        <v>72657782</v>
      </c>
      <c r="D9" s="79">
        <f>D10+D11+D12+D13+D14</f>
        <v>225100396</v>
      </c>
      <c r="E9" s="55">
        <f>E10+E11+E12+E13+E14</f>
        <v>0</v>
      </c>
      <c r="F9" s="70">
        <f t="shared" ref="F9" si="13">F10+F11+F12+F13+F14</f>
        <v>24749651.609999999</v>
      </c>
      <c r="G9" s="70">
        <f t="shared" ref="G9:P9" si="14">G10+G11+G12+G13+G14</f>
        <v>12044306.450000001</v>
      </c>
      <c r="H9" s="70">
        <f t="shared" si="14"/>
        <v>16409823.809999999</v>
      </c>
      <c r="I9" s="70">
        <f t="shared" si="14"/>
        <v>16737861.459999999</v>
      </c>
      <c r="J9" s="70">
        <f>J10+J11+J12+J13+J14</f>
        <v>13091068.42</v>
      </c>
      <c r="K9" s="70">
        <f t="shared" si="14"/>
        <v>16332635.140000001</v>
      </c>
      <c r="L9" s="70">
        <f t="shared" si="14"/>
        <v>13787685.18</v>
      </c>
      <c r="M9" s="70">
        <f t="shared" si="14"/>
        <v>13709131.73</v>
      </c>
      <c r="N9" s="70">
        <f>N10+N11+N12+N13+N14</f>
        <v>25158314.729999997</v>
      </c>
      <c r="O9" s="70">
        <f t="shared" si="14"/>
        <v>19897998.549999997</v>
      </c>
      <c r="P9" s="70">
        <f t="shared" si="14"/>
        <v>48872003.649999999</v>
      </c>
      <c r="Q9" s="70">
        <f>E9+F9+G9+H9+I9+J9+K9+L9+M9+N9+O9+P9</f>
        <v>220790480.72999999</v>
      </c>
      <c r="U9" s="19"/>
    </row>
    <row r="10" spans="2:30" x14ac:dyDescent="0.25">
      <c r="B10" s="88" t="s">
        <v>3</v>
      </c>
      <c r="C10" s="80">
        <v>55395250</v>
      </c>
      <c r="D10" s="80">
        <v>156511275</v>
      </c>
      <c r="E10" s="40">
        <v>0</v>
      </c>
      <c r="F10" s="36">
        <v>21043750</v>
      </c>
      <c r="G10" s="36">
        <v>10230104.810000001</v>
      </c>
      <c r="H10" s="36">
        <v>7877083.5499999998</v>
      </c>
      <c r="I10" s="36">
        <v>11365594.609999999</v>
      </c>
      <c r="J10" s="36">
        <v>11119667.34</v>
      </c>
      <c r="K10" s="36">
        <v>11689960.220000001</v>
      </c>
      <c r="L10" s="36">
        <v>11466641.949999999</v>
      </c>
      <c r="M10" s="36">
        <v>11010475</v>
      </c>
      <c r="N10" s="36">
        <v>12191875</v>
      </c>
      <c r="O10" s="154">
        <v>16966965.43</v>
      </c>
      <c r="P10" s="154">
        <v>29711926.649999999</v>
      </c>
      <c r="Q10" s="36">
        <f>E10+F10+G10+H10+I10+J10+K10+L10+M10+N10+O10+P10</f>
        <v>154674044.56</v>
      </c>
    </row>
    <row r="11" spans="2:30" x14ac:dyDescent="0.25">
      <c r="B11" s="88" t="s">
        <v>4</v>
      </c>
      <c r="C11" s="80">
        <v>2191000</v>
      </c>
      <c r="D11" s="80">
        <v>39876200</v>
      </c>
      <c r="E11" s="40">
        <v>0</v>
      </c>
      <c r="F11" s="37">
        <v>270600</v>
      </c>
      <c r="G11" s="37">
        <v>144734.24</v>
      </c>
      <c r="H11" s="36">
        <v>7372174.9900000002</v>
      </c>
      <c r="I11" s="36">
        <v>2865807.92</v>
      </c>
      <c r="J11" s="36">
        <v>552607.31000000006</v>
      </c>
      <c r="K11" s="36">
        <v>686138.25</v>
      </c>
      <c r="L11" s="36">
        <v>664916.24</v>
      </c>
      <c r="M11" s="36">
        <v>10000</v>
      </c>
      <c r="N11" s="36">
        <v>9326628.2599999998</v>
      </c>
      <c r="O11" s="154">
        <v>704940.22</v>
      </c>
      <c r="P11" s="154">
        <v>16064580</v>
      </c>
      <c r="Q11" s="37">
        <f t="shared" ref="Q10:Q30" si="15">E11+F11+G11+H11+I11+J11+K11+L11+M11+N11+O11+P11</f>
        <v>38663127.43</v>
      </c>
    </row>
    <row r="12" spans="2:30" ht="30" x14ac:dyDescent="0.25">
      <c r="B12" s="88" t="s">
        <v>39</v>
      </c>
      <c r="C12" s="80">
        <f>1872000+2321106</f>
        <v>4193106</v>
      </c>
      <c r="D12" s="80">
        <v>10000000</v>
      </c>
      <c r="E12" s="40">
        <v>0</v>
      </c>
      <c r="F12" s="37">
        <v>394680</v>
      </c>
      <c r="G12" s="37">
        <v>205920</v>
      </c>
      <c r="H12" s="40">
        <v>0</v>
      </c>
      <c r="I12" s="36">
        <v>1244100</v>
      </c>
      <c r="J12" s="40">
        <v>0</v>
      </c>
      <c r="K12" s="36">
        <v>2376660</v>
      </c>
      <c r="L12" s="40">
        <v>0</v>
      </c>
      <c r="M12" s="36">
        <v>1098240</v>
      </c>
      <c r="N12" s="36">
        <v>1879020</v>
      </c>
      <c r="O12" s="154">
        <v>497640</v>
      </c>
      <c r="P12" s="154">
        <v>1046760</v>
      </c>
      <c r="Q12" s="37">
        <f>E12+F12+G12+H12+I12+J12+K12+L12+M12+N12+O12+P12</f>
        <v>8743020</v>
      </c>
    </row>
    <row r="13" spans="2:30" ht="30" x14ac:dyDescent="0.25">
      <c r="B13" s="88" t="s">
        <v>5</v>
      </c>
      <c r="C13" s="80">
        <v>367500</v>
      </c>
      <c r="D13" s="80">
        <v>521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124">
        <v>0</v>
      </c>
      <c r="P13" s="124">
        <v>0</v>
      </c>
      <c r="Q13" s="31">
        <f>E13+F13+G13+H13+I13+J13+K13+L13+M13+N13+O13+P13</f>
        <v>0</v>
      </c>
    </row>
    <row r="14" spans="2:30" ht="30" x14ac:dyDescent="0.25">
      <c r="B14" s="88" t="s">
        <v>6</v>
      </c>
      <c r="C14" s="80">
        <v>10510926</v>
      </c>
      <c r="D14" s="80">
        <v>18712400</v>
      </c>
      <c r="E14" s="40">
        <v>0</v>
      </c>
      <c r="F14" s="57">
        <v>3040621.61</v>
      </c>
      <c r="G14" s="36">
        <v>1463547.4</v>
      </c>
      <c r="H14" s="36">
        <v>1160565.27</v>
      </c>
      <c r="I14" s="36">
        <v>1262358.93</v>
      </c>
      <c r="J14" s="36">
        <v>1418793.77</v>
      </c>
      <c r="K14" s="36">
        <v>1579876.67</v>
      </c>
      <c r="L14" s="36">
        <v>1656126.99</v>
      </c>
      <c r="M14" s="36">
        <v>1590416.73</v>
      </c>
      <c r="N14" s="36">
        <v>1760791.47</v>
      </c>
      <c r="O14" s="154">
        <v>1728452.9</v>
      </c>
      <c r="P14" s="154">
        <v>2048737</v>
      </c>
      <c r="Q14" s="57">
        <f>E14+F14+G14+H14+I14+J14+K14+L14+M14+N14+O14+P14</f>
        <v>18710288.740000002</v>
      </c>
    </row>
    <row r="15" spans="2:30" x14ac:dyDescent="0.25">
      <c r="B15" s="87" t="s">
        <v>7</v>
      </c>
      <c r="C15" s="81">
        <f>C16+C17+C18+C19+C20+C21+C22+C23+C24</f>
        <v>211357218</v>
      </c>
      <c r="D15" s="126">
        <f>D16+D17+D18+D19+D20+D21+D22+D23+D24</f>
        <v>153919354.21000001</v>
      </c>
      <c r="E15" s="55">
        <f t="shared" ref="E15:P15" si="16">E16+E17+E18+E19+E20+E21+E22+E23+E24</f>
        <v>0</v>
      </c>
      <c r="F15" s="70">
        <f t="shared" si="16"/>
        <v>5292617.67</v>
      </c>
      <c r="G15" s="70">
        <f t="shared" si="16"/>
        <v>6748729.6699999999</v>
      </c>
      <c r="H15" s="70">
        <f t="shared" si="16"/>
        <v>2200828.8499999996</v>
      </c>
      <c r="I15" s="70">
        <f t="shared" si="16"/>
        <v>8917457.1600000001</v>
      </c>
      <c r="J15" s="70">
        <f t="shared" si="16"/>
        <v>7180126.3399999999</v>
      </c>
      <c r="K15" s="70">
        <f t="shared" si="16"/>
        <v>5543847.2300000004</v>
      </c>
      <c r="L15" s="70">
        <f t="shared" si="16"/>
        <v>8634173.5899999999</v>
      </c>
      <c r="M15" s="70">
        <f t="shared" si="16"/>
        <v>10558532.74</v>
      </c>
      <c r="N15" s="70">
        <f t="shared" si="16"/>
        <v>7445897.1999999993</v>
      </c>
      <c r="O15" s="70">
        <f t="shared" si="16"/>
        <v>7113391.7000000002</v>
      </c>
      <c r="P15" s="70">
        <f t="shared" si="16"/>
        <v>20314044.159999996</v>
      </c>
      <c r="Q15" s="56">
        <f t="shared" si="15"/>
        <v>89949646.310000002</v>
      </c>
    </row>
    <row r="16" spans="2:30" x14ac:dyDescent="0.25">
      <c r="B16" s="88" t="s">
        <v>8</v>
      </c>
      <c r="C16" s="80">
        <v>14556075</v>
      </c>
      <c r="D16" s="80">
        <v>19240000</v>
      </c>
      <c r="E16" s="40">
        <v>0</v>
      </c>
      <c r="F16" s="57">
        <v>1894406.6</v>
      </c>
      <c r="G16" s="37">
        <v>812302.85</v>
      </c>
      <c r="H16" s="36">
        <v>1365963.65</v>
      </c>
      <c r="I16" s="36">
        <v>1612615.21</v>
      </c>
      <c r="J16" s="36">
        <v>925352.15</v>
      </c>
      <c r="K16" s="36">
        <v>1169159.27</v>
      </c>
      <c r="L16" s="36">
        <v>1611669.5</v>
      </c>
      <c r="M16" s="36">
        <v>1143785.92</v>
      </c>
      <c r="N16" s="36">
        <v>1507965.89</v>
      </c>
      <c r="O16" s="154">
        <v>1571770.07</v>
      </c>
      <c r="P16" s="154">
        <v>1644502.35</v>
      </c>
      <c r="Q16" s="57">
        <f t="shared" si="15"/>
        <v>15259493.460000001</v>
      </c>
    </row>
    <row r="17" spans="2:17" ht="30" x14ac:dyDescent="0.25">
      <c r="B17" s="88" t="s">
        <v>9</v>
      </c>
      <c r="C17" s="80">
        <v>7000000</v>
      </c>
      <c r="D17" s="80">
        <v>13141910.210000001</v>
      </c>
      <c r="E17" s="40">
        <v>0</v>
      </c>
      <c r="F17" s="40">
        <v>0</v>
      </c>
      <c r="G17" s="36">
        <v>197296</v>
      </c>
      <c r="H17" s="40">
        <v>0</v>
      </c>
      <c r="I17" s="36">
        <v>528493.74</v>
      </c>
      <c r="J17" s="36">
        <v>289368.45</v>
      </c>
      <c r="K17" s="36">
        <v>215202.97</v>
      </c>
      <c r="L17" s="36">
        <v>1093109.8999999999</v>
      </c>
      <c r="M17" s="36">
        <v>439087.87</v>
      </c>
      <c r="N17" s="36">
        <v>710020.01</v>
      </c>
      <c r="O17" s="154">
        <v>532889.98</v>
      </c>
      <c r="P17" s="154">
        <v>2163283.77</v>
      </c>
      <c r="Q17" s="40">
        <v>0</v>
      </c>
    </row>
    <row r="18" spans="2:17" x14ac:dyDescent="0.25">
      <c r="B18" s="88" t="s">
        <v>10</v>
      </c>
      <c r="C18" s="80">
        <v>1000000</v>
      </c>
      <c r="D18" s="80">
        <v>452000</v>
      </c>
      <c r="E18" s="40">
        <v>0</v>
      </c>
      <c r="F18" s="40">
        <v>0</v>
      </c>
      <c r="G18" s="40">
        <v>0</v>
      </c>
      <c r="H18" s="36">
        <v>1500</v>
      </c>
      <c r="I18" s="36">
        <v>4700</v>
      </c>
      <c r="J18" s="36">
        <v>6250</v>
      </c>
      <c r="K18" s="36">
        <v>21250</v>
      </c>
      <c r="L18" s="36">
        <v>12230</v>
      </c>
      <c r="M18" s="40">
        <v>0</v>
      </c>
      <c r="N18" s="36">
        <v>12900</v>
      </c>
      <c r="O18" s="154">
        <v>192237.3</v>
      </c>
      <c r="P18" s="113">
        <v>27850</v>
      </c>
      <c r="Q18" s="40">
        <v>0</v>
      </c>
    </row>
    <row r="19" spans="2:17" ht="18" customHeight="1" x14ac:dyDescent="0.25">
      <c r="B19" s="88" t="s">
        <v>11</v>
      </c>
      <c r="C19" s="80">
        <v>2575000</v>
      </c>
      <c r="D19" s="80">
        <v>568670</v>
      </c>
      <c r="E19" s="40">
        <v>0</v>
      </c>
      <c r="F19" s="40">
        <v>0</v>
      </c>
      <c r="G19" s="40">
        <v>0</v>
      </c>
      <c r="H19" s="40">
        <v>0</v>
      </c>
      <c r="I19" s="36">
        <v>12200</v>
      </c>
      <c r="J19" s="40">
        <v>0</v>
      </c>
      <c r="K19" s="36">
        <v>12400</v>
      </c>
      <c r="L19" s="36">
        <v>116860</v>
      </c>
      <c r="M19" s="40">
        <v>0</v>
      </c>
      <c r="N19" s="36">
        <v>11879</v>
      </c>
      <c r="O19" s="154">
        <v>141416</v>
      </c>
      <c r="P19" s="154">
        <v>28300</v>
      </c>
      <c r="Q19" s="40">
        <v>0</v>
      </c>
    </row>
    <row r="20" spans="2:17" x14ac:dyDescent="0.25">
      <c r="B20" s="88" t="s">
        <v>12</v>
      </c>
      <c r="C20" s="80">
        <v>15265382</v>
      </c>
      <c r="D20" s="80">
        <v>36182000</v>
      </c>
      <c r="E20" s="40">
        <v>0</v>
      </c>
      <c r="F20" s="57">
        <v>1860703.24</v>
      </c>
      <c r="G20" s="36">
        <v>1357279.5</v>
      </c>
      <c r="H20" s="47">
        <v>155363.98000000001</v>
      </c>
      <c r="I20" s="36">
        <v>2606067.2200000002</v>
      </c>
      <c r="J20" s="36">
        <v>770725.4</v>
      </c>
      <c r="K20" s="40">
        <v>0</v>
      </c>
      <c r="L20" s="36">
        <v>3603521.3</v>
      </c>
      <c r="M20" s="36">
        <v>5783213.6799999997</v>
      </c>
      <c r="N20" s="36">
        <v>2721743.13</v>
      </c>
      <c r="O20" s="154">
        <v>894325</v>
      </c>
      <c r="P20" s="154">
        <v>5005459.4000000004</v>
      </c>
      <c r="Q20" s="57">
        <f t="shared" si="15"/>
        <v>24758401.850000001</v>
      </c>
    </row>
    <row r="21" spans="2:17" x14ac:dyDescent="0.25">
      <c r="B21" s="88" t="s">
        <v>13</v>
      </c>
      <c r="C21" s="80">
        <v>3500000</v>
      </c>
      <c r="D21" s="80">
        <v>5787000</v>
      </c>
      <c r="E21" s="40">
        <v>0</v>
      </c>
      <c r="F21" s="57">
        <v>53257.83</v>
      </c>
      <c r="G21" s="36">
        <v>2729678.4</v>
      </c>
      <c r="H21" s="40">
        <v>0</v>
      </c>
      <c r="I21" s="40">
        <v>0</v>
      </c>
      <c r="J21" s="36">
        <v>142211.92000000001</v>
      </c>
      <c r="K21" s="36">
        <v>46963.76</v>
      </c>
      <c r="L21" s="36">
        <v>519598.9</v>
      </c>
      <c r="M21" s="36">
        <v>54063.16</v>
      </c>
      <c r="N21" s="36">
        <v>55931.33</v>
      </c>
      <c r="O21" s="154">
        <v>411298.58</v>
      </c>
      <c r="P21" s="154">
        <v>676203.78</v>
      </c>
      <c r="Q21" s="57">
        <f t="shared" si="15"/>
        <v>4689207.66</v>
      </c>
    </row>
    <row r="22" spans="2:17" ht="60" x14ac:dyDescent="0.25">
      <c r="B22" s="88" t="s">
        <v>14</v>
      </c>
      <c r="C22" s="80">
        <v>4590368</v>
      </c>
      <c r="D22" s="80">
        <v>23566949</v>
      </c>
      <c r="E22" s="40">
        <v>0</v>
      </c>
      <c r="F22" s="40">
        <v>0</v>
      </c>
      <c r="G22" s="36">
        <v>128620</v>
      </c>
      <c r="H22" s="36">
        <v>32001.22</v>
      </c>
      <c r="I22" s="39">
        <v>47200</v>
      </c>
      <c r="J22" s="39">
        <v>337066.73</v>
      </c>
      <c r="K22" s="39">
        <v>346136.72</v>
      </c>
      <c r="L22" s="39">
        <v>143267.84</v>
      </c>
      <c r="M22" s="39">
        <v>121751.5</v>
      </c>
      <c r="N22" s="39">
        <v>117314.24000000001</v>
      </c>
      <c r="O22" s="154">
        <v>418722.97</v>
      </c>
      <c r="P22" s="154">
        <v>525669.39</v>
      </c>
      <c r="Q22" s="36">
        <f t="shared" si="15"/>
        <v>2217750.61</v>
      </c>
    </row>
    <row r="23" spans="2:17" ht="45" x14ac:dyDescent="0.25">
      <c r="B23" s="88" t="s">
        <v>15</v>
      </c>
      <c r="C23" s="80">
        <f>61334393+100000000+1200000</f>
        <v>162534393</v>
      </c>
      <c r="D23" s="80">
        <v>44680825</v>
      </c>
      <c r="E23" s="40">
        <v>0</v>
      </c>
      <c r="F23" s="57">
        <v>1484250</v>
      </c>
      <c r="G23" s="36">
        <v>1523552.92</v>
      </c>
      <c r="H23" s="39">
        <v>646000</v>
      </c>
      <c r="I23" s="39">
        <v>3449220</v>
      </c>
      <c r="J23" s="39">
        <v>2767904.27</v>
      </c>
      <c r="K23" s="39">
        <v>3180090.2</v>
      </c>
      <c r="L23" s="39">
        <v>837291.35</v>
      </c>
      <c r="M23" s="39">
        <v>2624080.0099999998</v>
      </c>
      <c r="N23" s="39">
        <v>2157766.7599999998</v>
      </c>
      <c r="O23" s="154">
        <v>2049808.77</v>
      </c>
      <c r="P23" s="155">
        <v>9368195.5</v>
      </c>
      <c r="Q23" s="47">
        <f t="shared" si="15"/>
        <v>30088159.779999997</v>
      </c>
    </row>
    <row r="24" spans="2:17" ht="30" x14ac:dyDescent="0.25">
      <c r="B24" s="88" t="s">
        <v>40</v>
      </c>
      <c r="C24" s="80">
        <v>336000</v>
      </c>
      <c r="D24" s="80">
        <v>10300000</v>
      </c>
      <c r="E24" s="40">
        <v>0</v>
      </c>
      <c r="F24" s="40">
        <v>0</v>
      </c>
      <c r="G24" s="40">
        <v>0</v>
      </c>
      <c r="H24" s="40">
        <v>0</v>
      </c>
      <c r="I24" s="39">
        <v>656960.99</v>
      </c>
      <c r="J24" s="39">
        <v>1941247.42</v>
      </c>
      <c r="K24" s="39">
        <v>552644.31000000006</v>
      </c>
      <c r="L24" s="39">
        <v>696624.8</v>
      </c>
      <c r="M24" s="39">
        <v>392550.6</v>
      </c>
      <c r="N24" s="39">
        <v>150376.84</v>
      </c>
      <c r="O24" s="154">
        <v>900923.03</v>
      </c>
      <c r="P24" s="155">
        <v>874579.97</v>
      </c>
      <c r="Q24" s="57">
        <f t="shared" si="15"/>
        <v>6165907.96</v>
      </c>
    </row>
    <row r="25" spans="2:17" s="46" customFormat="1" x14ac:dyDescent="0.25">
      <c r="B25" s="87" t="s">
        <v>16</v>
      </c>
      <c r="C25" s="81">
        <f>C26+C27+C28+C29+C30+C31+C32+C33+C34</f>
        <v>13185000</v>
      </c>
      <c r="D25" s="81">
        <f>D26+D27+D28+D29+D30+D31+D32+D33+D34</f>
        <v>29027334.789999999</v>
      </c>
      <c r="E25" s="55">
        <f t="shared" ref="E25:P25" si="17">E26+E27+E28+E29+E30+E31+E32+E33+E34</f>
        <v>0</v>
      </c>
      <c r="F25" s="74">
        <f t="shared" si="17"/>
        <v>0</v>
      </c>
      <c r="G25" s="81">
        <f t="shared" si="17"/>
        <v>921057.61</v>
      </c>
      <c r="H25" s="81">
        <f t="shared" si="17"/>
        <v>969701.72</v>
      </c>
      <c r="I25" s="81">
        <f t="shared" si="17"/>
        <v>678613.5</v>
      </c>
      <c r="J25" s="81">
        <f t="shared" si="17"/>
        <v>2030455.35</v>
      </c>
      <c r="K25" s="81">
        <f t="shared" si="17"/>
        <v>823453.14</v>
      </c>
      <c r="L25" s="81">
        <f t="shared" si="17"/>
        <v>4844180.1900000004</v>
      </c>
      <c r="M25" s="81">
        <f t="shared" si="17"/>
        <v>535652.11</v>
      </c>
      <c r="N25" s="81">
        <f t="shared" si="17"/>
        <v>547869.01</v>
      </c>
      <c r="O25" s="81">
        <f t="shared" si="17"/>
        <v>544691.54</v>
      </c>
      <c r="P25" s="81">
        <f t="shared" si="17"/>
        <v>8702355.9000000004</v>
      </c>
      <c r="Q25" s="81">
        <f t="shared" si="15"/>
        <v>20598030.07</v>
      </c>
    </row>
    <row r="26" spans="2:17" ht="30" x14ac:dyDescent="0.25">
      <c r="B26" s="88" t="s">
        <v>17</v>
      </c>
      <c r="C26" s="80">
        <v>1650000</v>
      </c>
      <c r="D26" s="80">
        <v>1558885.59</v>
      </c>
      <c r="E26" s="48">
        <v>0</v>
      </c>
      <c r="F26" s="48">
        <v>0</v>
      </c>
      <c r="G26" s="47">
        <v>55712.1</v>
      </c>
      <c r="H26" s="39">
        <v>22259.4</v>
      </c>
      <c r="I26" s="39">
        <v>25503.1</v>
      </c>
      <c r="J26" s="39">
        <v>118684.9</v>
      </c>
      <c r="K26" s="39">
        <v>120122.1</v>
      </c>
      <c r="L26" s="39">
        <v>185390.66</v>
      </c>
      <c r="M26" s="39">
        <v>17820</v>
      </c>
      <c r="N26" s="39">
        <v>20455</v>
      </c>
      <c r="O26" s="154">
        <v>34269</v>
      </c>
      <c r="P26" s="154">
        <v>302574.65999999997</v>
      </c>
      <c r="Q26" s="39">
        <f t="shared" si="15"/>
        <v>902790.91999999993</v>
      </c>
    </row>
    <row r="27" spans="2:17" x14ac:dyDescent="0.25">
      <c r="B27" s="88" t="s">
        <v>18</v>
      </c>
      <c r="C27" s="80">
        <v>300000</v>
      </c>
      <c r="D27" s="80">
        <v>841000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7">
        <v>65136</v>
      </c>
      <c r="K27" s="48">
        <v>0</v>
      </c>
      <c r="L27" s="48">
        <v>0</v>
      </c>
      <c r="M27" s="39">
        <v>274350</v>
      </c>
      <c r="N27" s="39">
        <v>33040</v>
      </c>
      <c r="O27" s="127">
        <v>0</v>
      </c>
      <c r="P27" s="154">
        <v>329043</v>
      </c>
      <c r="Q27" s="44">
        <f t="shared" si="15"/>
        <v>701569</v>
      </c>
    </row>
    <row r="28" spans="2:17" ht="30" x14ac:dyDescent="0.25">
      <c r="B28" s="88" t="s">
        <v>19</v>
      </c>
      <c r="C28" s="80">
        <v>60000</v>
      </c>
      <c r="D28" s="80">
        <v>3223529</v>
      </c>
      <c r="E28" s="48">
        <v>0</v>
      </c>
      <c r="F28" s="48">
        <v>0</v>
      </c>
      <c r="G28" s="39">
        <v>33925</v>
      </c>
      <c r="H28" s="39">
        <v>-33925</v>
      </c>
      <c r="I28" s="39">
        <v>33925</v>
      </c>
      <c r="J28" s="48">
        <v>0</v>
      </c>
      <c r="K28" s="47">
        <v>35043</v>
      </c>
      <c r="L28" s="39">
        <v>411444.71</v>
      </c>
      <c r="M28" s="48">
        <v>0</v>
      </c>
      <c r="N28" s="48">
        <v>123</v>
      </c>
      <c r="O28" s="127">
        <v>24877.75</v>
      </c>
      <c r="P28" s="154">
        <v>148079.5</v>
      </c>
      <c r="Q28" s="57">
        <f t="shared" si="15"/>
        <v>653492.96</v>
      </c>
    </row>
    <row r="29" spans="2:17" ht="30" x14ac:dyDescent="0.25">
      <c r="B29" s="88" t="s">
        <v>20</v>
      </c>
      <c r="C29" s="80">
        <v>200000</v>
      </c>
      <c r="D29" s="80">
        <v>100000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39">
        <v>97610</v>
      </c>
      <c r="M29" s="48">
        <v>0</v>
      </c>
      <c r="N29" s="48">
        <v>0</v>
      </c>
      <c r="O29" s="127">
        <v>0</v>
      </c>
      <c r="P29" s="48">
        <v>0</v>
      </c>
      <c r="Q29" s="57">
        <f t="shared" si="15"/>
        <v>97610</v>
      </c>
    </row>
    <row r="30" spans="2:17" ht="30" x14ac:dyDescent="0.25">
      <c r="B30" s="88" t="s">
        <v>21</v>
      </c>
      <c r="C30" s="80">
        <v>350000</v>
      </c>
      <c r="D30" s="80">
        <v>270457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39">
        <v>10030</v>
      </c>
      <c r="L30" s="48">
        <v>0</v>
      </c>
      <c r="M30" s="48">
        <v>0</v>
      </c>
      <c r="N30" s="48">
        <v>54800</v>
      </c>
      <c r="O30" s="127">
        <v>0</v>
      </c>
      <c r="P30" s="48">
        <v>0</v>
      </c>
      <c r="Q30" s="57">
        <f t="shared" si="15"/>
        <v>64830</v>
      </c>
    </row>
    <row r="31" spans="2:17" ht="30" x14ac:dyDescent="0.25">
      <c r="B31" s="88" t="s">
        <v>22</v>
      </c>
      <c r="C31" s="82">
        <v>0</v>
      </c>
      <c r="D31" s="80">
        <v>835100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108">
        <v>5752.5</v>
      </c>
      <c r="N31" s="48">
        <v>0</v>
      </c>
      <c r="O31" s="127">
        <v>46802.879999999997</v>
      </c>
      <c r="P31" s="154">
        <v>485837.17</v>
      </c>
      <c r="Q31" s="48">
        <v>0</v>
      </c>
    </row>
    <row r="32" spans="2:17" ht="45" x14ac:dyDescent="0.25">
      <c r="B32" s="88" t="s">
        <v>23</v>
      </c>
      <c r="C32" s="80">
        <v>5325000</v>
      </c>
      <c r="D32" s="80">
        <v>8903053</v>
      </c>
      <c r="E32" s="48">
        <v>0</v>
      </c>
      <c r="F32" s="48">
        <v>0</v>
      </c>
      <c r="G32" s="48">
        <v>0</v>
      </c>
      <c r="H32" s="39">
        <v>930000</v>
      </c>
      <c r="I32" s="39">
        <v>599815.4</v>
      </c>
      <c r="J32" s="39">
        <v>500000</v>
      </c>
      <c r="K32" s="47">
        <v>75518</v>
      </c>
      <c r="L32" s="47">
        <v>2737000</v>
      </c>
      <c r="M32" s="48">
        <v>0</v>
      </c>
      <c r="N32" s="48">
        <v>0</v>
      </c>
      <c r="O32" s="127">
        <v>0</v>
      </c>
      <c r="P32" s="154">
        <v>3656265.55</v>
      </c>
      <c r="Q32" s="57">
        <f t="shared" ref="Q32:Q52" si="18">E32+F32+G32+H32+I32+J32+K32+L32+M32+N32+O32+P32</f>
        <v>8498598.9499999993</v>
      </c>
    </row>
    <row r="33" spans="2:17" ht="45" x14ac:dyDescent="0.25">
      <c r="B33" s="88" t="s">
        <v>41</v>
      </c>
      <c r="C33" s="82">
        <v>0</v>
      </c>
      <c r="D33" s="82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f t="shared" si="18"/>
        <v>0</v>
      </c>
    </row>
    <row r="34" spans="2:17" x14ac:dyDescent="0.25">
      <c r="B34" s="88" t="s">
        <v>24</v>
      </c>
      <c r="C34" s="80">
        <v>5300000</v>
      </c>
      <c r="D34" s="152">
        <v>13295310.199999999</v>
      </c>
      <c r="E34" s="48">
        <v>0</v>
      </c>
      <c r="F34" s="48">
        <v>0</v>
      </c>
      <c r="G34" s="39">
        <v>831420.51</v>
      </c>
      <c r="H34" s="38">
        <v>51367.32</v>
      </c>
      <c r="I34" s="28">
        <v>19370</v>
      </c>
      <c r="J34" s="28">
        <v>1346634.45</v>
      </c>
      <c r="K34" s="28">
        <v>582740.04</v>
      </c>
      <c r="L34" s="28">
        <v>1412734.82</v>
      </c>
      <c r="M34" s="39">
        <v>237729.61</v>
      </c>
      <c r="N34" s="28">
        <v>439451.01</v>
      </c>
      <c r="O34" s="28">
        <v>438741.91</v>
      </c>
      <c r="P34" s="155">
        <v>3780556.02</v>
      </c>
      <c r="Q34" s="39">
        <f t="shared" si="18"/>
        <v>9140745.6899999995</v>
      </c>
    </row>
    <row r="35" spans="2:17" x14ac:dyDescent="0.25">
      <c r="B35" s="87" t="s">
        <v>25</v>
      </c>
      <c r="C35" s="81">
        <f>C36+C37+C38+C39+C40+C41+C42</f>
        <v>7400000</v>
      </c>
      <c r="D35" s="81">
        <f>D36+D37+D38+D39+D40+D41+D42</f>
        <v>2300000</v>
      </c>
      <c r="E35" s="55">
        <f t="shared" ref="E35:M35" si="19">E36+E37+E38+E39+E40+E41+E42</f>
        <v>0</v>
      </c>
      <c r="F35" s="74">
        <f t="shared" si="19"/>
        <v>0</v>
      </c>
      <c r="G35" s="81">
        <f t="shared" si="19"/>
        <v>552240</v>
      </c>
      <c r="H35" s="55">
        <f t="shared" si="19"/>
        <v>0</v>
      </c>
      <c r="I35" s="81">
        <f>I36+I37+I38+I39+I40+I41+I42</f>
        <v>773887.77</v>
      </c>
      <c r="J35" s="74">
        <f>J36+J37+J38+J39+J40+J41+J42</f>
        <v>0</v>
      </c>
      <c r="K35" s="81">
        <f>K36+K37+K38+K39+K40+K41+K42</f>
        <v>200000</v>
      </c>
      <c r="L35" s="74">
        <f t="shared" si="19"/>
        <v>0</v>
      </c>
      <c r="M35" s="74">
        <f t="shared" si="19"/>
        <v>0</v>
      </c>
      <c r="N35" s="81">
        <f t="shared" ref="N35:P35" si="20">N36+N37+N38+N39+N40+N41+N42</f>
        <v>108800</v>
      </c>
      <c r="O35" s="81">
        <f t="shared" si="20"/>
        <v>50000</v>
      </c>
      <c r="P35" s="81">
        <f t="shared" si="20"/>
        <v>80000</v>
      </c>
      <c r="Q35" s="81">
        <f t="shared" si="18"/>
        <v>1764927.77</v>
      </c>
    </row>
    <row r="36" spans="2:17" ht="30" x14ac:dyDescent="0.25">
      <c r="B36" s="88" t="s">
        <v>26</v>
      </c>
      <c r="C36" s="80">
        <f>2000000+4000000</f>
        <v>6000000</v>
      </c>
      <c r="D36" s="80">
        <v>600000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7">
        <v>200000</v>
      </c>
      <c r="L36" s="40">
        <v>0</v>
      </c>
      <c r="M36" s="40">
        <v>0</v>
      </c>
      <c r="N36" s="47">
        <v>108800</v>
      </c>
      <c r="O36" s="47">
        <v>50000</v>
      </c>
      <c r="P36" s="47">
        <v>80000</v>
      </c>
      <c r="Q36" s="47">
        <f t="shared" si="18"/>
        <v>438800</v>
      </c>
    </row>
    <row r="37" spans="2:17" ht="45" x14ac:dyDescent="0.25">
      <c r="B37" s="88" t="s">
        <v>42</v>
      </c>
      <c r="C37" s="82">
        <v>0</v>
      </c>
      <c r="D37" s="48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124">
        <v>0</v>
      </c>
      <c r="P37" s="124">
        <v>0</v>
      </c>
      <c r="Q37" s="40">
        <f t="shared" si="18"/>
        <v>0</v>
      </c>
    </row>
    <row r="38" spans="2:17" ht="45" x14ac:dyDescent="0.25">
      <c r="B38" s="88" t="s">
        <v>43</v>
      </c>
      <c r="C38" s="82">
        <v>0</v>
      </c>
      <c r="D38" s="48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124">
        <v>0</v>
      </c>
      <c r="P38" s="124">
        <v>0</v>
      </c>
      <c r="Q38" s="40">
        <f t="shared" si="18"/>
        <v>0</v>
      </c>
    </row>
    <row r="39" spans="2:17" ht="45" x14ac:dyDescent="0.25">
      <c r="B39" s="88" t="s">
        <v>44</v>
      </c>
      <c r="C39" s="82">
        <v>0</v>
      </c>
      <c r="D39" s="48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124">
        <v>0</v>
      </c>
      <c r="P39" s="124">
        <v>0</v>
      </c>
      <c r="Q39" s="40">
        <f t="shared" si="18"/>
        <v>0</v>
      </c>
    </row>
    <row r="40" spans="2:17" ht="45" x14ac:dyDescent="0.25">
      <c r="B40" s="88" t="s">
        <v>45</v>
      </c>
      <c r="C40" s="82">
        <v>0</v>
      </c>
      <c r="D40" s="48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124">
        <v>0</v>
      </c>
      <c r="P40" s="124">
        <v>0</v>
      </c>
      <c r="Q40" s="40">
        <f t="shared" si="18"/>
        <v>0</v>
      </c>
    </row>
    <row r="41" spans="2:17" ht="30" x14ac:dyDescent="0.25">
      <c r="B41" s="88" t="s">
        <v>27</v>
      </c>
      <c r="C41" s="80">
        <v>1400000</v>
      </c>
      <c r="D41" s="80">
        <v>1700000</v>
      </c>
      <c r="E41" s="40">
        <v>0</v>
      </c>
      <c r="F41" s="40">
        <v>0</v>
      </c>
      <c r="G41" s="49">
        <v>552240</v>
      </c>
      <c r="H41" s="40">
        <v>0</v>
      </c>
      <c r="I41" s="49">
        <v>773887.77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124">
        <v>0</v>
      </c>
      <c r="P41" s="124">
        <v>0</v>
      </c>
      <c r="Q41" s="49">
        <f t="shared" si="18"/>
        <v>1326127.77</v>
      </c>
    </row>
    <row r="42" spans="2:17" ht="45" x14ac:dyDescent="0.25">
      <c r="B42" s="88" t="s">
        <v>46</v>
      </c>
      <c r="C42" s="82">
        <v>0</v>
      </c>
      <c r="D42" s="48">
        <v>0</v>
      </c>
      <c r="E42" s="40">
        <v>0</v>
      </c>
      <c r="F42" s="40">
        <v>0</v>
      </c>
      <c r="G42" s="40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125">
        <v>0</v>
      </c>
      <c r="P42" s="125">
        <v>0</v>
      </c>
      <c r="Q42" s="31">
        <f t="shared" si="18"/>
        <v>0</v>
      </c>
    </row>
    <row r="43" spans="2:17" x14ac:dyDescent="0.25">
      <c r="B43" s="87" t="s">
        <v>47</v>
      </c>
      <c r="C43" s="83">
        <f>SUM(C44:C50)</f>
        <v>0</v>
      </c>
      <c r="D43" s="55">
        <f>SUM(D44:D50)</f>
        <v>0</v>
      </c>
      <c r="E43" s="61">
        <f t="shared" ref="E43:P43" si="21">E44+E45+E46+E47+E48+E49+E50</f>
        <v>0</v>
      </c>
      <c r="F43" s="74">
        <f t="shared" si="21"/>
        <v>0</v>
      </c>
      <c r="G43" s="33">
        <f t="shared" si="21"/>
        <v>0</v>
      </c>
      <c r="H43" s="33">
        <f t="shared" si="21"/>
        <v>0</v>
      </c>
      <c r="I43" s="33">
        <f t="shared" si="21"/>
        <v>0</v>
      </c>
      <c r="J43" s="33">
        <f t="shared" si="21"/>
        <v>0</v>
      </c>
      <c r="K43" s="33">
        <f t="shared" si="21"/>
        <v>0</v>
      </c>
      <c r="L43" s="33">
        <f t="shared" si="21"/>
        <v>0</v>
      </c>
      <c r="M43" s="33">
        <f t="shared" si="21"/>
        <v>0</v>
      </c>
      <c r="N43" s="33">
        <f t="shared" si="21"/>
        <v>0</v>
      </c>
      <c r="O43" s="33">
        <f t="shared" si="21"/>
        <v>0</v>
      </c>
      <c r="P43" s="33">
        <f t="shared" si="21"/>
        <v>0</v>
      </c>
      <c r="Q43" s="33">
        <f t="shared" si="18"/>
        <v>0</v>
      </c>
    </row>
    <row r="44" spans="2:17" ht="30" x14ac:dyDescent="0.25">
      <c r="B44" s="88" t="s">
        <v>48</v>
      </c>
      <c r="C44" s="82">
        <v>0</v>
      </c>
      <c r="D44" s="82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124">
        <v>0</v>
      </c>
      <c r="P44" s="124">
        <v>0</v>
      </c>
      <c r="Q44" s="31">
        <f t="shared" si="18"/>
        <v>0</v>
      </c>
    </row>
    <row r="45" spans="2:17" ht="45" x14ac:dyDescent="0.25">
      <c r="B45" s="88" t="s">
        <v>49</v>
      </c>
      <c r="C45" s="82">
        <v>0</v>
      </c>
      <c r="D45" s="48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124">
        <v>0</v>
      </c>
      <c r="P45" s="124">
        <v>0</v>
      </c>
      <c r="Q45" s="31">
        <f t="shared" si="18"/>
        <v>0</v>
      </c>
    </row>
    <row r="46" spans="2:17" ht="45" x14ac:dyDescent="0.25">
      <c r="B46" s="88" t="s">
        <v>50</v>
      </c>
      <c r="C46" s="82">
        <v>0</v>
      </c>
      <c r="D46" s="48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124">
        <v>0</v>
      </c>
      <c r="P46" s="124">
        <v>0</v>
      </c>
      <c r="Q46" s="31">
        <f t="shared" si="18"/>
        <v>0</v>
      </c>
    </row>
    <row r="47" spans="2:17" ht="45" x14ac:dyDescent="0.25">
      <c r="B47" s="88" t="s">
        <v>51</v>
      </c>
      <c r="C47" s="82">
        <v>0</v>
      </c>
      <c r="D47" s="48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124">
        <v>0</v>
      </c>
      <c r="P47" s="124">
        <v>0</v>
      </c>
      <c r="Q47" s="31">
        <f t="shared" si="18"/>
        <v>0</v>
      </c>
    </row>
    <row r="48" spans="2:17" ht="45" x14ac:dyDescent="0.25">
      <c r="B48" s="88" t="s">
        <v>52</v>
      </c>
      <c r="C48" s="82">
        <v>0</v>
      </c>
      <c r="D48" s="48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124">
        <v>0</v>
      </c>
      <c r="P48" s="124">
        <v>0</v>
      </c>
      <c r="Q48" s="31">
        <f t="shared" si="18"/>
        <v>0</v>
      </c>
    </row>
    <row r="49" spans="2:19" ht="30" x14ac:dyDescent="0.25">
      <c r="B49" s="88" t="s">
        <v>53</v>
      </c>
      <c r="C49" s="82">
        <v>0</v>
      </c>
      <c r="D49" s="48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124">
        <v>0</v>
      </c>
      <c r="P49" s="124">
        <v>0</v>
      </c>
      <c r="Q49" s="31">
        <f t="shared" si="18"/>
        <v>0</v>
      </c>
    </row>
    <row r="50" spans="2:19" ht="45" x14ac:dyDescent="0.25">
      <c r="B50" s="88" t="s">
        <v>54</v>
      </c>
      <c r="C50" s="82">
        <v>0</v>
      </c>
      <c r="D50" s="48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124">
        <v>0</v>
      </c>
      <c r="P50" s="124">
        <v>0</v>
      </c>
      <c r="Q50" s="31">
        <f t="shared" si="18"/>
        <v>0</v>
      </c>
    </row>
    <row r="51" spans="2:19" s="60" customFormat="1" ht="30" x14ac:dyDescent="0.25">
      <c r="B51" s="91" t="s">
        <v>28</v>
      </c>
      <c r="C51" s="81">
        <f>C52+C53+C54+C55+C56+C57+C58+C59+C60</f>
        <v>24400000</v>
      </c>
      <c r="D51" s="81">
        <f>D52+D53+D54+D55+D56+D57+D58+D59+D60</f>
        <v>99845949.390000001</v>
      </c>
      <c r="E51" s="61">
        <f>E52+E53+E54+E55+E56+E57+E58+E59+E60</f>
        <v>0</v>
      </c>
      <c r="F51" s="74">
        <f t="shared" ref="F51" si="22">F52+F53+F54+F55+F56+F57+F58+F59+F60</f>
        <v>0</v>
      </c>
      <c r="G51" s="81">
        <f t="shared" ref="G51:P51" si="23">G52+G53+G54+G55+G56+G57+G58+G59+G60</f>
        <v>1226711.95</v>
      </c>
      <c r="H51" s="81">
        <f t="shared" si="23"/>
        <v>-140284.29999999999</v>
      </c>
      <c r="I51" s="81">
        <f t="shared" si="23"/>
        <v>140284.29999999999</v>
      </c>
      <c r="J51" s="81">
        <f t="shared" si="23"/>
        <v>402269.14999999997</v>
      </c>
      <c r="K51" s="81">
        <f t="shared" si="23"/>
        <v>13593319.140000001</v>
      </c>
      <c r="L51" s="81">
        <f t="shared" si="23"/>
        <v>7004170.3200000003</v>
      </c>
      <c r="M51" s="81">
        <f>M52+M53+M54+M55+M56+M57+M58+M59+M60</f>
        <v>5932301.2799999993</v>
      </c>
      <c r="N51" s="81">
        <f>N52+N53+N54+N55+N56+N57+N58+N59+N60</f>
        <v>1973854.69</v>
      </c>
      <c r="O51" s="81">
        <f t="shared" si="23"/>
        <v>2247938.94</v>
      </c>
      <c r="P51" s="81">
        <f t="shared" si="23"/>
        <v>7239463.0300000003</v>
      </c>
      <c r="Q51" s="81">
        <f t="shared" si="18"/>
        <v>39620028.500000007</v>
      </c>
    </row>
    <row r="52" spans="2:19" x14ac:dyDescent="0.25">
      <c r="B52" s="88" t="s">
        <v>29</v>
      </c>
      <c r="C52" s="80">
        <v>24350000</v>
      </c>
      <c r="D52" s="80">
        <v>41028633.600000001</v>
      </c>
      <c r="E52" s="40">
        <v>0</v>
      </c>
      <c r="F52" s="40">
        <v>0</v>
      </c>
      <c r="G52" s="49">
        <v>1086427.6499999999</v>
      </c>
      <c r="H52" s="40">
        <v>0</v>
      </c>
      <c r="I52" s="40">
        <v>0</v>
      </c>
      <c r="J52" s="49">
        <v>542553.44999999995</v>
      </c>
      <c r="K52" s="49">
        <v>13289034.84</v>
      </c>
      <c r="L52" s="49">
        <v>5898012.54</v>
      </c>
      <c r="M52" s="49">
        <v>3540744.44</v>
      </c>
      <c r="N52" s="49">
        <v>1973854.69</v>
      </c>
      <c r="O52" s="49">
        <v>2177138.94</v>
      </c>
      <c r="P52" s="129">
        <v>3481907.14</v>
      </c>
      <c r="Q52" s="49">
        <f t="shared" si="18"/>
        <v>31989673.690000005</v>
      </c>
    </row>
    <row r="53" spans="2:19" ht="30" x14ac:dyDescent="0.25">
      <c r="B53" s="88" t="s">
        <v>30</v>
      </c>
      <c r="C53" s="82">
        <v>0</v>
      </c>
      <c r="D53" s="80">
        <v>1952000</v>
      </c>
      <c r="E53" s="40">
        <v>0</v>
      </c>
      <c r="F53" s="40">
        <v>0</v>
      </c>
      <c r="G53" s="80">
        <v>140284.29999999999</v>
      </c>
      <c r="H53" s="80">
        <v>-140284.29999999999</v>
      </c>
      <c r="I53" s="80">
        <v>140284.29999999999</v>
      </c>
      <c r="J53" s="80">
        <v>-140284.29999999999</v>
      </c>
      <c r="K53" s="80">
        <v>140284.29999999999</v>
      </c>
      <c r="L53" s="80">
        <v>818713.5</v>
      </c>
      <c r="M53" s="40">
        <v>0</v>
      </c>
      <c r="N53" s="40">
        <v>0</v>
      </c>
      <c r="O53" s="155">
        <v>70800</v>
      </c>
      <c r="P53" s="155">
        <v>444246.4</v>
      </c>
      <c r="Q53" s="80">
        <f>E53+F53+G53+H53+I53+J53+K53+L53+M53+N53+O53+P53</f>
        <v>1474044.2000000002</v>
      </c>
    </row>
    <row r="54" spans="2:19" ht="30" x14ac:dyDescent="0.25">
      <c r="B54" s="88" t="s">
        <v>31</v>
      </c>
      <c r="C54" s="82">
        <v>0</v>
      </c>
      <c r="D54" s="80">
        <v>60000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80">
        <v>51636.62</v>
      </c>
      <c r="M54" s="40">
        <v>0</v>
      </c>
      <c r="N54" s="40">
        <v>0</v>
      </c>
      <c r="O54" s="124">
        <v>0</v>
      </c>
      <c r="P54" s="124">
        <v>0</v>
      </c>
      <c r="Q54" s="80">
        <f>E54+F54+G54+H54+I54+J54+K54+L54+M54+N54+O54+P54</f>
        <v>51636.62</v>
      </c>
    </row>
    <row r="55" spans="2:19" ht="45" x14ac:dyDescent="0.25">
      <c r="B55" s="88" t="s">
        <v>32</v>
      </c>
      <c r="C55" s="82">
        <v>0</v>
      </c>
      <c r="D55" s="48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124">
        <v>0</v>
      </c>
      <c r="P55" s="124">
        <v>0</v>
      </c>
      <c r="Q55" s="31">
        <f>E55+F55+G55+H55+I55+J55+K55+L55+M55+N55+O55+P55</f>
        <v>0</v>
      </c>
      <c r="S55" s="81"/>
    </row>
    <row r="56" spans="2:19" ht="30" x14ac:dyDescent="0.25">
      <c r="B56" s="88" t="s">
        <v>33</v>
      </c>
      <c r="C56" s="82">
        <v>0</v>
      </c>
      <c r="D56" s="80">
        <v>5910000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80">
        <v>164000</v>
      </c>
      <c r="L56" s="80">
        <v>97039.66</v>
      </c>
      <c r="M56" s="36">
        <v>2391556.84</v>
      </c>
      <c r="N56" s="40">
        <v>0</v>
      </c>
      <c r="O56" s="124">
        <v>0</v>
      </c>
      <c r="P56" s="154">
        <v>913367.58</v>
      </c>
      <c r="Q56" s="31">
        <v>0</v>
      </c>
    </row>
    <row r="57" spans="2:19" ht="30" x14ac:dyDescent="0.25">
      <c r="B57" s="88" t="s">
        <v>55</v>
      </c>
      <c r="C57" s="80">
        <v>50000</v>
      </c>
      <c r="D57" s="80">
        <v>3610000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80">
        <v>138768</v>
      </c>
      <c r="M57" s="40">
        <v>0</v>
      </c>
      <c r="N57" s="40">
        <v>0</v>
      </c>
      <c r="O57" s="124">
        <v>0</v>
      </c>
      <c r="P57" s="154">
        <v>2399941.91</v>
      </c>
      <c r="Q57" s="80">
        <f t="shared" ref="Q57:Q72" si="24">E57+F57+G57+H57+I57+J57+K57+L57+M57+N57+O57+P57</f>
        <v>2538709.91</v>
      </c>
    </row>
    <row r="58" spans="2:19" ht="30" x14ac:dyDescent="0.25">
      <c r="B58" s="88" t="s">
        <v>56</v>
      </c>
      <c r="C58" s="82">
        <v>0</v>
      </c>
      <c r="D58" s="48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124">
        <v>0</v>
      </c>
      <c r="P58" s="124">
        <v>0</v>
      </c>
      <c r="Q58" s="31">
        <f t="shared" si="24"/>
        <v>0</v>
      </c>
    </row>
    <row r="59" spans="2:19" x14ac:dyDescent="0.25">
      <c r="B59" s="88" t="s">
        <v>34</v>
      </c>
      <c r="C59" s="82">
        <v>0</v>
      </c>
      <c r="D59" s="48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124">
        <v>0</v>
      </c>
      <c r="P59" s="124">
        <v>0</v>
      </c>
      <c r="Q59" s="31">
        <f t="shared" si="24"/>
        <v>0</v>
      </c>
    </row>
    <row r="60" spans="2:19" ht="45" x14ac:dyDescent="0.25">
      <c r="B60" s="88" t="s">
        <v>57</v>
      </c>
      <c r="C60" s="82">
        <v>0</v>
      </c>
      <c r="D60" s="154">
        <v>47285315.789999999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124">
        <v>0</v>
      </c>
      <c r="P60" s="124">
        <v>0</v>
      </c>
      <c r="Q60" s="31">
        <f t="shared" si="24"/>
        <v>0</v>
      </c>
    </row>
    <row r="61" spans="2:19" x14ac:dyDescent="0.25">
      <c r="B61" s="87" t="s">
        <v>58</v>
      </c>
      <c r="C61" s="83">
        <f>C62+C63+C65+C64</f>
        <v>0</v>
      </c>
      <c r="D61" s="81">
        <f>D62+D63+D65+D64</f>
        <v>6800000</v>
      </c>
      <c r="E61" s="61">
        <f>E62+E63+E64+E65</f>
        <v>0</v>
      </c>
      <c r="F61" s="74">
        <f>F62+F63+F64+F65</f>
        <v>0</v>
      </c>
      <c r="G61" s="33">
        <f>G62+G63+G64+G65</f>
        <v>0</v>
      </c>
      <c r="H61" s="33">
        <f>H62+H63+H64+H65</f>
        <v>0</v>
      </c>
      <c r="I61" s="33">
        <f t="shared" ref="I61:J61" si="25">I62+I63+I64+I65</f>
        <v>0</v>
      </c>
      <c r="J61" s="33">
        <f t="shared" si="25"/>
        <v>0</v>
      </c>
      <c r="K61" s="33">
        <f t="shared" ref="K61:L61" si="26">K62+K63+K64+K65</f>
        <v>0</v>
      </c>
      <c r="L61" s="33">
        <f t="shared" si="26"/>
        <v>0</v>
      </c>
      <c r="M61" s="29">
        <f t="shared" ref="M61:N61" si="27">M62+M63+M64+M65</f>
        <v>6593632.5</v>
      </c>
      <c r="N61" s="29">
        <f t="shared" si="27"/>
        <v>-6593632.5</v>
      </c>
      <c r="O61" s="29">
        <f t="shared" ref="O61:P61" si="28">O62+O63+O64+O65</f>
        <v>6593632.5</v>
      </c>
      <c r="P61" s="61">
        <f t="shared" si="28"/>
        <v>0</v>
      </c>
      <c r="Q61" s="29">
        <f t="shared" si="24"/>
        <v>6593632.5</v>
      </c>
    </row>
    <row r="62" spans="2:19" x14ac:dyDescent="0.25">
      <c r="B62" s="88" t="s">
        <v>59</v>
      </c>
      <c r="C62" s="82">
        <v>0</v>
      </c>
      <c r="D62" s="80">
        <v>6800000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80">
        <v>6593632.5</v>
      </c>
      <c r="N62" s="80">
        <v>-6593632.5</v>
      </c>
      <c r="O62" s="80">
        <v>6593632.5</v>
      </c>
      <c r="P62" s="124">
        <v>0</v>
      </c>
      <c r="Q62" s="80">
        <f t="shared" si="24"/>
        <v>6593632.5</v>
      </c>
    </row>
    <row r="63" spans="2:19" x14ac:dyDescent="0.25">
      <c r="B63" s="88" t="s">
        <v>60</v>
      </c>
      <c r="C63" s="82">
        <v>0</v>
      </c>
      <c r="D63" s="48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31">
        <f t="shared" si="24"/>
        <v>0</v>
      </c>
    </row>
    <row r="64" spans="2:19" ht="30" x14ac:dyDescent="0.25">
      <c r="B64" s="88" t="s">
        <v>61</v>
      </c>
      <c r="C64" s="82">
        <v>0</v>
      </c>
      <c r="D64" s="48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31">
        <f t="shared" si="24"/>
        <v>0</v>
      </c>
    </row>
    <row r="65" spans="2:17" ht="60" x14ac:dyDescent="0.25">
      <c r="B65" s="88" t="s">
        <v>62</v>
      </c>
      <c r="C65" s="82">
        <v>0</v>
      </c>
      <c r="D65" s="48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31">
        <f t="shared" si="24"/>
        <v>0</v>
      </c>
    </row>
    <row r="66" spans="2:17" ht="30" x14ac:dyDescent="0.25">
      <c r="B66" s="87" t="s">
        <v>63</v>
      </c>
      <c r="C66" s="83">
        <f t="shared" ref="C66:H66" si="29">C67+C68+C69+C70+C71+C72</f>
        <v>0</v>
      </c>
      <c r="D66" s="55">
        <f t="shared" si="29"/>
        <v>0</v>
      </c>
      <c r="E66" s="61">
        <f t="shared" si="29"/>
        <v>0</v>
      </c>
      <c r="F66" s="74">
        <f>F67+F68+F69+F70+F71+F72</f>
        <v>0</v>
      </c>
      <c r="G66" s="33">
        <f t="shared" si="29"/>
        <v>0</v>
      </c>
      <c r="H66" s="33">
        <f t="shared" si="29"/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f t="shared" si="24"/>
        <v>0</v>
      </c>
    </row>
    <row r="67" spans="2:17" x14ac:dyDescent="0.25">
      <c r="B67" s="88" t="s">
        <v>64</v>
      </c>
      <c r="C67" s="82">
        <v>0</v>
      </c>
      <c r="D67" s="48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124">
        <v>0</v>
      </c>
      <c r="P67" s="124">
        <v>0</v>
      </c>
      <c r="Q67" s="31">
        <f t="shared" si="24"/>
        <v>0</v>
      </c>
    </row>
    <row r="68" spans="2:17" ht="45" x14ac:dyDescent="0.25">
      <c r="B68" s="88" t="s">
        <v>65</v>
      </c>
      <c r="C68" s="82">
        <v>0</v>
      </c>
      <c r="D68" s="48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124">
        <v>0</v>
      </c>
      <c r="P68" s="124">
        <v>0</v>
      </c>
      <c r="Q68" s="31">
        <f t="shared" si="24"/>
        <v>0</v>
      </c>
    </row>
    <row r="69" spans="2:17" x14ac:dyDescent="0.25">
      <c r="B69" s="87" t="s">
        <v>66</v>
      </c>
      <c r="C69" s="83">
        <f>C72+C71+C70</f>
        <v>0</v>
      </c>
      <c r="D69" s="55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33">
        <f t="shared" si="24"/>
        <v>0</v>
      </c>
    </row>
    <row r="70" spans="2:17" ht="30" x14ac:dyDescent="0.25">
      <c r="B70" s="88" t="s">
        <v>67</v>
      </c>
      <c r="C70" s="82">
        <v>0</v>
      </c>
      <c r="D70" s="48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31">
        <f t="shared" si="24"/>
        <v>0</v>
      </c>
    </row>
    <row r="71" spans="2:17" ht="30" x14ac:dyDescent="0.25">
      <c r="B71" s="88" t="s">
        <v>68</v>
      </c>
      <c r="C71" s="82">
        <v>0</v>
      </c>
      <c r="D71" s="48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31">
        <f t="shared" si="24"/>
        <v>0</v>
      </c>
    </row>
    <row r="72" spans="2:17" ht="45" x14ac:dyDescent="0.25">
      <c r="B72" s="88" t="s">
        <v>69</v>
      </c>
      <c r="C72" s="82">
        <v>0</v>
      </c>
      <c r="D72" s="48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31">
        <f t="shared" si="24"/>
        <v>0</v>
      </c>
    </row>
    <row r="73" spans="2:17" x14ac:dyDescent="0.25">
      <c r="B73" s="89" t="s">
        <v>35</v>
      </c>
      <c r="C73" s="84">
        <f>C8</f>
        <v>329000000</v>
      </c>
      <c r="D73" s="84">
        <f>D8</f>
        <v>516993034.39000005</v>
      </c>
      <c r="E73" s="62">
        <f t="shared" ref="E73:P73" si="30">E9+E15+E25+E35+E43+E51+E61+E66</f>
        <v>0</v>
      </c>
      <c r="F73" s="30">
        <f t="shared" si="30"/>
        <v>30042269.280000001</v>
      </c>
      <c r="G73" s="30">
        <f>G9+G15+G25+G35+G43+G51+G61+G66</f>
        <v>21493045.68</v>
      </c>
      <c r="H73" s="30">
        <f t="shared" si="30"/>
        <v>19440070.079999994</v>
      </c>
      <c r="I73" s="30">
        <f t="shared" si="30"/>
        <v>27248104.189999998</v>
      </c>
      <c r="J73" s="30">
        <f t="shared" si="30"/>
        <v>22703919.259999998</v>
      </c>
      <c r="K73" s="30">
        <f t="shared" si="30"/>
        <v>36493254.650000006</v>
      </c>
      <c r="L73" s="30">
        <f t="shared" si="30"/>
        <v>34270209.280000001</v>
      </c>
      <c r="M73" s="30">
        <f>M9+M15+M25+M35+M43+M51+M61+M66</f>
        <v>37329250.359999999</v>
      </c>
      <c r="N73" s="30">
        <f t="shared" si="30"/>
        <v>28641103.129999995</v>
      </c>
      <c r="O73" s="30">
        <f t="shared" si="30"/>
        <v>36447653.229999997</v>
      </c>
      <c r="P73" s="30">
        <f t="shared" si="30"/>
        <v>85207866.74000001</v>
      </c>
      <c r="Q73" s="30">
        <f>Q9+Q15+Q25+Q35+Q43+Q51+Q61+Q66</f>
        <v>379316745.87999994</v>
      </c>
    </row>
    <row r="74" spans="2:17" x14ac:dyDescent="0.25">
      <c r="B74" s="90"/>
      <c r="C74" s="85"/>
      <c r="D74" s="63"/>
      <c r="E74" s="49"/>
      <c r="F74" s="75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35"/>
    </row>
    <row r="75" spans="2:17" x14ac:dyDescent="0.25">
      <c r="B75" s="87" t="s">
        <v>70</v>
      </c>
      <c r="C75" s="81"/>
      <c r="D75" s="63"/>
      <c r="E75" s="40">
        <v>0</v>
      </c>
      <c r="F75" s="73">
        <v>0</v>
      </c>
      <c r="G75" s="73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31">
        <v>0</v>
      </c>
    </row>
    <row r="76" spans="2:17" ht="30" x14ac:dyDescent="0.25">
      <c r="B76" s="87" t="s">
        <v>71</v>
      </c>
      <c r="C76" s="82">
        <v>0</v>
      </c>
      <c r="D76" s="48">
        <v>0</v>
      </c>
      <c r="E76" s="40">
        <v>0</v>
      </c>
      <c r="F76" s="73">
        <v>0</v>
      </c>
      <c r="G76" s="73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31">
        <v>0</v>
      </c>
    </row>
    <row r="77" spans="2:17" ht="30" x14ac:dyDescent="0.25">
      <c r="B77" s="88" t="s">
        <v>72</v>
      </c>
      <c r="C77" s="82">
        <v>0</v>
      </c>
      <c r="D77" s="48">
        <v>0</v>
      </c>
      <c r="E77" s="40">
        <v>0</v>
      </c>
      <c r="F77" s="73">
        <v>0</v>
      </c>
      <c r="G77" s="73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31">
        <v>0</v>
      </c>
    </row>
    <row r="78" spans="2:17" ht="30" x14ac:dyDescent="0.25">
      <c r="B78" s="88" t="s">
        <v>73</v>
      </c>
      <c r="C78" s="82">
        <v>0</v>
      </c>
      <c r="D78" s="48">
        <v>0</v>
      </c>
      <c r="E78" s="40">
        <v>0</v>
      </c>
      <c r="F78" s="73">
        <v>0</v>
      </c>
      <c r="G78" s="73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31">
        <v>0</v>
      </c>
    </row>
    <row r="79" spans="2:17" x14ac:dyDescent="0.25">
      <c r="B79" s="87" t="s">
        <v>74</v>
      </c>
      <c r="C79" s="82">
        <v>0</v>
      </c>
      <c r="D79" s="48">
        <v>0</v>
      </c>
      <c r="E79" s="40">
        <v>0</v>
      </c>
      <c r="F79" s="73">
        <v>0</v>
      </c>
      <c r="G79" s="73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31">
        <v>0</v>
      </c>
    </row>
    <row r="80" spans="2:17" ht="30" x14ac:dyDescent="0.25">
      <c r="B80" s="88" t="s">
        <v>75</v>
      </c>
      <c r="C80" s="82">
        <v>0</v>
      </c>
      <c r="D80" s="48">
        <v>0</v>
      </c>
      <c r="E80" s="40">
        <v>0</v>
      </c>
      <c r="F80" s="73">
        <v>0</v>
      </c>
      <c r="G80" s="73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31">
        <v>0</v>
      </c>
    </row>
    <row r="81" spans="2:17" ht="30" x14ac:dyDescent="0.25">
      <c r="B81" s="88" t="s">
        <v>76</v>
      </c>
      <c r="C81" s="82">
        <v>0</v>
      </c>
      <c r="D81" s="48">
        <v>0</v>
      </c>
      <c r="E81" s="40">
        <v>0</v>
      </c>
      <c r="F81" s="73">
        <v>0</v>
      </c>
      <c r="G81" s="73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31">
        <v>0</v>
      </c>
    </row>
    <row r="82" spans="2:17" ht="30" x14ac:dyDescent="0.25">
      <c r="B82" s="87" t="s">
        <v>77</v>
      </c>
      <c r="C82" s="82">
        <v>0</v>
      </c>
      <c r="D82" s="48">
        <v>0</v>
      </c>
      <c r="E82" s="40">
        <v>0</v>
      </c>
      <c r="F82" s="73">
        <v>0</v>
      </c>
      <c r="G82" s="73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31">
        <v>0</v>
      </c>
    </row>
    <row r="83" spans="2:17" ht="30" x14ac:dyDescent="0.25">
      <c r="B83" s="88" t="s">
        <v>78</v>
      </c>
      <c r="C83" s="82">
        <v>0</v>
      </c>
      <c r="D83" s="48">
        <v>0</v>
      </c>
      <c r="E83" s="40">
        <v>0</v>
      </c>
      <c r="F83" s="73">
        <v>0</v>
      </c>
      <c r="G83" s="73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31">
        <v>0</v>
      </c>
    </row>
    <row r="84" spans="2:17" x14ac:dyDescent="0.25">
      <c r="B84" s="89" t="s">
        <v>79</v>
      </c>
      <c r="C84" s="86">
        <f>SUM(C76:C83)</f>
        <v>0</v>
      </c>
      <c r="D84" s="64">
        <f>SUM(D76:D83)</f>
        <v>0</v>
      </c>
      <c r="E84" s="64">
        <v>0</v>
      </c>
      <c r="F84" s="76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</row>
    <row r="85" spans="2:17" x14ac:dyDescent="0.25">
      <c r="C85" s="60"/>
      <c r="D85" s="60"/>
      <c r="E85" s="65"/>
      <c r="F85" s="77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52"/>
    </row>
    <row r="86" spans="2:17" ht="31.5" x14ac:dyDescent="0.25">
      <c r="B86" s="11" t="s">
        <v>80</v>
      </c>
      <c r="C86" s="66">
        <f>C73+C84</f>
        <v>329000000</v>
      </c>
      <c r="D86" s="66">
        <f>D73+D84</f>
        <v>516993034.39000005</v>
      </c>
      <c r="E86" s="67">
        <f t="shared" ref="E86:K86" si="31">E73+E84</f>
        <v>0</v>
      </c>
      <c r="F86" s="78">
        <f t="shared" si="31"/>
        <v>30042269.280000001</v>
      </c>
      <c r="G86" s="68">
        <f t="shared" si="31"/>
        <v>21493045.68</v>
      </c>
      <c r="H86" s="68">
        <f t="shared" si="31"/>
        <v>19440070.079999994</v>
      </c>
      <c r="I86" s="68">
        <f t="shared" si="31"/>
        <v>27248104.189999998</v>
      </c>
      <c r="J86" s="68">
        <f t="shared" si="31"/>
        <v>22703919.259999998</v>
      </c>
      <c r="K86" s="68">
        <f t="shared" si="31"/>
        <v>36493254.650000006</v>
      </c>
      <c r="L86" s="68">
        <f t="shared" ref="L86:N86" si="32">L73+L84</f>
        <v>34270209.280000001</v>
      </c>
      <c r="M86" s="68">
        <f t="shared" si="32"/>
        <v>37329250.359999999</v>
      </c>
      <c r="N86" s="68">
        <f t="shared" si="32"/>
        <v>28641103.129999995</v>
      </c>
      <c r="O86" s="149">
        <f t="shared" ref="O86:P86" si="33">O73+O84</f>
        <v>36447653.229999997</v>
      </c>
      <c r="P86" s="149">
        <f t="shared" si="33"/>
        <v>85207866.74000001</v>
      </c>
      <c r="Q86" s="78">
        <f>Q73+Q84</f>
        <v>379316745.87999994</v>
      </c>
    </row>
    <row r="87" spans="2:17" x14ac:dyDescent="0.25">
      <c r="B87" t="s">
        <v>114</v>
      </c>
      <c r="D87" s="113"/>
      <c r="E87" s="18"/>
      <c r="J87" s="18"/>
    </row>
    <row r="88" spans="2:17" x14ac:dyDescent="0.25">
      <c r="B88" t="s">
        <v>127</v>
      </c>
      <c r="C88" s="18"/>
      <c r="D88" s="41"/>
      <c r="E88" s="18"/>
      <c r="G88" s="41"/>
      <c r="H88" s="41"/>
      <c r="I88" s="41"/>
      <c r="J88" s="20"/>
      <c r="K88" s="107"/>
      <c r="L88" s="41"/>
      <c r="N88" s="50"/>
      <c r="O88" s="41"/>
      <c r="P88" s="113"/>
      <c r="Q88" s="113"/>
    </row>
    <row r="89" spans="2:17" x14ac:dyDescent="0.25">
      <c r="B89" t="s">
        <v>128</v>
      </c>
      <c r="C89" s="18"/>
      <c r="D89" s="41"/>
      <c r="G89" s="41"/>
      <c r="H89" s="20"/>
      <c r="I89" s="50"/>
      <c r="J89" s="20"/>
      <c r="N89" s="50"/>
      <c r="O89" s="18"/>
      <c r="P89" s="20"/>
    </row>
    <row r="90" spans="2:17" x14ac:dyDescent="0.25">
      <c r="C90" s="18"/>
      <c r="D90" s="41"/>
      <c r="G90" s="41"/>
      <c r="H90" s="20"/>
      <c r="I90" s="50"/>
      <c r="J90" s="20"/>
      <c r="K90" s="20"/>
      <c r="L90" s="20"/>
      <c r="N90" s="50"/>
      <c r="O90" s="18"/>
      <c r="P90" s="20"/>
    </row>
    <row r="91" spans="2:17" x14ac:dyDescent="0.25">
      <c r="C91" s="18"/>
      <c r="D91" s="41"/>
      <c r="G91" s="41"/>
      <c r="H91" s="20"/>
      <c r="I91" s="50"/>
      <c r="J91" s="20"/>
      <c r="N91" s="50"/>
      <c r="O91" s="18"/>
      <c r="P91" s="20"/>
    </row>
    <row r="92" spans="2:17" x14ac:dyDescent="0.25">
      <c r="B92" s="23" t="s">
        <v>111</v>
      </c>
      <c r="E92" s="23" t="s">
        <v>111</v>
      </c>
      <c r="F92" s="77"/>
      <c r="G92" s="20"/>
      <c r="I92" s="23" t="s">
        <v>111</v>
      </c>
      <c r="N92" s="23"/>
      <c r="O92" s="120"/>
    </row>
    <row r="93" spans="2:17" x14ac:dyDescent="0.25">
      <c r="B93" s="97" t="s">
        <v>106</v>
      </c>
      <c r="C93" s="46"/>
      <c r="E93" s="98" t="s">
        <v>125</v>
      </c>
      <c r="F93" s="99"/>
      <c r="G93" s="46"/>
      <c r="I93" s="99" t="s">
        <v>118</v>
      </c>
      <c r="J93" s="46"/>
      <c r="K93" s="46"/>
      <c r="L93" s="46"/>
      <c r="M93" s="46"/>
      <c r="N93" s="109"/>
      <c r="O93" s="121"/>
      <c r="P93" s="46"/>
      <c r="Q93" s="100"/>
    </row>
    <row r="94" spans="2:17" x14ac:dyDescent="0.25">
      <c r="B94" s="15" t="s">
        <v>108</v>
      </c>
      <c r="E94" s="60" t="s">
        <v>126</v>
      </c>
      <c r="I94" s="92" t="s">
        <v>117</v>
      </c>
      <c r="O94" s="92"/>
    </row>
    <row r="95" spans="2:17" x14ac:dyDescent="0.25">
      <c r="C95" s="23"/>
      <c r="D95" s="18"/>
    </row>
    <row r="96" spans="2:17" x14ac:dyDescent="0.25">
      <c r="B96" s="24"/>
      <c r="C96" s="23"/>
      <c r="D96" s="20"/>
      <c r="Q96" s="23"/>
    </row>
    <row r="97" spans="2:17" x14ac:dyDescent="0.25">
      <c r="B97" s="24"/>
      <c r="C97" s="23"/>
      <c r="Q97" s="23"/>
    </row>
    <row r="98" spans="2:17" x14ac:dyDescent="0.25">
      <c r="B98" s="24"/>
      <c r="C98" s="23"/>
      <c r="O98" s="41"/>
      <c r="Q98" s="23"/>
    </row>
    <row r="99" spans="2:17" x14ac:dyDescent="0.25">
      <c r="B99" s="24"/>
      <c r="C99" s="23"/>
      <c r="O99" s="41"/>
      <c r="Q99" s="23"/>
    </row>
    <row r="100" spans="2:17" x14ac:dyDescent="0.25">
      <c r="C100" s="53"/>
    </row>
    <row r="101" spans="2:17" x14ac:dyDescent="0.25">
      <c r="C101" s="54"/>
      <c r="D101" s="23"/>
      <c r="O101" s="41"/>
    </row>
    <row r="102" spans="2:17" x14ac:dyDescent="0.25">
      <c r="O102" s="41"/>
    </row>
    <row r="103" spans="2:17" x14ac:dyDescent="0.25">
      <c r="O103" s="41"/>
    </row>
    <row r="104" spans="2:17" x14ac:dyDescent="0.25">
      <c r="O104" s="41"/>
    </row>
    <row r="105" spans="2:17" x14ac:dyDescent="0.25">
      <c r="O105" s="41"/>
    </row>
    <row r="106" spans="2:17" x14ac:dyDescent="0.25">
      <c r="O106" s="41"/>
    </row>
    <row r="108" spans="2:17" x14ac:dyDescent="0.25">
      <c r="O108" s="41"/>
    </row>
    <row r="109" spans="2:17" x14ac:dyDescent="0.25">
      <c r="O109" s="41"/>
    </row>
    <row r="110" spans="2:17" x14ac:dyDescent="0.25">
      <c r="O110" s="41"/>
    </row>
    <row r="111" spans="2:17" x14ac:dyDescent="0.25">
      <c r="O111" s="41"/>
    </row>
    <row r="113" spans="9:15" x14ac:dyDescent="0.25">
      <c r="O113" s="41"/>
    </row>
    <row r="117" spans="9:15" x14ac:dyDescent="0.25">
      <c r="O117" s="41"/>
    </row>
    <row r="118" spans="9:15" x14ac:dyDescent="0.25">
      <c r="O118" s="41"/>
    </row>
    <row r="120" spans="9:15" x14ac:dyDescent="0.25">
      <c r="O120" s="41"/>
    </row>
    <row r="122" spans="9:15" x14ac:dyDescent="0.25">
      <c r="O122" s="41"/>
    </row>
    <row r="126" spans="9:15" x14ac:dyDescent="0.25">
      <c r="I126">
        <v>8</v>
      </c>
    </row>
  </sheetData>
  <mergeCells count="6">
    <mergeCell ref="E6:O6"/>
    <mergeCell ref="E5:P5"/>
    <mergeCell ref="B1:Q1"/>
    <mergeCell ref="B2:P2"/>
    <mergeCell ref="B3:Q3"/>
    <mergeCell ref="B4:Q4"/>
  </mergeCells>
  <printOptions horizontalCentered="1"/>
  <pageMargins left="0.7" right="0.7" top="0.75" bottom="0.75" header="0.3" footer="0.3"/>
  <pageSetup scale="5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6"/>
  <sheetViews>
    <sheetView showGridLines="0" tabSelected="1" zoomScaleNormal="100" workbookViewId="0">
      <pane xSplit="2" ySplit="7" topLeftCell="C8" activePane="bottomRight" state="frozen"/>
      <selection activeCell="E26" sqref="E26"/>
      <selection pane="topRight" activeCell="E26" sqref="E26"/>
      <selection pane="bottomLeft" activeCell="E26" sqref="E26"/>
      <selection pane="bottomRight" activeCell="I12" sqref="I12"/>
    </sheetView>
  </sheetViews>
  <sheetFormatPr baseColWidth="10" defaultColWidth="9.140625" defaultRowHeight="15" x14ac:dyDescent="0.25"/>
  <cols>
    <col min="1" max="1" width="1.140625" style="112" customWidth="1"/>
    <col min="2" max="2" width="35.42578125" style="112" customWidth="1"/>
    <col min="3" max="3" width="13.140625" style="112" bestFit="1" customWidth="1"/>
    <col min="4" max="4" width="19" style="112" bestFit="1" customWidth="1"/>
    <col min="5" max="5" width="14.5703125" style="112" customWidth="1"/>
    <col min="6" max="6" width="13.5703125" style="117" customWidth="1"/>
    <col min="7" max="7" width="14.85546875" style="112" customWidth="1"/>
    <col min="8" max="8" width="13.140625" style="112" customWidth="1"/>
    <col min="9" max="10" width="11.5703125" style="112" bestFit="1" customWidth="1"/>
    <col min="11" max="11" width="11.85546875" style="112" customWidth="1"/>
    <col min="12" max="12" width="12.140625" style="112" bestFit="1" customWidth="1"/>
    <col min="13" max="13" width="14.140625" style="112" bestFit="1" customWidth="1"/>
    <col min="14" max="14" width="13.85546875" style="112" customWidth="1"/>
    <col min="15" max="15" width="13.140625" style="112" bestFit="1" customWidth="1"/>
    <col min="16" max="16" width="13.140625" style="112" customWidth="1"/>
    <col min="17" max="17" width="14.5703125" style="150" customWidth="1"/>
    <col min="18" max="18" width="9.140625" style="112"/>
    <col min="19" max="19" width="96.7109375" style="112" bestFit="1" customWidth="1"/>
    <col min="20" max="20" width="9.140625" style="112"/>
    <col min="21" max="28" width="6" style="112" bestFit="1" customWidth="1"/>
    <col min="29" max="30" width="7" style="112" bestFit="1" customWidth="1"/>
    <col min="31" max="16384" width="9.140625" style="112"/>
  </cols>
  <sheetData>
    <row r="1" spans="2:30" ht="18.75" x14ac:dyDescent="0.3">
      <c r="B1" s="161" t="s">
        <v>105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S1" s="9" t="s">
        <v>93</v>
      </c>
    </row>
    <row r="2" spans="2:30" ht="18.75" customHeight="1" x14ac:dyDescent="0.25">
      <c r="B2" s="161" t="s">
        <v>113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59"/>
      <c r="S2" s="15" t="s">
        <v>95</v>
      </c>
    </row>
    <row r="3" spans="2:30" ht="18.75" customHeight="1" x14ac:dyDescent="0.25">
      <c r="B3" s="161" t="s">
        <v>115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S3" s="15" t="s">
        <v>96</v>
      </c>
    </row>
    <row r="4" spans="2:30" ht="15.75" customHeight="1" x14ac:dyDescent="0.25">
      <c r="B4" s="162" t="s">
        <v>102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S4" s="15" t="s">
        <v>94</v>
      </c>
    </row>
    <row r="5" spans="2:30" ht="18.75" customHeight="1" x14ac:dyDescent="0.25">
      <c r="B5" s="141"/>
      <c r="C5" s="141"/>
      <c r="D5" s="141"/>
      <c r="E5" s="165" t="s">
        <v>36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41"/>
      <c r="S5" s="15" t="s">
        <v>97</v>
      </c>
    </row>
    <row r="6" spans="2:30" ht="18.75" customHeight="1" x14ac:dyDescent="0.25">
      <c r="B6" s="118"/>
      <c r="C6" s="118"/>
      <c r="D6" s="118"/>
      <c r="E6" s="163" t="s">
        <v>116</v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56"/>
      <c r="Q6" s="118"/>
      <c r="S6" s="15"/>
    </row>
    <row r="7" spans="2:30" ht="47.25" x14ac:dyDescent="0.25">
      <c r="B7" s="166" t="s">
        <v>0</v>
      </c>
      <c r="C7" s="94" t="s">
        <v>37</v>
      </c>
      <c r="D7" s="94" t="s">
        <v>129</v>
      </c>
      <c r="E7" s="96" t="s">
        <v>81</v>
      </c>
      <c r="F7" s="96" t="s">
        <v>82</v>
      </c>
      <c r="G7" s="96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5" t="s">
        <v>104</v>
      </c>
      <c r="AC7" s="116">
        <f>SUM(U8:AC8)</f>
        <v>11.029108875781253</v>
      </c>
      <c r="AD7" s="116">
        <f>+AC7+AD8</f>
        <v>13.989108875781252</v>
      </c>
    </row>
    <row r="8" spans="2:30" x14ac:dyDescent="0.25">
      <c r="B8" s="122" t="s">
        <v>1</v>
      </c>
      <c r="C8" s="69">
        <f>C9+C15+C25+C35+C43+C51+C61+C66+C69</f>
        <v>329000000</v>
      </c>
      <c r="D8" s="69">
        <f t="shared" ref="D8:Q8" si="0">D9+D15+D25+D35+D43+D51+D61+D66+D69</f>
        <v>516993034.39000005</v>
      </c>
      <c r="E8" s="45">
        <f t="shared" si="0"/>
        <v>0</v>
      </c>
      <c r="F8" s="93">
        <f t="shared" si="0"/>
        <v>30042269.280000001</v>
      </c>
      <c r="G8" s="71">
        <f t="shared" si="0"/>
        <v>21493045.68</v>
      </c>
      <c r="H8" s="71">
        <f t="shared" si="0"/>
        <v>19440070.079999994</v>
      </c>
      <c r="I8" s="71">
        <f t="shared" si="0"/>
        <v>27248104.189999998</v>
      </c>
      <c r="J8" s="71">
        <f t="shared" si="0"/>
        <v>22703919.259999998</v>
      </c>
      <c r="K8" s="71">
        <f t="shared" si="0"/>
        <v>36493254.650000006</v>
      </c>
      <c r="L8" s="71">
        <f t="shared" si="0"/>
        <v>34270209.280000001</v>
      </c>
      <c r="M8" s="71">
        <f t="shared" si="0"/>
        <v>37329250.359999999</v>
      </c>
      <c r="N8" s="71">
        <f t="shared" si="0"/>
        <v>28641103.129999995</v>
      </c>
      <c r="O8" s="71">
        <f t="shared" si="0"/>
        <v>36447653.229999997</v>
      </c>
      <c r="P8" s="71">
        <f t="shared" si="0"/>
        <v>85207866.74000001</v>
      </c>
      <c r="Q8" s="71">
        <f t="shared" si="0"/>
        <v>379316745.87999994</v>
      </c>
      <c r="U8" s="115">
        <v>1</v>
      </c>
      <c r="V8" s="115">
        <v>1.05</v>
      </c>
      <c r="W8" s="115">
        <f>+V8*1.05</f>
        <v>1.1025</v>
      </c>
      <c r="X8" s="115">
        <f t="shared" ref="X8:AB8" si="1">+W8*1.05</f>
        <v>1.1576250000000001</v>
      </c>
      <c r="Y8" s="115">
        <f t="shared" si="1"/>
        <v>1.2155062500000002</v>
      </c>
      <c r="Z8" s="115">
        <f t="shared" si="1"/>
        <v>1.2762815625000004</v>
      </c>
      <c r="AA8" s="115">
        <f t="shared" si="1"/>
        <v>1.3400956406250004</v>
      </c>
      <c r="AB8" s="115">
        <f t="shared" si="1"/>
        <v>1.4071004226562505</v>
      </c>
      <c r="AC8" s="115">
        <v>1.48</v>
      </c>
      <c r="AD8" s="115">
        <f>+AC8*2</f>
        <v>2.96</v>
      </c>
    </row>
    <row r="9" spans="2:30" ht="30" x14ac:dyDescent="0.25">
      <c r="B9" s="122" t="s">
        <v>2</v>
      </c>
      <c r="C9" s="79">
        <f>C10+C11+C12+C13+C14</f>
        <v>72657782</v>
      </c>
      <c r="D9" s="79">
        <f>D10+D11+D12+D13+D14</f>
        <v>225100396</v>
      </c>
      <c r="E9" s="55">
        <f>E10+E11+E12+E13+E14</f>
        <v>0</v>
      </c>
      <c r="F9" s="70">
        <f t="shared" ref="F9:P9" si="2">F10+F11+F12+F13+F14</f>
        <v>24749651.609999999</v>
      </c>
      <c r="G9" s="70">
        <f t="shared" si="2"/>
        <v>12044306.450000001</v>
      </c>
      <c r="H9" s="70">
        <f t="shared" si="2"/>
        <v>16409823.809999999</v>
      </c>
      <c r="I9" s="70">
        <f t="shared" si="2"/>
        <v>16737861.459999999</v>
      </c>
      <c r="J9" s="70">
        <f>J10+J11+J12+J13+J14</f>
        <v>13091068.42</v>
      </c>
      <c r="K9" s="70">
        <f t="shared" si="2"/>
        <v>16332635.140000001</v>
      </c>
      <c r="L9" s="70">
        <f t="shared" si="2"/>
        <v>13787685.18</v>
      </c>
      <c r="M9" s="70">
        <f t="shared" si="2"/>
        <v>13709131.73</v>
      </c>
      <c r="N9" s="70">
        <f>N10+N11+N12+N13+N14</f>
        <v>25158314.729999997</v>
      </c>
      <c r="O9" s="70">
        <f t="shared" si="2"/>
        <v>19897998.549999997</v>
      </c>
      <c r="P9" s="70">
        <f t="shared" si="2"/>
        <v>48872003.649999999</v>
      </c>
      <c r="Q9" s="70">
        <f>E9+F9+G9+H9+I9+J9+K9+L9+M9+N9+O9+P9</f>
        <v>220790480.72999999</v>
      </c>
      <c r="U9" s="19"/>
    </row>
    <row r="10" spans="2:30" x14ac:dyDescent="0.25">
      <c r="B10" s="123" t="s">
        <v>3</v>
      </c>
      <c r="C10" s="80">
        <v>55395250</v>
      </c>
      <c r="D10" s="80">
        <v>156511275</v>
      </c>
      <c r="E10" s="124">
        <v>0</v>
      </c>
      <c r="F10" s="154">
        <v>21043750</v>
      </c>
      <c r="G10" s="154">
        <v>10230104.810000001</v>
      </c>
      <c r="H10" s="154">
        <v>7877083.5499999998</v>
      </c>
      <c r="I10" s="154">
        <v>11365594.609999999</v>
      </c>
      <c r="J10" s="154">
        <v>11119667.34</v>
      </c>
      <c r="K10" s="154">
        <v>11689960.220000001</v>
      </c>
      <c r="L10" s="154">
        <v>11466641.949999999</v>
      </c>
      <c r="M10" s="154">
        <v>11010475</v>
      </c>
      <c r="N10" s="154">
        <v>12191875</v>
      </c>
      <c r="O10" s="154">
        <v>16966965.43</v>
      </c>
      <c r="P10" s="154">
        <v>29711926.649999999</v>
      </c>
      <c r="Q10" s="154">
        <f>E10+F10+G10+H10+I10+J10+K10+L10+M10+N10+O10+P10</f>
        <v>154674044.56</v>
      </c>
    </row>
    <row r="11" spans="2:30" x14ac:dyDescent="0.25">
      <c r="B11" s="123" t="s">
        <v>4</v>
      </c>
      <c r="C11" s="80">
        <v>2191000</v>
      </c>
      <c r="D11" s="80">
        <v>39876200</v>
      </c>
      <c r="E11" s="124">
        <v>0</v>
      </c>
      <c r="F11" s="37">
        <v>270600</v>
      </c>
      <c r="G11" s="37">
        <v>144734.24</v>
      </c>
      <c r="H11" s="154">
        <v>7372174.9900000002</v>
      </c>
      <c r="I11" s="154">
        <v>2865807.92</v>
      </c>
      <c r="J11" s="154">
        <v>552607.31000000006</v>
      </c>
      <c r="K11" s="154">
        <v>686138.25</v>
      </c>
      <c r="L11" s="154">
        <v>664916.24</v>
      </c>
      <c r="M11" s="154">
        <v>10000</v>
      </c>
      <c r="N11" s="154">
        <v>9326628.2599999998</v>
      </c>
      <c r="O11" s="154">
        <v>704940.22</v>
      </c>
      <c r="P11" s="154">
        <v>16064580</v>
      </c>
      <c r="Q11" s="37">
        <f t="shared" ref="Q11:Q31" si="3">E11+F11+G11+H11+I11+J11+K11+L11+M11+N11+O11+P11</f>
        <v>38663127.43</v>
      </c>
    </row>
    <row r="12" spans="2:30" ht="30" x14ac:dyDescent="0.25">
      <c r="B12" s="123" t="s">
        <v>39</v>
      </c>
      <c r="C12" s="80">
        <f>1872000+2321106</f>
        <v>4193106</v>
      </c>
      <c r="D12" s="80">
        <v>10000000</v>
      </c>
      <c r="E12" s="124">
        <v>0</v>
      </c>
      <c r="F12" s="37">
        <v>394680</v>
      </c>
      <c r="G12" s="37">
        <v>205920</v>
      </c>
      <c r="H12" s="124">
        <v>0</v>
      </c>
      <c r="I12" s="154">
        <v>1244100</v>
      </c>
      <c r="J12" s="124">
        <v>0</v>
      </c>
      <c r="K12" s="154">
        <v>2376660</v>
      </c>
      <c r="L12" s="124">
        <v>0</v>
      </c>
      <c r="M12" s="154">
        <v>1098240</v>
      </c>
      <c r="N12" s="154">
        <v>1879020</v>
      </c>
      <c r="O12" s="154">
        <v>497640</v>
      </c>
      <c r="P12" s="154">
        <v>1046760</v>
      </c>
      <c r="Q12" s="37">
        <f>E12+F12+G12+H12+I12+J12+K12+L12+M12+N12+O12+P12</f>
        <v>8743020</v>
      </c>
    </row>
    <row r="13" spans="2:30" ht="30" x14ac:dyDescent="0.25">
      <c r="B13" s="123" t="s">
        <v>5</v>
      </c>
      <c r="C13" s="80">
        <v>367500</v>
      </c>
      <c r="D13" s="80">
        <v>521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5">
        <f>E13+F13+G13+H13+I13+J13+K13+L13+M13+N13+O13+P13</f>
        <v>0</v>
      </c>
    </row>
    <row r="14" spans="2:30" ht="30" x14ac:dyDescent="0.25">
      <c r="B14" s="123" t="s">
        <v>6</v>
      </c>
      <c r="C14" s="80">
        <v>10510926</v>
      </c>
      <c r="D14" s="80">
        <v>18712400</v>
      </c>
      <c r="E14" s="124">
        <v>0</v>
      </c>
      <c r="F14" s="57">
        <v>3040621.61</v>
      </c>
      <c r="G14" s="154">
        <v>1463547.4</v>
      </c>
      <c r="H14" s="154">
        <v>1160565.27</v>
      </c>
      <c r="I14" s="154">
        <v>1262358.93</v>
      </c>
      <c r="J14" s="154">
        <v>1418793.77</v>
      </c>
      <c r="K14" s="154">
        <v>1579876.67</v>
      </c>
      <c r="L14" s="154">
        <v>1656126.99</v>
      </c>
      <c r="M14" s="154">
        <v>1590416.73</v>
      </c>
      <c r="N14" s="154">
        <v>1760791.47</v>
      </c>
      <c r="O14" s="154">
        <v>1728452.9</v>
      </c>
      <c r="P14" s="154">
        <v>2048737</v>
      </c>
      <c r="Q14" s="57">
        <f>E14+F14+G14+H14+I14+J14+K14+L14+M14+N14+O14+P14</f>
        <v>18710288.740000002</v>
      </c>
    </row>
    <row r="15" spans="2:30" x14ac:dyDescent="0.25">
      <c r="B15" s="122" t="s">
        <v>7</v>
      </c>
      <c r="C15" s="126">
        <f>C16+C17+C18+C19+C20+C21+C22+C23+C24</f>
        <v>211357218</v>
      </c>
      <c r="D15" s="126">
        <f>D16+D17+D18+D19+D20+D21+D22+D23+D24</f>
        <v>153919354.21000001</v>
      </c>
      <c r="E15" s="55">
        <f t="shared" ref="E15:P15" si="4">E16+E17+E18+E19+E20+E21+E22+E23+E24</f>
        <v>0</v>
      </c>
      <c r="F15" s="70">
        <f t="shared" si="4"/>
        <v>5292617.67</v>
      </c>
      <c r="G15" s="70">
        <f t="shared" si="4"/>
        <v>6748729.6699999999</v>
      </c>
      <c r="H15" s="70">
        <f t="shared" si="4"/>
        <v>2200828.8499999996</v>
      </c>
      <c r="I15" s="70">
        <f t="shared" si="4"/>
        <v>8917457.1600000001</v>
      </c>
      <c r="J15" s="70">
        <f t="shared" si="4"/>
        <v>7180126.3399999999</v>
      </c>
      <c r="K15" s="70">
        <f t="shared" si="4"/>
        <v>5543847.2300000004</v>
      </c>
      <c r="L15" s="70">
        <f t="shared" si="4"/>
        <v>8634173.5899999999</v>
      </c>
      <c r="M15" s="70">
        <f t="shared" si="4"/>
        <v>10558532.74</v>
      </c>
      <c r="N15" s="70">
        <f t="shared" si="4"/>
        <v>7445897.1999999993</v>
      </c>
      <c r="O15" s="70">
        <f t="shared" si="4"/>
        <v>7113391.7000000002</v>
      </c>
      <c r="P15" s="70">
        <f t="shared" si="4"/>
        <v>20314044.159999996</v>
      </c>
      <c r="Q15" s="56">
        <f t="shared" si="3"/>
        <v>89949646.310000002</v>
      </c>
    </row>
    <row r="16" spans="2:30" x14ac:dyDescent="0.25">
      <c r="B16" s="123" t="s">
        <v>8</v>
      </c>
      <c r="C16" s="80">
        <v>14556075</v>
      </c>
      <c r="D16" s="80">
        <v>19240000</v>
      </c>
      <c r="E16" s="124">
        <v>0</v>
      </c>
      <c r="F16" s="57">
        <v>1894406.6</v>
      </c>
      <c r="G16" s="37">
        <v>812302.85</v>
      </c>
      <c r="H16" s="154">
        <v>1365963.65</v>
      </c>
      <c r="I16" s="154">
        <v>1612615.21</v>
      </c>
      <c r="J16" s="154">
        <v>925352.15</v>
      </c>
      <c r="K16" s="154">
        <v>1169159.27</v>
      </c>
      <c r="L16" s="154">
        <v>1611669.5</v>
      </c>
      <c r="M16" s="154">
        <v>1143785.92</v>
      </c>
      <c r="N16" s="154">
        <v>1507965.89</v>
      </c>
      <c r="O16" s="154">
        <v>1571770.07</v>
      </c>
      <c r="P16" s="154">
        <v>1644502.35</v>
      </c>
      <c r="Q16" s="57">
        <f t="shared" si="3"/>
        <v>15259493.460000001</v>
      </c>
    </row>
    <row r="17" spans="2:17" ht="30" x14ac:dyDescent="0.25">
      <c r="B17" s="123" t="s">
        <v>9</v>
      </c>
      <c r="C17" s="80">
        <v>7000000</v>
      </c>
      <c r="D17" s="80">
        <v>13141910.210000001</v>
      </c>
      <c r="E17" s="124">
        <v>0</v>
      </c>
      <c r="F17" s="124">
        <v>0</v>
      </c>
      <c r="G17" s="154">
        <v>197296</v>
      </c>
      <c r="H17" s="124">
        <v>0</v>
      </c>
      <c r="I17" s="154">
        <v>528493.74</v>
      </c>
      <c r="J17" s="154">
        <v>289368.45</v>
      </c>
      <c r="K17" s="154">
        <v>215202.97</v>
      </c>
      <c r="L17" s="154">
        <v>1093109.8999999999</v>
      </c>
      <c r="M17" s="154">
        <v>439087.87</v>
      </c>
      <c r="N17" s="154">
        <v>710020.01</v>
      </c>
      <c r="O17" s="154">
        <v>532889.98</v>
      </c>
      <c r="P17" s="154">
        <v>2163283.77</v>
      </c>
      <c r="Q17" s="124">
        <v>0</v>
      </c>
    </row>
    <row r="18" spans="2:17" x14ac:dyDescent="0.25">
      <c r="B18" s="123" t="s">
        <v>10</v>
      </c>
      <c r="C18" s="80">
        <v>1000000</v>
      </c>
      <c r="D18" s="80">
        <v>452000</v>
      </c>
      <c r="E18" s="124">
        <v>0</v>
      </c>
      <c r="F18" s="124">
        <v>0</v>
      </c>
      <c r="G18" s="124">
        <v>0</v>
      </c>
      <c r="H18" s="154">
        <v>1500</v>
      </c>
      <c r="I18" s="154">
        <v>4700</v>
      </c>
      <c r="J18" s="154">
        <v>6250</v>
      </c>
      <c r="K18" s="154">
        <v>21250</v>
      </c>
      <c r="L18" s="154">
        <v>12230</v>
      </c>
      <c r="M18" s="124">
        <v>0</v>
      </c>
      <c r="N18" s="154">
        <v>12900</v>
      </c>
      <c r="O18" s="154">
        <v>192237.3</v>
      </c>
      <c r="P18" s="113">
        <v>27850</v>
      </c>
      <c r="Q18" s="124">
        <v>0</v>
      </c>
    </row>
    <row r="19" spans="2:17" ht="18" customHeight="1" x14ac:dyDescent="0.25">
      <c r="B19" s="123" t="s">
        <v>11</v>
      </c>
      <c r="C19" s="80">
        <v>2575000</v>
      </c>
      <c r="D19" s="80">
        <v>568670</v>
      </c>
      <c r="E19" s="124">
        <v>0</v>
      </c>
      <c r="F19" s="124">
        <v>0</v>
      </c>
      <c r="G19" s="124">
        <v>0</v>
      </c>
      <c r="H19" s="124">
        <v>0</v>
      </c>
      <c r="I19" s="154">
        <v>12200</v>
      </c>
      <c r="J19" s="124">
        <v>0</v>
      </c>
      <c r="K19" s="154">
        <v>12400</v>
      </c>
      <c r="L19" s="154">
        <v>116860</v>
      </c>
      <c r="M19" s="124">
        <v>0</v>
      </c>
      <c r="N19" s="154">
        <v>11879</v>
      </c>
      <c r="O19" s="154">
        <v>141416</v>
      </c>
      <c r="P19" s="154">
        <v>28300</v>
      </c>
      <c r="Q19" s="124">
        <v>0</v>
      </c>
    </row>
    <row r="20" spans="2:17" x14ac:dyDescent="0.25">
      <c r="B20" s="123" t="s">
        <v>12</v>
      </c>
      <c r="C20" s="80">
        <v>15265382</v>
      </c>
      <c r="D20" s="80">
        <v>36182000</v>
      </c>
      <c r="E20" s="124">
        <v>0</v>
      </c>
      <c r="F20" s="57">
        <v>1860703.24</v>
      </c>
      <c r="G20" s="154">
        <v>1357279.5</v>
      </c>
      <c r="H20" s="47">
        <v>155363.98000000001</v>
      </c>
      <c r="I20" s="154">
        <v>2606067.2200000002</v>
      </c>
      <c r="J20" s="154">
        <v>770725.4</v>
      </c>
      <c r="K20" s="124">
        <v>0</v>
      </c>
      <c r="L20" s="154">
        <v>3603521.3</v>
      </c>
      <c r="M20" s="154">
        <v>5783213.6799999997</v>
      </c>
      <c r="N20" s="154">
        <v>2721743.13</v>
      </c>
      <c r="O20" s="154">
        <v>894325</v>
      </c>
      <c r="P20" s="154">
        <v>5005459.4000000004</v>
      </c>
      <c r="Q20" s="57">
        <f t="shared" si="3"/>
        <v>24758401.850000001</v>
      </c>
    </row>
    <row r="21" spans="2:17" x14ac:dyDescent="0.25">
      <c r="B21" s="123" t="s">
        <v>13</v>
      </c>
      <c r="C21" s="80">
        <v>3500000</v>
      </c>
      <c r="D21" s="80">
        <v>5787000</v>
      </c>
      <c r="E21" s="124">
        <v>0</v>
      </c>
      <c r="F21" s="57">
        <v>53257.83</v>
      </c>
      <c r="G21" s="154">
        <v>2729678.4</v>
      </c>
      <c r="H21" s="124">
        <v>0</v>
      </c>
      <c r="I21" s="124">
        <v>0</v>
      </c>
      <c r="J21" s="154">
        <v>142211.92000000001</v>
      </c>
      <c r="K21" s="154">
        <v>46963.76</v>
      </c>
      <c r="L21" s="154">
        <v>519598.9</v>
      </c>
      <c r="M21" s="154">
        <v>54063.16</v>
      </c>
      <c r="N21" s="154">
        <v>55931.33</v>
      </c>
      <c r="O21" s="154">
        <v>411298.58</v>
      </c>
      <c r="P21" s="154">
        <v>676203.78</v>
      </c>
      <c r="Q21" s="57">
        <f t="shared" si="3"/>
        <v>4689207.66</v>
      </c>
    </row>
    <row r="22" spans="2:17" ht="60" x14ac:dyDescent="0.25">
      <c r="B22" s="123" t="s">
        <v>14</v>
      </c>
      <c r="C22" s="80">
        <v>4590368</v>
      </c>
      <c r="D22" s="80">
        <v>23566949</v>
      </c>
      <c r="E22" s="124">
        <v>0</v>
      </c>
      <c r="F22" s="124">
        <v>0</v>
      </c>
      <c r="G22" s="154">
        <v>128620</v>
      </c>
      <c r="H22" s="154">
        <v>32001.22</v>
      </c>
      <c r="I22" s="155">
        <v>47200</v>
      </c>
      <c r="J22" s="155">
        <v>337066.73</v>
      </c>
      <c r="K22" s="155">
        <v>346136.72</v>
      </c>
      <c r="L22" s="155">
        <v>143267.84</v>
      </c>
      <c r="M22" s="155">
        <v>121751.5</v>
      </c>
      <c r="N22" s="155">
        <v>117314.24000000001</v>
      </c>
      <c r="O22" s="154">
        <v>418722.97</v>
      </c>
      <c r="P22" s="154">
        <v>525669.39</v>
      </c>
      <c r="Q22" s="154">
        <f t="shared" si="3"/>
        <v>2217750.61</v>
      </c>
    </row>
    <row r="23" spans="2:17" ht="45" x14ac:dyDescent="0.25">
      <c r="B23" s="123" t="s">
        <v>15</v>
      </c>
      <c r="C23" s="80">
        <f>61334393+100000000+1200000</f>
        <v>162534393</v>
      </c>
      <c r="D23" s="80">
        <v>44680825</v>
      </c>
      <c r="E23" s="124">
        <v>0</v>
      </c>
      <c r="F23" s="57">
        <v>1484250</v>
      </c>
      <c r="G23" s="154">
        <v>1523552.92</v>
      </c>
      <c r="H23" s="155">
        <v>646000</v>
      </c>
      <c r="I23" s="155">
        <v>3449220</v>
      </c>
      <c r="J23" s="155">
        <v>2767904.27</v>
      </c>
      <c r="K23" s="155">
        <v>3180090.2</v>
      </c>
      <c r="L23" s="155">
        <v>837291.35</v>
      </c>
      <c r="M23" s="155">
        <v>2624080.0099999998</v>
      </c>
      <c r="N23" s="155">
        <v>2157766.7599999998</v>
      </c>
      <c r="O23" s="154">
        <v>2049808.77</v>
      </c>
      <c r="P23" s="155">
        <v>9368195.5</v>
      </c>
      <c r="Q23" s="47">
        <f t="shared" si="3"/>
        <v>30088159.779999997</v>
      </c>
    </row>
    <row r="24" spans="2:17" ht="30" x14ac:dyDescent="0.25">
      <c r="B24" s="123" t="s">
        <v>40</v>
      </c>
      <c r="C24" s="80">
        <v>336000</v>
      </c>
      <c r="D24" s="80">
        <v>10300000</v>
      </c>
      <c r="E24" s="124">
        <v>0</v>
      </c>
      <c r="F24" s="124">
        <v>0</v>
      </c>
      <c r="G24" s="124">
        <v>0</v>
      </c>
      <c r="H24" s="124">
        <v>0</v>
      </c>
      <c r="I24" s="155">
        <v>656960.99</v>
      </c>
      <c r="J24" s="155">
        <v>1941247.42</v>
      </c>
      <c r="K24" s="155">
        <v>552644.31000000006</v>
      </c>
      <c r="L24" s="155">
        <v>696624.8</v>
      </c>
      <c r="M24" s="155">
        <v>392550.6</v>
      </c>
      <c r="N24" s="155">
        <v>150376.84</v>
      </c>
      <c r="O24" s="154">
        <v>900923.03</v>
      </c>
      <c r="P24" s="155">
        <v>874579.97</v>
      </c>
      <c r="Q24" s="57">
        <f t="shared" si="3"/>
        <v>6165907.96</v>
      </c>
    </row>
    <row r="25" spans="2:17" s="114" customFormat="1" x14ac:dyDescent="0.25">
      <c r="B25" s="122" t="s">
        <v>16</v>
      </c>
      <c r="C25" s="126">
        <f>C26+C27+C28+C29+C30+C31+C32+C33+C34</f>
        <v>13185000</v>
      </c>
      <c r="D25" s="126">
        <f>D26+D27+D28+D29+D30+D31+D32+D33+D34</f>
        <v>29027334.789999999</v>
      </c>
      <c r="E25" s="55">
        <f t="shared" ref="E25:P25" si="5">E26+E27+E28+E29+E30+E31+E32+E33+E34</f>
        <v>0</v>
      </c>
      <c r="F25" s="74">
        <f t="shared" si="5"/>
        <v>0</v>
      </c>
      <c r="G25" s="126">
        <f t="shared" si="5"/>
        <v>921057.61</v>
      </c>
      <c r="H25" s="126">
        <f t="shared" si="5"/>
        <v>969701.72</v>
      </c>
      <c r="I25" s="126">
        <f t="shared" si="5"/>
        <v>678613.5</v>
      </c>
      <c r="J25" s="126">
        <f t="shared" si="5"/>
        <v>2030455.35</v>
      </c>
      <c r="K25" s="126">
        <f t="shared" si="5"/>
        <v>823453.14</v>
      </c>
      <c r="L25" s="126">
        <f t="shared" si="5"/>
        <v>4844180.1900000004</v>
      </c>
      <c r="M25" s="126">
        <f t="shared" si="5"/>
        <v>535652.11</v>
      </c>
      <c r="N25" s="126">
        <f t="shared" si="5"/>
        <v>547869.01</v>
      </c>
      <c r="O25" s="126">
        <f t="shared" si="5"/>
        <v>544691.54</v>
      </c>
      <c r="P25" s="126">
        <f t="shared" si="5"/>
        <v>8702355.9000000004</v>
      </c>
      <c r="Q25" s="126">
        <f t="shared" si="3"/>
        <v>20598030.07</v>
      </c>
    </row>
    <row r="26" spans="2:17" ht="30" x14ac:dyDescent="0.25">
      <c r="B26" s="123" t="s">
        <v>17</v>
      </c>
      <c r="C26" s="80">
        <v>1650000</v>
      </c>
      <c r="D26" s="80">
        <v>1558885.59</v>
      </c>
      <c r="E26" s="127">
        <v>0</v>
      </c>
      <c r="F26" s="127">
        <v>0</v>
      </c>
      <c r="G26" s="47">
        <v>55712.1</v>
      </c>
      <c r="H26" s="155">
        <v>22259.4</v>
      </c>
      <c r="I26" s="155">
        <v>25503.1</v>
      </c>
      <c r="J26" s="155">
        <v>118684.9</v>
      </c>
      <c r="K26" s="155">
        <v>120122.1</v>
      </c>
      <c r="L26" s="155">
        <v>185390.66</v>
      </c>
      <c r="M26" s="155">
        <v>17820</v>
      </c>
      <c r="N26" s="155">
        <v>20455</v>
      </c>
      <c r="O26" s="154">
        <v>34269</v>
      </c>
      <c r="P26" s="154">
        <v>302574.65999999997</v>
      </c>
      <c r="Q26" s="155">
        <f t="shared" si="3"/>
        <v>902790.91999999993</v>
      </c>
    </row>
    <row r="27" spans="2:17" x14ac:dyDescent="0.25">
      <c r="B27" s="123" t="s">
        <v>18</v>
      </c>
      <c r="C27" s="80">
        <v>300000</v>
      </c>
      <c r="D27" s="80">
        <v>841000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47">
        <v>65136</v>
      </c>
      <c r="K27" s="127">
        <v>0</v>
      </c>
      <c r="L27" s="127">
        <v>0</v>
      </c>
      <c r="M27" s="155">
        <v>274350</v>
      </c>
      <c r="N27" s="155">
        <v>33040</v>
      </c>
      <c r="O27" s="127">
        <v>0</v>
      </c>
      <c r="P27" s="154">
        <v>329043</v>
      </c>
      <c r="Q27" s="44">
        <f t="shared" si="3"/>
        <v>701569</v>
      </c>
    </row>
    <row r="28" spans="2:17" ht="30" x14ac:dyDescent="0.25">
      <c r="B28" s="123" t="s">
        <v>19</v>
      </c>
      <c r="C28" s="80">
        <v>60000</v>
      </c>
      <c r="D28" s="80">
        <v>3223529</v>
      </c>
      <c r="E28" s="127">
        <v>0</v>
      </c>
      <c r="F28" s="127">
        <v>0</v>
      </c>
      <c r="G28" s="155">
        <v>33925</v>
      </c>
      <c r="H28" s="155">
        <v>-33925</v>
      </c>
      <c r="I28" s="155">
        <v>33925</v>
      </c>
      <c r="J28" s="127">
        <v>0</v>
      </c>
      <c r="K28" s="47">
        <v>35043</v>
      </c>
      <c r="L28" s="155">
        <v>411444.71</v>
      </c>
      <c r="M28" s="127">
        <v>0</v>
      </c>
      <c r="N28" s="127">
        <v>123</v>
      </c>
      <c r="O28" s="127">
        <v>24877.75</v>
      </c>
      <c r="P28" s="154">
        <v>148079.5</v>
      </c>
      <c r="Q28" s="57">
        <f t="shared" si="3"/>
        <v>653492.96</v>
      </c>
    </row>
    <row r="29" spans="2:17" ht="30" x14ac:dyDescent="0.25">
      <c r="B29" s="123" t="s">
        <v>20</v>
      </c>
      <c r="C29" s="80">
        <v>200000</v>
      </c>
      <c r="D29" s="80">
        <v>100000</v>
      </c>
      <c r="E29" s="127">
        <v>0</v>
      </c>
      <c r="F29" s="127">
        <v>0</v>
      </c>
      <c r="G29" s="127">
        <v>0</v>
      </c>
      <c r="H29" s="127">
        <v>0</v>
      </c>
      <c r="I29" s="127">
        <v>0</v>
      </c>
      <c r="J29" s="127">
        <v>0</v>
      </c>
      <c r="K29" s="127">
        <v>0</v>
      </c>
      <c r="L29" s="155">
        <v>97610</v>
      </c>
      <c r="M29" s="127">
        <v>0</v>
      </c>
      <c r="N29" s="127">
        <v>0</v>
      </c>
      <c r="O29" s="127">
        <v>0</v>
      </c>
      <c r="P29" s="127">
        <v>0</v>
      </c>
      <c r="Q29" s="57">
        <f t="shared" si="3"/>
        <v>97610</v>
      </c>
    </row>
    <row r="30" spans="2:17" ht="30" x14ac:dyDescent="0.25">
      <c r="B30" s="123" t="s">
        <v>21</v>
      </c>
      <c r="C30" s="80">
        <v>350000</v>
      </c>
      <c r="D30" s="80">
        <v>270457</v>
      </c>
      <c r="E30" s="127">
        <v>0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55">
        <v>10030</v>
      </c>
      <c r="L30" s="127">
        <v>0</v>
      </c>
      <c r="M30" s="127">
        <v>0</v>
      </c>
      <c r="N30" s="127">
        <v>54800</v>
      </c>
      <c r="O30" s="127">
        <v>0</v>
      </c>
      <c r="P30" s="127">
        <v>0</v>
      </c>
      <c r="Q30" s="57">
        <f t="shared" si="3"/>
        <v>64830</v>
      </c>
    </row>
    <row r="31" spans="2:17" ht="30" x14ac:dyDescent="0.25">
      <c r="B31" s="123" t="s">
        <v>22</v>
      </c>
      <c r="C31" s="128">
        <v>0</v>
      </c>
      <c r="D31" s="80">
        <v>835100</v>
      </c>
      <c r="E31" s="127">
        <v>0</v>
      </c>
      <c r="F31" s="127">
        <v>0</v>
      </c>
      <c r="G31" s="127">
        <v>0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153">
        <v>5752.5</v>
      </c>
      <c r="N31" s="127">
        <v>0</v>
      </c>
      <c r="O31" s="127">
        <v>46802.879999999997</v>
      </c>
      <c r="P31" s="154">
        <v>485837.17</v>
      </c>
      <c r="Q31" s="127">
        <v>0</v>
      </c>
    </row>
    <row r="32" spans="2:17" ht="45" x14ac:dyDescent="0.25">
      <c r="B32" s="123" t="s">
        <v>23</v>
      </c>
      <c r="C32" s="80">
        <v>5325000</v>
      </c>
      <c r="D32" s="80">
        <v>8903053</v>
      </c>
      <c r="E32" s="127">
        <v>0</v>
      </c>
      <c r="F32" s="127">
        <v>0</v>
      </c>
      <c r="G32" s="127">
        <v>0</v>
      </c>
      <c r="H32" s="155">
        <v>930000</v>
      </c>
      <c r="I32" s="155">
        <v>599815.4</v>
      </c>
      <c r="J32" s="155">
        <v>500000</v>
      </c>
      <c r="K32" s="47">
        <v>75518</v>
      </c>
      <c r="L32" s="47">
        <v>2737000</v>
      </c>
      <c r="M32" s="127">
        <v>0</v>
      </c>
      <c r="N32" s="127">
        <v>0</v>
      </c>
      <c r="O32" s="127">
        <v>0</v>
      </c>
      <c r="P32" s="154">
        <v>3656265.55</v>
      </c>
      <c r="Q32" s="57">
        <f t="shared" ref="Q32:Q52" si="6">E32+F32+G32+H32+I32+J32+K32+L32+M32+N32+O32+P32</f>
        <v>8498598.9499999993</v>
      </c>
    </row>
    <row r="33" spans="2:17" ht="45" x14ac:dyDescent="0.25">
      <c r="B33" s="123" t="s">
        <v>41</v>
      </c>
      <c r="C33" s="128">
        <v>0</v>
      </c>
      <c r="D33" s="128">
        <v>0</v>
      </c>
      <c r="E33" s="127">
        <v>0</v>
      </c>
      <c r="F33" s="127">
        <v>0</v>
      </c>
      <c r="G33" s="127">
        <v>0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127">
        <v>0</v>
      </c>
      <c r="N33" s="127">
        <v>0</v>
      </c>
      <c r="O33" s="127">
        <v>0</v>
      </c>
      <c r="P33" s="127">
        <v>0</v>
      </c>
      <c r="Q33" s="127">
        <f t="shared" si="6"/>
        <v>0</v>
      </c>
    </row>
    <row r="34" spans="2:17" x14ac:dyDescent="0.25">
      <c r="B34" s="123" t="s">
        <v>24</v>
      </c>
      <c r="C34" s="80">
        <v>5300000</v>
      </c>
      <c r="D34" s="152">
        <v>13295310.199999999</v>
      </c>
      <c r="E34" s="127">
        <v>0</v>
      </c>
      <c r="F34" s="127">
        <v>0</v>
      </c>
      <c r="G34" s="155">
        <v>831420.51</v>
      </c>
      <c r="H34" s="38">
        <v>51367.32</v>
      </c>
      <c r="I34" s="28">
        <v>19370</v>
      </c>
      <c r="J34" s="28">
        <v>1346634.45</v>
      </c>
      <c r="K34" s="28">
        <v>582740.04</v>
      </c>
      <c r="L34" s="28">
        <v>1412734.82</v>
      </c>
      <c r="M34" s="155">
        <v>237729.61</v>
      </c>
      <c r="N34" s="28">
        <v>439451.01</v>
      </c>
      <c r="O34" s="28">
        <v>438741.91</v>
      </c>
      <c r="P34" s="155">
        <v>3780556.02</v>
      </c>
      <c r="Q34" s="155">
        <f t="shared" si="6"/>
        <v>9140745.6899999995</v>
      </c>
    </row>
    <row r="35" spans="2:17" x14ac:dyDescent="0.25">
      <c r="B35" s="122" t="s">
        <v>25</v>
      </c>
      <c r="C35" s="126">
        <f>C36+C37+C38+C39+C40+C41+C42</f>
        <v>7400000</v>
      </c>
      <c r="D35" s="126">
        <f>D36+D37+D38+D39+D40+D41+D42</f>
        <v>2300000</v>
      </c>
      <c r="E35" s="55">
        <f t="shared" ref="E35:P35" si="7">E36+E37+E38+E39+E40+E41+E42</f>
        <v>0</v>
      </c>
      <c r="F35" s="74">
        <f t="shared" si="7"/>
        <v>0</v>
      </c>
      <c r="G35" s="126">
        <f t="shared" si="7"/>
        <v>552240</v>
      </c>
      <c r="H35" s="55">
        <f t="shared" si="7"/>
        <v>0</v>
      </c>
      <c r="I35" s="126">
        <f>I36+I37+I38+I39+I40+I41+I42</f>
        <v>773887.77</v>
      </c>
      <c r="J35" s="74">
        <f>J36+J37+J38+J39+J40+J41+J42</f>
        <v>0</v>
      </c>
      <c r="K35" s="126">
        <f>K36+K37+K38+K39+K40+K41+K42</f>
        <v>200000</v>
      </c>
      <c r="L35" s="74">
        <f t="shared" si="7"/>
        <v>0</v>
      </c>
      <c r="M35" s="74">
        <f t="shared" si="7"/>
        <v>0</v>
      </c>
      <c r="N35" s="126">
        <f t="shared" si="7"/>
        <v>108800</v>
      </c>
      <c r="O35" s="126">
        <f t="shared" si="7"/>
        <v>50000</v>
      </c>
      <c r="P35" s="126">
        <f t="shared" si="7"/>
        <v>80000</v>
      </c>
      <c r="Q35" s="126">
        <f t="shared" si="6"/>
        <v>1764927.77</v>
      </c>
    </row>
    <row r="36" spans="2:17" ht="30" x14ac:dyDescent="0.25">
      <c r="B36" s="123" t="s">
        <v>26</v>
      </c>
      <c r="C36" s="80">
        <f>2000000+4000000</f>
        <v>6000000</v>
      </c>
      <c r="D36" s="80">
        <v>600000</v>
      </c>
      <c r="E36" s="124">
        <v>0</v>
      </c>
      <c r="F36" s="124">
        <v>0</v>
      </c>
      <c r="G36" s="124">
        <v>0</v>
      </c>
      <c r="H36" s="124">
        <v>0</v>
      </c>
      <c r="I36" s="124">
        <v>0</v>
      </c>
      <c r="J36" s="124">
        <v>0</v>
      </c>
      <c r="K36" s="47">
        <v>200000</v>
      </c>
      <c r="L36" s="124">
        <v>0</v>
      </c>
      <c r="M36" s="124">
        <v>0</v>
      </c>
      <c r="N36" s="47">
        <v>108800</v>
      </c>
      <c r="O36" s="47">
        <v>50000</v>
      </c>
      <c r="P36" s="47">
        <v>80000</v>
      </c>
      <c r="Q36" s="47">
        <f t="shared" si="6"/>
        <v>438800</v>
      </c>
    </row>
    <row r="37" spans="2:17" ht="45" x14ac:dyDescent="0.25">
      <c r="B37" s="123" t="s">
        <v>42</v>
      </c>
      <c r="C37" s="128">
        <v>0</v>
      </c>
      <c r="D37" s="127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24">
        <f t="shared" si="6"/>
        <v>0</v>
      </c>
    </row>
    <row r="38" spans="2:17" ht="45" x14ac:dyDescent="0.25">
      <c r="B38" s="123" t="s">
        <v>43</v>
      </c>
      <c r="C38" s="128">
        <v>0</v>
      </c>
      <c r="D38" s="127">
        <v>0</v>
      </c>
      <c r="E38" s="124">
        <v>0</v>
      </c>
      <c r="F38" s="124">
        <v>0</v>
      </c>
      <c r="G38" s="124">
        <v>0</v>
      </c>
      <c r="H38" s="124">
        <v>0</v>
      </c>
      <c r="I38" s="124">
        <v>0</v>
      </c>
      <c r="J38" s="124">
        <v>0</v>
      </c>
      <c r="K38" s="124">
        <v>0</v>
      </c>
      <c r="L38" s="124">
        <v>0</v>
      </c>
      <c r="M38" s="124">
        <v>0</v>
      </c>
      <c r="N38" s="124">
        <v>0</v>
      </c>
      <c r="O38" s="124">
        <v>0</v>
      </c>
      <c r="P38" s="124">
        <v>0</v>
      </c>
      <c r="Q38" s="124">
        <f t="shared" si="6"/>
        <v>0</v>
      </c>
    </row>
    <row r="39" spans="2:17" ht="45" x14ac:dyDescent="0.25">
      <c r="B39" s="123" t="s">
        <v>44</v>
      </c>
      <c r="C39" s="128">
        <v>0</v>
      </c>
      <c r="D39" s="127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  <c r="J39" s="124">
        <v>0</v>
      </c>
      <c r="K39" s="124">
        <v>0</v>
      </c>
      <c r="L39" s="124">
        <v>0</v>
      </c>
      <c r="M39" s="124">
        <v>0</v>
      </c>
      <c r="N39" s="124">
        <v>0</v>
      </c>
      <c r="O39" s="124">
        <v>0</v>
      </c>
      <c r="P39" s="124">
        <v>0</v>
      </c>
      <c r="Q39" s="124">
        <f t="shared" si="6"/>
        <v>0</v>
      </c>
    </row>
    <row r="40" spans="2:17" ht="45" x14ac:dyDescent="0.25">
      <c r="B40" s="123" t="s">
        <v>45</v>
      </c>
      <c r="C40" s="128">
        <v>0</v>
      </c>
      <c r="D40" s="127">
        <v>0</v>
      </c>
      <c r="E40" s="124">
        <v>0</v>
      </c>
      <c r="F40" s="124">
        <v>0</v>
      </c>
      <c r="G40" s="124">
        <v>0</v>
      </c>
      <c r="H40" s="124">
        <v>0</v>
      </c>
      <c r="I40" s="124">
        <v>0</v>
      </c>
      <c r="J40" s="124">
        <v>0</v>
      </c>
      <c r="K40" s="124">
        <v>0</v>
      </c>
      <c r="L40" s="124">
        <v>0</v>
      </c>
      <c r="M40" s="124">
        <v>0</v>
      </c>
      <c r="N40" s="124">
        <v>0</v>
      </c>
      <c r="O40" s="124">
        <v>0</v>
      </c>
      <c r="P40" s="124">
        <v>0</v>
      </c>
      <c r="Q40" s="124">
        <f t="shared" si="6"/>
        <v>0</v>
      </c>
    </row>
    <row r="41" spans="2:17" ht="30" x14ac:dyDescent="0.25">
      <c r="B41" s="123" t="s">
        <v>27</v>
      </c>
      <c r="C41" s="80">
        <v>1400000</v>
      </c>
      <c r="D41" s="80">
        <v>1700000</v>
      </c>
      <c r="E41" s="124">
        <v>0</v>
      </c>
      <c r="F41" s="124">
        <v>0</v>
      </c>
      <c r="G41" s="129">
        <v>552240</v>
      </c>
      <c r="H41" s="124">
        <v>0</v>
      </c>
      <c r="I41" s="129">
        <v>773887.77</v>
      </c>
      <c r="J41" s="124">
        <v>0</v>
      </c>
      <c r="K41" s="124">
        <v>0</v>
      </c>
      <c r="L41" s="124">
        <v>0</v>
      </c>
      <c r="M41" s="124">
        <v>0</v>
      </c>
      <c r="N41" s="124">
        <v>0</v>
      </c>
      <c r="O41" s="124">
        <v>0</v>
      </c>
      <c r="P41" s="124">
        <v>0</v>
      </c>
      <c r="Q41" s="129">
        <f t="shared" si="6"/>
        <v>1326127.77</v>
      </c>
    </row>
    <row r="42" spans="2:17" ht="45" x14ac:dyDescent="0.25">
      <c r="B42" s="123" t="s">
        <v>46</v>
      </c>
      <c r="C42" s="128">
        <v>0</v>
      </c>
      <c r="D42" s="127">
        <v>0</v>
      </c>
      <c r="E42" s="124">
        <v>0</v>
      </c>
      <c r="F42" s="124">
        <v>0</v>
      </c>
      <c r="G42" s="124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f t="shared" si="6"/>
        <v>0</v>
      </c>
    </row>
    <row r="43" spans="2:17" x14ac:dyDescent="0.25">
      <c r="B43" s="122" t="s">
        <v>47</v>
      </c>
      <c r="C43" s="83">
        <f>SUM(C44:C50)</f>
        <v>0</v>
      </c>
      <c r="D43" s="55">
        <f>SUM(D44:D50)</f>
        <v>0</v>
      </c>
      <c r="E43" s="61">
        <f t="shared" ref="E43:P43" si="8">E44+E45+E46+E47+E48+E49+E50</f>
        <v>0</v>
      </c>
      <c r="F43" s="74">
        <f t="shared" si="8"/>
        <v>0</v>
      </c>
      <c r="G43" s="33">
        <f t="shared" si="8"/>
        <v>0</v>
      </c>
      <c r="H43" s="33">
        <f t="shared" si="8"/>
        <v>0</v>
      </c>
      <c r="I43" s="33">
        <f t="shared" si="8"/>
        <v>0</v>
      </c>
      <c r="J43" s="33">
        <f t="shared" si="8"/>
        <v>0</v>
      </c>
      <c r="K43" s="33">
        <f t="shared" si="8"/>
        <v>0</v>
      </c>
      <c r="L43" s="33">
        <f t="shared" si="8"/>
        <v>0</v>
      </c>
      <c r="M43" s="33">
        <f t="shared" si="8"/>
        <v>0</v>
      </c>
      <c r="N43" s="33">
        <f t="shared" si="8"/>
        <v>0</v>
      </c>
      <c r="O43" s="33">
        <f t="shared" si="8"/>
        <v>0</v>
      </c>
      <c r="P43" s="33">
        <f t="shared" si="8"/>
        <v>0</v>
      </c>
      <c r="Q43" s="33">
        <f t="shared" si="6"/>
        <v>0</v>
      </c>
    </row>
    <row r="44" spans="2:17" ht="30" x14ac:dyDescent="0.25">
      <c r="B44" s="123" t="s">
        <v>48</v>
      </c>
      <c r="C44" s="128">
        <v>0</v>
      </c>
      <c r="D44" s="128">
        <v>0</v>
      </c>
      <c r="E44" s="124">
        <v>0</v>
      </c>
      <c r="F44" s="124">
        <v>0</v>
      </c>
      <c r="G44" s="124">
        <v>0</v>
      </c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25">
        <f t="shared" si="6"/>
        <v>0</v>
      </c>
    </row>
    <row r="45" spans="2:17" ht="45" x14ac:dyDescent="0.25">
      <c r="B45" s="123" t="s">
        <v>49</v>
      </c>
      <c r="C45" s="128">
        <v>0</v>
      </c>
      <c r="D45" s="127">
        <v>0</v>
      </c>
      <c r="E45" s="124">
        <v>0</v>
      </c>
      <c r="F45" s="124">
        <v>0</v>
      </c>
      <c r="G45" s="124">
        <v>0</v>
      </c>
      <c r="H45" s="124">
        <v>0</v>
      </c>
      <c r="I45" s="124">
        <v>0</v>
      </c>
      <c r="J45" s="124">
        <v>0</v>
      </c>
      <c r="K45" s="124">
        <v>0</v>
      </c>
      <c r="L45" s="124">
        <v>0</v>
      </c>
      <c r="M45" s="124">
        <v>0</v>
      </c>
      <c r="N45" s="124">
        <v>0</v>
      </c>
      <c r="O45" s="124">
        <v>0</v>
      </c>
      <c r="P45" s="124">
        <v>0</v>
      </c>
      <c r="Q45" s="125">
        <f t="shared" si="6"/>
        <v>0</v>
      </c>
    </row>
    <row r="46" spans="2:17" ht="45" x14ac:dyDescent="0.25">
      <c r="B46" s="123" t="s">
        <v>50</v>
      </c>
      <c r="C46" s="128">
        <v>0</v>
      </c>
      <c r="D46" s="127">
        <v>0</v>
      </c>
      <c r="E46" s="124">
        <v>0</v>
      </c>
      <c r="F46" s="124">
        <v>0</v>
      </c>
      <c r="G46" s="124">
        <v>0</v>
      </c>
      <c r="H46" s="124">
        <v>0</v>
      </c>
      <c r="I46" s="124">
        <v>0</v>
      </c>
      <c r="J46" s="124">
        <v>0</v>
      </c>
      <c r="K46" s="124">
        <v>0</v>
      </c>
      <c r="L46" s="124">
        <v>0</v>
      </c>
      <c r="M46" s="124">
        <v>0</v>
      </c>
      <c r="N46" s="124">
        <v>0</v>
      </c>
      <c r="O46" s="124">
        <v>0</v>
      </c>
      <c r="P46" s="124">
        <v>0</v>
      </c>
      <c r="Q46" s="125">
        <f t="shared" si="6"/>
        <v>0</v>
      </c>
    </row>
    <row r="47" spans="2:17" ht="45" x14ac:dyDescent="0.25">
      <c r="B47" s="123" t="s">
        <v>51</v>
      </c>
      <c r="C47" s="128">
        <v>0</v>
      </c>
      <c r="D47" s="127">
        <v>0</v>
      </c>
      <c r="E47" s="124">
        <v>0</v>
      </c>
      <c r="F47" s="124">
        <v>0</v>
      </c>
      <c r="G47" s="124">
        <v>0</v>
      </c>
      <c r="H47" s="124">
        <v>0</v>
      </c>
      <c r="I47" s="124">
        <v>0</v>
      </c>
      <c r="J47" s="124">
        <v>0</v>
      </c>
      <c r="K47" s="124">
        <v>0</v>
      </c>
      <c r="L47" s="124">
        <v>0</v>
      </c>
      <c r="M47" s="124">
        <v>0</v>
      </c>
      <c r="N47" s="124">
        <v>0</v>
      </c>
      <c r="O47" s="124">
        <v>0</v>
      </c>
      <c r="P47" s="124">
        <v>0</v>
      </c>
      <c r="Q47" s="125">
        <f t="shared" si="6"/>
        <v>0</v>
      </c>
    </row>
    <row r="48" spans="2:17" ht="45" x14ac:dyDescent="0.25">
      <c r="B48" s="123" t="s">
        <v>52</v>
      </c>
      <c r="C48" s="128">
        <v>0</v>
      </c>
      <c r="D48" s="127">
        <v>0</v>
      </c>
      <c r="E48" s="124">
        <v>0</v>
      </c>
      <c r="F48" s="124">
        <v>0</v>
      </c>
      <c r="G48" s="124">
        <v>0</v>
      </c>
      <c r="H48" s="124">
        <v>0</v>
      </c>
      <c r="I48" s="124">
        <v>0</v>
      </c>
      <c r="J48" s="124">
        <v>0</v>
      </c>
      <c r="K48" s="124">
        <v>0</v>
      </c>
      <c r="L48" s="124">
        <v>0</v>
      </c>
      <c r="M48" s="124">
        <v>0</v>
      </c>
      <c r="N48" s="124">
        <v>0</v>
      </c>
      <c r="O48" s="124">
        <v>0</v>
      </c>
      <c r="P48" s="124">
        <v>0</v>
      </c>
      <c r="Q48" s="125">
        <f t="shared" si="6"/>
        <v>0</v>
      </c>
    </row>
    <row r="49" spans="2:19" ht="30" x14ac:dyDescent="0.25">
      <c r="B49" s="123" t="s">
        <v>53</v>
      </c>
      <c r="C49" s="128">
        <v>0</v>
      </c>
      <c r="D49" s="127">
        <v>0</v>
      </c>
      <c r="E49" s="124">
        <v>0</v>
      </c>
      <c r="F49" s="124">
        <v>0</v>
      </c>
      <c r="G49" s="124">
        <v>0</v>
      </c>
      <c r="H49" s="124">
        <v>0</v>
      </c>
      <c r="I49" s="124">
        <v>0</v>
      </c>
      <c r="J49" s="124">
        <v>0</v>
      </c>
      <c r="K49" s="124">
        <v>0</v>
      </c>
      <c r="L49" s="124">
        <v>0</v>
      </c>
      <c r="M49" s="124">
        <v>0</v>
      </c>
      <c r="N49" s="124">
        <v>0</v>
      </c>
      <c r="O49" s="124">
        <v>0</v>
      </c>
      <c r="P49" s="124">
        <v>0</v>
      </c>
      <c r="Q49" s="125">
        <f t="shared" si="6"/>
        <v>0</v>
      </c>
    </row>
    <row r="50" spans="2:19" ht="45" x14ac:dyDescent="0.25">
      <c r="B50" s="123" t="s">
        <v>54</v>
      </c>
      <c r="C50" s="128">
        <v>0</v>
      </c>
      <c r="D50" s="127">
        <v>0</v>
      </c>
      <c r="E50" s="124">
        <v>0</v>
      </c>
      <c r="F50" s="124">
        <v>0</v>
      </c>
      <c r="G50" s="124">
        <v>0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4">
        <v>0</v>
      </c>
      <c r="N50" s="124">
        <v>0</v>
      </c>
      <c r="O50" s="124">
        <v>0</v>
      </c>
      <c r="P50" s="124">
        <v>0</v>
      </c>
      <c r="Q50" s="125">
        <f t="shared" si="6"/>
        <v>0</v>
      </c>
    </row>
    <row r="51" spans="2:19" s="141" customFormat="1" ht="30" x14ac:dyDescent="0.25">
      <c r="B51" s="130" t="s">
        <v>28</v>
      </c>
      <c r="C51" s="126">
        <f>C52+C53+C54+C55+C56+C57+C58+C59+C60</f>
        <v>24400000</v>
      </c>
      <c r="D51" s="126">
        <f>D52+D53+D54+D55+D56+D57+D58+D59+D60</f>
        <v>99845949.390000001</v>
      </c>
      <c r="E51" s="61">
        <f>E52+E53+E54+E55+E56+E57+E58+E59+E60</f>
        <v>0</v>
      </c>
      <c r="F51" s="74">
        <f t="shared" ref="F51:P51" si="9">F52+F53+F54+F55+F56+F57+F58+F59+F60</f>
        <v>0</v>
      </c>
      <c r="G51" s="126">
        <f t="shared" si="9"/>
        <v>1226711.95</v>
      </c>
      <c r="H51" s="126">
        <f t="shared" si="9"/>
        <v>-140284.29999999999</v>
      </c>
      <c r="I51" s="126">
        <f t="shared" si="9"/>
        <v>140284.29999999999</v>
      </c>
      <c r="J51" s="126">
        <f t="shared" si="9"/>
        <v>402269.14999999997</v>
      </c>
      <c r="K51" s="126">
        <f t="shared" si="9"/>
        <v>13593319.140000001</v>
      </c>
      <c r="L51" s="126">
        <f t="shared" si="9"/>
        <v>7004170.3200000003</v>
      </c>
      <c r="M51" s="126">
        <f>M52+M53+M54+M55+M56+M57+M58+M59+M60</f>
        <v>5932301.2799999993</v>
      </c>
      <c r="N51" s="126">
        <f>N52+N53+N54+N55+N56+N57+N58+N59+N60</f>
        <v>1973854.69</v>
      </c>
      <c r="O51" s="126">
        <f t="shared" si="9"/>
        <v>2247938.94</v>
      </c>
      <c r="P51" s="126">
        <f t="shared" si="9"/>
        <v>7239463.0300000003</v>
      </c>
      <c r="Q51" s="126">
        <f t="shared" si="6"/>
        <v>39620028.500000007</v>
      </c>
    </row>
    <row r="52" spans="2:19" x14ac:dyDescent="0.25">
      <c r="B52" s="123" t="s">
        <v>29</v>
      </c>
      <c r="C52" s="80">
        <v>24350000</v>
      </c>
      <c r="D52" s="80">
        <v>41028633.600000001</v>
      </c>
      <c r="E52" s="124">
        <v>0</v>
      </c>
      <c r="F52" s="124">
        <v>0</v>
      </c>
      <c r="G52" s="129">
        <v>1086427.6499999999</v>
      </c>
      <c r="H52" s="124">
        <v>0</v>
      </c>
      <c r="I52" s="124">
        <v>0</v>
      </c>
      <c r="J52" s="129">
        <v>542553.44999999995</v>
      </c>
      <c r="K52" s="129">
        <v>13289034.84</v>
      </c>
      <c r="L52" s="129">
        <v>5898012.54</v>
      </c>
      <c r="M52" s="129">
        <v>3540744.44</v>
      </c>
      <c r="N52" s="129">
        <v>1973854.69</v>
      </c>
      <c r="O52" s="129">
        <v>2177138.94</v>
      </c>
      <c r="P52" s="129">
        <v>3481907.14</v>
      </c>
      <c r="Q52" s="129">
        <f t="shared" si="6"/>
        <v>31989673.690000005</v>
      </c>
    </row>
    <row r="53" spans="2:19" ht="30" x14ac:dyDescent="0.25">
      <c r="B53" s="123" t="s">
        <v>30</v>
      </c>
      <c r="C53" s="128">
        <v>0</v>
      </c>
      <c r="D53" s="80">
        <v>1952000</v>
      </c>
      <c r="E53" s="124">
        <v>0</v>
      </c>
      <c r="F53" s="124">
        <v>0</v>
      </c>
      <c r="G53" s="80">
        <v>140284.29999999999</v>
      </c>
      <c r="H53" s="80">
        <v>-140284.29999999999</v>
      </c>
      <c r="I53" s="80">
        <v>140284.29999999999</v>
      </c>
      <c r="J53" s="80">
        <v>-140284.29999999999</v>
      </c>
      <c r="K53" s="80">
        <v>140284.29999999999</v>
      </c>
      <c r="L53" s="80">
        <v>818713.5</v>
      </c>
      <c r="M53" s="124">
        <v>0</v>
      </c>
      <c r="N53" s="124">
        <v>0</v>
      </c>
      <c r="O53" s="155">
        <v>70800</v>
      </c>
      <c r="P53" s="155">
        <v>444246.4</v>
      </c>
      <c r="Q53" s="80">
        <f>E53+F53+G53+H53+I53+J53+K53+L53+M53+N53+O53+P53</f>
        <v>1474044.2000000002</v>
      </c>
    </row>
    <row r="54" spans="2:19" ht="30" x14ac:dyDescent="0.25">
      <c r="B54" s="123" t="s">
        <v>31</v>
      </c>
      <c r="C54" s="128">
        <v>0</v>
      </c>
      <c r="D54" s="80">
        <v>60000</v>
      </c>
      <c r="E54" s="124">
        <v>0</v>
      </c>
      <c r="F54" s="124">
        <v>0</v>
      </c>
      <c r="G54" s="124">
        <v>0</v>
      </c>
      <c r="H54" s="124">
        <v>0</v>
      </c>
      <c r="I54" s="124">
        <v>0</v>
      </c>
      <c r="J54" s="124">
        <v>0</v>
      </c>
      <c r="K54" s="124">
        <v>0</v>
      </c>
      <c r="L54" s="80">
        <v>51636.62</v>
      </c>
      <c r="M54" s="124">
        <v>0</v>
      </c>
      <c r="N54" s="124">
        <v>0</v>
      </c>
      <c r="O54" s="124">
        <v>0</v>
      </c>
      <c r="P54" s="124">
        <v>0</v>
      </c>
      <c r="Q54" s="80">
        <f>E54+F54+G54+H54+I54+J54+K54+L54+M54+N54+O54+P54</f>
        <v>51636.62</v>
      </c>
    </row>
    <row r="55" spans="2:19" ht="45" x14ac:dyDescent="0.25">
      <c r="B55" s="123" t="s">
        <v>32</v>
      </c>
      <c r="C55" s="128">
        <v>0</v>
      </c>
      <c r="D55" s="127">
        <v>0</v>
      </c>
      <c r="E55" s="124">
        <v>0</v>
      </c>
      <c r="F55" s="124">
        <v>0</v>
      </c>
      <c r="G55" s="124">
        <v>0</v>
      </c>
      <c r="H55" s="124">
        <v>0</v>
      </c>
      <c r="I55" s="124">
        <v>0</v>
      </c>
      <c r="J55" s="124">
        <v>0</v>
      </c>
      <c r="K55" s="124">
        <v>0</v>
      </c>
      <c r="L55" s="124">
        <v>0</v>
      </c>
      <c r="M55" s="124">
        <v>0</v>
      </c>
      <c r="N55" s="124">
        <v>0</v>
      </c>
      <c r="O55" s="124">
        <v>0</v>
      </c>
      <c r="P55" s="124">
        <v>0</v>
      </c>
      <c r="Q55" s="125">
        <f>E55+F55+G55+H55+I55+J55+K55+L55+M55+N55+O55+P55</f>
        <v>0</v>
      </c>
      <c r="S55" s="126"/>
    </row>
    <row r="56" spans="2:19" ht="30" x14ac:dyDescent="0.25">
      <c r="B56" s="123" t="s">
        <v>33</v>
      </c>
      <c r="C56" s="128">
        <v>0</v>
      </c>
      <c r="D56" s="80">
        <v>5910000</v>
      </c>
      <c r="E56" s="124">
        <v>0</v>
      </c>
      <c r="F56" s="124">
        <v>0</v>
      </c>
      <c r="G56" s="124">
        <v>0</v>
      </c>
      <c r="H56" s="124">
        <v>0</v>
      </c>
      <c r="I56" s="124">
        <v>0</v>
      </c>
      <c r="J56" s="124">
        <v>0</v>
      </c>
      <c r="K56" s="80">
        <v>164000</v>
      </c>
      <c r="L56" s="80">
        <v>97039.66</v>
      </c>
      <c r="M56" s="154">
        <v>2391556.84</v>
      </c>
      <c r="N56" s="124">
        <v>0</v>
      </c>
      <c r="O56" s="124">
        <v>0</v>
      </c>
      <c r="P56" s="154">
        <v>913367.58</v>
      </c>
      <c r="Q56" s="125">
        <v>0</v>
      </c>
    </row>
    <row r="57" spans="2:19" ht="30" x14ac:dyDescent="0.25">
      <c r="B57" s="123" t="s">
        <v>55</v>
      </c>
      <c r="C57" s="80">
        <v>50000</v>
      </c>
      <c r="D57" s="80">
        <v>3610000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  <c r="J57" s="124">
        <v>0</v>
      </c>
      <c r="K57" s="124">
        <v>0</v>
      </c>
      <c r="L57" s="80">
        <v>138768</v>
      </c>
      <c r="M57" s="124">
        <v>0</v>
      </c>
      <c r="N57" s="124">
        <v>0</v>
      </c>
      <c r="O57" s="124">
        <v>0</v>
      </c>
      <c r="P57" s="154">
        <v>2399941.91</v>
      </c>
      <c r="Q57" s="80">
        <f t="shared" ref="Q57:Q72" si="10">E57+F57+G57+H57+I57+J57+K57+L57+M57+N57+O57+P57</f>
        <v>2538709.91</v>
      </c>
    </row>
    <row r="58" spans="2:19" ht="30" x14ac:dyDescent="0.25">
      <c r="B58" s="123" t="s">
        <v>56</v>
      </c>
      <c r="C58" s="128">
        <v>0</v>
      </c>
      <c r="D58" s="127">
        <v>0</v>
      </c>
      <c r="E58" s="124">
        <v>0</v>
      </c>
      <c r="F58" s="124">
        <v>0</v>
      </c>
      <c r="G58" s="124">
        <v>0</v>
      </c>
      <c r="H58" s="124">
        <v>0</v>
      </c>
      <c r="I58" s="124">
        <v>0</v>
      </c>
      <c r="J58" s="124">
        <v>0</v>
      </c>
      <c r="K58" s="124">
        <v>0</v>
      </c>
      <c r="L58" s="124">
        <v>0</v>
      </c>
      <c r="M58" s="124">
        <v>0</v>
      </c>
      <c r="N58" s="124">
        <v>0</v>
      </c>
      <c r="O58" s="124">
        <v>0</v>
      </c>
      <c r="P58" s="124">
        <v>0</v>
      </c>
      <c r="Q58" s="125">
        <f t="shared" si="10"/>
        <v>0</v>
      </c>
    </row>
    <row r="59" spans="2:19" x14ac:dyDescent="0.25">
      <c r="B59" s="123" t="s">
        <v>34</v>
      </c>
      <c r="C59" s="128">
        <v>0</v>
      </c>
      <c r="D59" s="127">
        <v>0</v>
      </c>
      <c r="E59" s="124">
        <v>0</v>
      </c>
      <c r="F59" s="124">
        <v>0</v>
      </c>
      <c r="G59" s="124">
        <v>0</v>
      </c>
      <c r="H59" s="124">
        <v>0</v>
      </c>
      <c r="I59" s="124">
        <v>0</v>
      </c>
      <c r="J59" s="124">
        <v>0</v>
      </c>
      <c r="K59" s="124">
        <v>0</v>
      </c>
      <c r="L59" s="124">
        <v>0</v>
      </c>
      <c r="M59" s="124">
        <v>0</v>
      </c>
      <c r="N59" s="124">
        <v>0</v>
      </c>
      <c r="O59" s="124">
        <v>0</v>
      </c>
      <c r="P59" s="124">
        <v>0</v>
      </c>
      <c r="Q59" s="125">
        <f t="shared" si="10"/>
        <v>0</v>
      </c>
    </row>
    <row r="60" spans="2:19" ht="45" x14ac:dyDescent="0.25">
      <c r="B60" s="123" t="s">
        <v>57</v>
      </c>
      <c r="C60" s="128">
        <v>0</v>
      </c>
      <c r="D60" s="154">
        <v>47285315.789999999</v>
      </c>
      <c r="E60" s="124">
        <v>0</v>
      </c>
      <c r="F60" s="124">
        <v>0</v>
      </c>
      <c r="G60" s="124">
        <v>0</v>
      </c>
      <c r="H60" s="124">
        <v>0</v>
      </c>
      <c r="I60" s="124">
        <v>0</v>
      </c>
      <c r="J60" s="124">
        <v>0</v>
      </c>
      <c r="K60" s="124">
        <v>0</v>
      </c>
      <c r="L60" s="124">
        <v>0</v>
      </c>
      <c r="M60" s="124">
        <v>0</v>
      </c>
      <c r="N60" s="124">
        <v>0</v>
      </c>
      <c r="O60" s="124">
        <v>0</v>
      </c>
      <c r="P60" s="124">
        <v>0</v>
      </c>
      <c r="Q60" s="125">
        <f t="shared" si="10"/>
        <v>0</v>
      </c>
    </row>
    <row r="61" spans="2:19" x14ac:dyDescent="0.25">
      <c r="B61" s="122" t="s">
        <v>58</v>
      </c>
      <c r="C61" s="83">
        <f>C62+C63+C65+C64</f>
        <v>0</v>
      </c>
      <c r="D61" s="126">
        <f>D62+D63+D65+D64</f>
        <v>6800000</v>
      </c>
      <c r="E61" s="61">
        <f>E62+E63+E64+E65</f>
        <v>0</v>
      </c>
      <c r="F61" s="74">
        <f>F62+F63+F64+F65</f>
        <v>0</v>
      </c>
      <c r="G61" s="33">
        <f>G62+G63+G64+G65</f>
        <v>0</v>
      </c>
      <c r="H61" s="33">
        <f>H62+H63+H64+H65</f>
        <v>0</v>
      </c>
      <c r="I61" s="33">
        <f t="shared" ref="I61:P61" si="11">I62+I63+I64+I65</f>
        <v>0</v>
      </c>
      <c r="J61" s="33">
        <f t="shared" si="11"/>
        <v>0</v>
      </c>
      <c r="K61" s="33">
        <f t="shared" si="11"/>
        <v>0</v>
      </c>
      <c r="L61" s="33">
        <f t="shared" si="11"/>
        <v>0</v>
      </c>
      <c r="M61" s="29">
        <f t="shared" si="11"/>
        <v>6593632.5</v>
      </c>
      <c r="N61" s="29">
        <f t="shared" si="11"/>
        <v>-6593632.5</v>
      </c>
      <c r="O61" s="29">
        <f t="shared" si="11"/>
        <v>6593632.5</v>
      </c>
      <c r="P61" s="61">
        <f t="shared" si="11"/>
        <v>0</v>
      </c>
      <c r="Q61" s="29">
        <f t="shared" si="10"/>
        <v>6593632.5</v>
      </c>
    </row>
    <row r="62" spans="2:19" x14ac:dyDescent="0.25">
      <c r="B62" s="123" t="s">
        <v>59</v>
      </c>
      <c r="C62" s="128">
        <v>0</v>
      </c>
      <c r="D62" s="80">
        <v>6800000</v>
      </c>
      <c r="E62" s="124">
        <v>0</v>
      </c>
      <c r="F62" s="124">
        <v>0</v>
      </c>
      <c r="G62" s="124">
        <v>0</v>
      </c>
      <c r="H62" s="124">
        <v>0</v>
      </c>
      <c r="I62" s="124">
        <v>0</v>
      </c>
      <c r="J62" s="124">
        <v>0</v>
      </c>
      <c r="K62" s="124">
        <v>0</v>
      </c>
      <c r="L62" s="124">
        <v>0</v>
      </c>
      <c r="M62" s="80">
        <v>6593632.5</v>
      </c>
      <c r="N62" s="80">
        <v>-6593632.5</v>
      </c>
      <c r="O62" s="80">
        <v>6593632.5</v>
      </c>
      <c r="P62" s="124">
        <v>0</v>
      </c>
      <c r="Q62" s="80">
        <f t="shared" si="10"/>
        <v>6593632.5</v>
      </c>
    </row>
    <row r="63" spans="2:19" x14ac:dyDescent="0.25">
      <c r="B63" s="123" t="s">
        <v>60</v>
      </c>
      <c r="C63" s="128">
        <v>0</v>
      </c>
      <c r="D63" s="127">
        <v>0</v>
      </c>
      <c r="E63" s="124">
        <v>0</v>
      </c>
      <c r="F63" s="124">
        <v>0</v>
      </c>
      <c r="G63" s="124">
        <v>0</v>
      </c>
      <c r="H63" s="124">
        <v>0</v>
      </c>
      <c r="I63" s="124">
        <v>0</v>
      </c>
      <c r="J63" s="124">
        <v>0</v>
      </c>
      <c r="K63" s="124">
        <v>0</v>
      </c>
      <c r="L63" s="124">
        <v>0</v>
      </c>
      <c r="M63" s="124">
        <v>0</v>
      </c>
      <c r="N63" s="124">
        <v>0</v>
      </c>
      <c r="O63" s="124">
        <v>0</v>
      </c>
      <c r="P63" s="124">
        <v>0</v>
      </c>
      <c r="Q63" s="125">
        <f t="shared" si="10"/>
        <v>0</v>
      </c>
    </row>
    <row r="64" spans="2:19" ht="30" x14ac:dyDescent="0.25">
      <c r="B64" s="123" t="s">
        <v>61</v>
      </c>
      <c r="C64" s="128">
        <v>0</v>
      </c>
      <c r="D64" s="127">
        <v>0</v>
      </c>
      <c r="E64" s="124">
        <v>0</v>
      </c>
      <c r="F64" s="124">
        <v>0</v>
      </c>
      <c r="G64" s="124">
        <v>0</v>
      </c>
      <c r="H64" s="124">
        <v>0</v>
      </c>
      <c r="I64" s="124">
        <v>0</v>
      </c>
      <c r="J64" s="124">
        <v>0</v>
      </c>
      <c r="K64" s="124">
        <v>0</v>
      </c>
      <c r="L64" s="124">
        <v>0</v>
      </c>
      <c r="M64" s="124">
        <v>0</v>
      </c>
      <c r="N64" s="124">
        <v>0</v>
      </c>
      <c r="O64" s="124">
        <v>0</v>
      </c>
      <c r="P64" s="124">
        <v>0</v>
      </c>
      <c r="Q64" s="125">
        <f t="shared" si="10"/>
        <v>0</v>
      </c>
    </row>
    <row r="65" spans="2:17" ht="60" x14ac:dyDescent="0.25">
      <c r="B65" s="123" t="s">
        <v>62</v>
      </c>
      <c r="C65" s="128">
        <v>0</v>
      </c>
      <c r="D65" s="127">
        <v>0</v>
      </c>
      <c r="E65" s="124">
        <v>0</v>
      </c>
      <c r="F65" s="124">
        <v>0</v>
      </c>
      <c r="G65" s="124">
        <v>0</v>
      </c>
      <c r="H65" s="124">
        <v>0</v>
      </c>
      <c r="I65" s="124">
        <v>0</v>
      </c>
      <c r="J65" s="124">
        <v>0</v>
      </c>
      <c r="K65" s="124">
        <v>0</v>
      </c>
      <c r="L65" s="124">
        <v>0</v>
      </c>
      <c r="M65" s="124">
        <v>0</v>
      </c>
      <c r="N65" s="124">
        <v>0</v>
      </c>
      <c r="O65" s="124">
        <v>0</v>
      </c>
      <c r="P65" s="124">
        <v>0</v>
      </c>
      <c r="Q65" s="125">
        <f t="shared" si="10"/>
        <v>0</v>
      </c>
    </row>
    <row r="66" spans="2:17" ht="30" x14ac:dyDescent="0.25">
      <c r="B66" s="122" t="s">
        <v>63</v>
      </c>
      <c r="C66" s="83">
        <f t="shared" ref="C66:H66" si="12">C67+C68+C69+C70+C71+C72</f>
        <v>0</v>
      </c>
      <c r="D66" s="55">
        <f t="shared" si="12"/>
        <v>0</v>
      </c>
      <c r="E66" s="61">
        <f t="shared" si="12"/>
        <v>0</v>
      </c>
      <c r="F66" s="74">
        <f>F67+F68+F69+F70+F71+F72</f>
        <v>0</v>
      </c>
      <c r="G66" s="33">
        <f t="shared" si="12"/>
        <v>0</v>
      </c>
      <c r="H66" s="33">
        <f t="shared" si="12"/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f t="shared" si="10"/>
        <v>0</v>
      </c>
    </row>
    <row r="67" spans="2:17" x14ac:dyDescent="0.25">
      <c r="B67" s="123" t="s">
        <v>64</v>
      </c>
      <c r="C67" s="128">
        <v>0</v>
      </c>
      <c r="D67" s="127">
        <v>0</v>
      </c>
      <c r="E67" s="124">
        <v>0</v>
      </c>
      <c r="F67" s="124">
        <v>0</v>
      </c>
      <c r="G67" s="124">
        <v>0</v>
      </c>
      <c r="H67" s="124">
        <v>0</v>
      </c>
      <c r="I67" s="124">
        <v>0</v>
      </c>
      <c r="J67" s="124">
        <v>0</v>
      </c>
      <c r="K67" s="124">
        <v>0</v>
      </c>
      <c r="L67" s="124">
        <v>0</v>
      </c>
      <c r="M67" s="124">
        <v>0</v>
      </c>
      <c r="N67" s="124">
        <v>0</v>
      </c>
      <c r="O67" s="124">
        <v>0</v>
      </c>
      <c r="P67" s="124">
        <v>0</v>
      </c>
      <c r="Q67" s="125">
        <f t="shared" si="10"/>
        <v>0</v>
      </c>
    </row>
    <row r="68" spans="2:17" ht="45" x14ac:dyDescent="0.25">
      <c r="B68" s="123" t="s">
        <v>65</v>
      </c>
      <c r="C68" s="128">
        <v>0</v>
      </c>
      <c r="D68" s="127">
        <v>0</v>
      </c>
      <c r="E68" s="124">
        <v>0</v>
      </c>
      <c r="F68" s="124">
        <v>0</v>
      </c>
      <c r="G68" s="124">
        <v>0</v>
      </c>
      <c r="H68" s="124">
        <v>0</v>
      </c>
      <c r="I68" s="124">
        <v>0</v>
      </c>
      <c r="J68" s="124">
        <v>0</v>
      </c>
      <c r="K68" s="124">
        <v>0</v>
      </c>
      <c r="L68" s="124">
        <v>0</v>
      </c>
      <c r="M68" s="124">
        <v>0</v>
      </c>
      <c r="N68" s="124">
        <v>0</v>
      </c>
      <c r="O68" s="124">
        <v>0</v>
      </c>
      <c r="P68" s="124">
        <v>0</v>
      </c>
      <c r="Q68" s="125">
        <f t="shared" si="10"/>
        <v>0</v>
      </c>
    </row>
    <row r="69" spans="2:17" x14ac:dyDescent="0.25">
      <c r="B69" s="122" t="s">
        <v>66</v>
      </c>
      <c r="C69" s="83">
        <f>C72+C71+C70</f>
        <v>0</v>
      </c>
      <c r="D69" s="55">
        <v>0</v>
      </c>
      <c r="E69" s="61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33">
        <f t="shared" si="10"/>
        <v>0</v>
      </c>
    </row>
    <row r="70" spans="2:17" ht="30" x14ac:dyDescent="0.25">
      <c r="B70" s="123" t="s">
        <v>67</v>
      </c>
      <c r="C70" s="128">
        <v>0</v>
      </c>
      <c r="D70" s="127">
        <v>0</v>
      </c>
      <c r="E70" s="124">
        <v>0</v>
      </c>
      <c r="F70" s="124">
        <v>0</v>
      </c>
      <c r="G70" s="124">
        <v>0</v>
      </c>
      <c r="H70" s="124">
        <v>0</v>
      </c>
      <c r="I70" s="124">
        <v>0</v>
      </c>
      <c r="J70" s="124">
        <v>0</v>
      </c>
      <c r="K70" s="124">
        <v>0</v>
      </c>
      <c r="L70" s="124">
        <v>0</v>
      </c>
      <c r="M70" s="124">
        <v>0</v>
      </c>
      <c r="N70" s="124">
        <v>0</v>
      </c>
      <c r="O70" s="124">
        <v>0</v>
      </c>
      <c r="P70" s="124">
        <v>0</v>
      </c>
      <c r="Q70" s="125">
        <f t="shared" si="10"/>
        <v>0</v>
      </c>
    </row>
    <row r="71" spans="2:17" ht="30" x14ac:dyDescent="0.25">
      <c r="B71" s="123" t="s">
        <v>68</v>
      </c>
      <c r="C71" s="128">
        <v>0</v>
      </c>
      <c r="D71" s="127">
        <v>0</v>
      </c>
      <c r="E71" s="124">
        <v>0</v>
      </c>
      <c r="F71" s="124">
        <v>0</v>
      </c>
      <c r="G71" s="124">
        <v>0</v>
      </c>
      <c r="H71" s="124">
        <v>0</v>
      </c>
      <c r="I71" s="124">
        <v>0</v>
      </c>
      <c r="J71" s="124">
        <v>0</v>
      </c>
      <c r="K71" s="124">
        <v>0</v>
      </c>
      <c r="L71" s="124">
        <v>0</v>
      </c>
      <c r="M71" s="124">
        <v>0</v>
      </c>
      <c r="N71" s="124">
        <v>0</v>
      </c>
      <c r="O71" s="124">
        <v>0</v>
      </c>
      <c r="P71" s="124">
        <v>0</v>
      </c>
      <c r="Q71" s="125">
        <f t="shared" si="10"/>
        <v>0</v>
      </c>
    </row>
    <row r="72" spans="2:17" ht="45" x14ac:dyDescent="0.25">
      <c r="B72" s="123" t="s">
        <v>69</v>
      </c>
      <c r="C72" s="128">
        <v>0</v>
      </c>
      <c r="D72" s="127">
        <v>0</v>
      </c>
      <c r="E72" s="124">
        <v>0</v>
      </c>
      <c r="F72" s="124">
        <v>0</v>
      </c>
      <c r="G72" s="124">
        <v>0</v>
      </c>
      <c r="H72" s="124">
        <v>0</v>
      </c>
      <c r="I72" s="124">
        <v>0</v>
      </c>
      <c r="J72" s="124">
        <v>0</v>
      </c>
      <c r="K72" s="124">
        <v>0</v>
      </c>
      <c r="L72" s="124">
        <v>0</v>
      </c>
      <c r="M72" s="124">
        <v>0</v>
      </c>
      <c r="N72" s="124">
        <v>0</v>
      </c>
      <c r="O72" s="124">
        <v>0</v>
      </c>
      <c r="P72" s="124">
        <v>0</v>
      </c>
      <c r="Q72" s="125">
        <f t="shared" si="10"/>
        <v>0</v>
      </c>
    </row>
    <row r="73" spans="2:17" x14ac:dyDescent="0.25">
      <c r="B73" s="131" t="s">
        <v>35</v>
      </c>
      <c r="C73" s="84">
        <f>C8</f>
        <v>329000000</v>
      </c>
      <c r="D73" s="84">
        <f>D8</f>
        <v>516993034.39000005</v>
      </c>
      <c r="E73" s="62">
        <f t="shared" ref="E73:P73" si="13">E9+E15+E25+E35+E43+E51+E61+E66</f>
        <v>0</v>
      </c>
      <c r="F73" s="30">
        <f t="shared" si="13"/>
        <v>30042269.280000001</v>
      </c>
      <c r="G73" s="30">
        <f>G9+G15+G25+G35+G43+G51+G61+G66</f>
        <v>21493045.68</v>
      </c>
      <c r="H73" s="30">
        <f t="shared" si="13"/>
        <v>19440070.079999994</v>
      </c>
      <c r="I73" s="30">
        <f t="shared" si="13"/>
        <v>27248104.189999998</v>
      </c>
      <c r="J73" s="30">
        <f t="shared" si="13"/>
        <v>22703919.259999998</v>
      </c>
      <c r="K73" s="30">
        <f t="shared" si="13"/>
        <v>36493254.650000006</v>
      </c>
      <c r="L73" s="30">
        <f t="shared" si="13"/>
        <v>34270209.280000001</v>
      </c>
      <c r="M73" s="30">
        <f>M9+M15+M25+M35+M43+M51+M61+M66</f>
        <v>37329250.359999999</v>
      </c>
      <c r="N73" s="30">
        <f t="shared" si="13"/>
        <v>28641103.129999995</v>
      </c>
      <c r="O73" s="30">
        <f t="shared" si="13"/>
        <v>36447653.229999997</v>
      </c>
      <c r="P73" s="30">
        <f t="shared" si="13"/>
        <v>85207866.74000001</v>
      </c>
      <c r="Q73" s="30">
        <f>Q9+Q15+Q25+Q35+Q43+Q51+Q61+Q66</f>
        <v>379316745.87999994</v>
      </c>
    </row>
    <row r="74" spans="2:17" x14ac:dyDescent="0.25">
      <c r="B74" s="132"/>
      <c r="C74" s="133"/>
      <c r="D74" s="134"/>
      <c r="E74" s="129"/>
      <c r="F74" s="135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35"/>
    </row>
    <row r="75" spans="2:17" x14ac:dyDescent="0.25">
      <c r="B75" s="122" t="s">
        <v>70</v>
      </c>
      <c r="C75" s="126"/>
      <c r="D75" s="134"/>
      <c r="E75" s="124">
        <v>0</v>
      </c>
      <c r="F75" s="136">
        <v>0</v>
      </c>
      <c r="G75" s="136">
        <v>0</v>
      </c>
      <c r="H75" s="124">
        <v>0</v>
      </c>
      <c r="I75" s="124">
        <v>0</v>
      </c>
      <c r="J75" s="124">
        <v>0</v>
      </c>
      <c r="K75" s="124">
        <v>0</v>
      </c>
      <c r="L75" s="124">
        <v>0</v>
      </c>
      <c r="M75" s="124">
        <v>0</v>
      </c>
      <c r="N75" s="124">
        <v>0</v>
      </c>
      <c r="O75" s="124">
        <v>0</v>
      </c>
      <c r="P75" s="124">
        <v>0</v>
      </c>
      <c r="Q75" s="125">
        <v>0</v>
      </c>
    </row>
    <row r="76" spans="2:17" ht="30" x14ac:dyDescent="0.25">
      <c r="B76" s="122" t="s">
        <v>71</v>
      </c>
      <c r="C76" s="128">
        <v>0</v>
      </c>
      <c r="D76" s="127">
        <v>0</v>
      </c>
      <c r="E76" s="124">
        <v>0</v>
      </c>
      <c r="F76" s="136">
        <v>0</v>
      </c>
      <c r="G76" s="136">
        <v>0</v>
      </c>
      <c r="H76" s="124">
        <v>0</v>
      </c>
      <c r="I76" s="124">
        <v>0</v>
      </c>
      <c r="J76" s="124">
        <v>0</v>
      </c>
      <c r="K76" s="124">
        <v>0</v>
      </c>
      <c r="L76" s="124">
        <v>0</v>
      </c>
      <c r="M76" s="124">
        <v>0</v>
      </c>
      <c r="N76" s="124">
        <v>0</v>
      </c>
      <c r="O76" s="124">
        <v>0</v>
      </c>
      <c r="P76" s="124">
        <v>0</v>
      </c>
      <c r="Q76" s="125">
        <v>0</v>
      </c>
    </row>
    <row r="77" spans="2:17" ht="30" x14ac:dyDescent="0.25">
      <c r="B77" s="123" t="s">
        <v>72</v>
      </c>
      <c r="C77" s="128">
        <v>0</v>
      </c>
      <c r="D77" s="127">
        <v>0</v>
      </c>
      <c r="E77" s="124">
        <v>0</v>
      </c>
      <c r="F77" s="136">
        <v>0</v>
      </c>
      <c r="G77" s="136">
        <v>0</v>
      </c>
      <c r="H77" s="124">
        <v>0</v>
      </c>
      <c r="I77" s="124">
        <v>0</v>
      </c>
      <c r="J77" s="124">
        <v>0</v>
      </c>
      <c r="K77" s="124">
        <v>0</v>
      </c>
      <c r="L77" s="124">
        <v>0</v>
      </c>
      <c r="M77" s="124">
        <v>0</v>
      </c>
      <c r="N77" s="124">
        <v>0</v>
      </c>
      <c r="O77" s="124">
        <v>0</v>
      </c>
      <c r="P77" s="124">
        <v>0</v>
      </c>
      <c r="Q77" s="125">
        <v>0</v>
      </c>
    </row>
    <row r="78" spans="2:17" ht="30" x14ac:dyDescent="0.25">
      <c r="B78" s="123" t="s">
        <v>73</v>
      </c>
      <c r="C78" s="128">
        <v>0</v>
      </c>
      <c r="D78" s="127">
        <v>0</v>
      </c>
      <c r="E78" s="124">
        <v>0</v>
      </c>
      <c r="F78" s="136">
        <v>0</v>
      </c>
      <c r="G78" s="136">
        <v>0</v>
      </c>
      <c r="H78" s="124">
        <v>0</v>
      </c>
      <c r="I78" s="124">
        <v>0</v>
      </c>
      <c r="J78" s="124">
        <v>0</v>
      </c>
      <c r="K78" s="124">
        <v>0</v>
      </c>
      <c r="L78" s="124">
        <v>0</v>
      </c>
      <c r="M78" s="124">
        <v>0</v>
      </c>
      <c r="N78" s="124">
        <v>0</v>
      </c>
      <c r="O78" s="124">
        <v>0</v>
      </c>
      <c r="P78" s="124">
        <v>0</v>
      </c>
      <c r="Q78" s="125">
        <v>0</v>
      </c>
    </row>
    <row r="79" spans="2:17" x14ac:dyDescent="0.25">
      <c r="B79" s="122" t="s">
        <v>74</v>
      </c>
      <c r="C79" s="128">
        <v>0</v>
      </c>
      <c r="D79" s="127">
        <v>0</v>
      </c>
      <c r="E79" s="124">
        <v>0</v>
      </c>
      <c r="F79" s="136">
        <v>0</v>
      </c>
      <c r="G79" s="136">
        <v>0</v>
      </c>
      <c r="H79" s="124">
        <v>0</v>
      </c>
      <c r="I79" s="124">
        <v>0</v>
      </c>
      <c r="J79" s="124">
        <v>0</v>
      </c>
      <c r="K79" s="124">
        <v>0</v>
      </c>
      <c r="L79" s="124">
        <v>0</v>
      </c>
      <c r="M79" s="124">
        <v>0</v>
      </c>
      <c r="N79" s="124">
        <v>0</v>
      </c>
      <c r="O79" s="124">
        <v>0</v>
      </c>
      <c r="P79" s="124">
        <v>0</v>
      </c>
      <c r="Q79" s="125">
        <v>0</v>
      </c>
    </row>
    <row r="80" spans="2:17" ht="30" x14ac:dyDescent="0.25">
      <c r="B80" s="123" t="s">
        <v>75</v>
      </c>
      <c r="C80" s="128">
        <v>0</v>
      </c>
      <c r="D80" s="127">
        <v>0</v>
      </c>
      <c r="E80" s="124">
        <v>0</v>
      </c>
      <c r="F80" s="136">
        <v>0</v>
      </c>
      <c r="G80" s="136">
        <v>0</v>
      </c>
      <c r="H80" s="124">
        <v>0</v>
      </c>
      <c r="I80" s="124">
        <v>0</v>
      </c>
      <c r="J80" s="124">
        <v>0</v>
      </c>
      <c r="K80" s="124">
        <v>0</v>
      </c>
      <c r="L80" s="124">
        <v>0</v>
      </c>
      <c r="M80" s="124">
        <v>0</v>
      </c>
      <c r="N80" s="124">
        <v>0</v>
      </c>
      <c r="O80" s="124">
        <v>0</v>
      </c>
      <c r="P80" s="124">
        <v>0</v>
      </c>
      <c r="Q80" s="125">
        <v>0</v>
      </c>
    </row>
    <row r="81" spans="2:17" ht="30" x14ac:dyDescent="0.25">
      <c r="B81" s="123" t="s">
        <v>76</v>
      </c>
      <c r="C81" s="128">
        <v>0</v>
      </c>
      <c r="D81" s="127">
        <v>0</v>
      </c>
      <c r="E81" s="124">
        <v>0</v>
      </c>
      <c r="F81" s="136">
        <v>0</v>
      </c>
      <c r="G81" s="136">
        <v>0</v>
      </c>
      <c r="H81" s="124">
        <v>0</v>
      </c>
      <c r="I81" s="124">
        <v>0</v>
      </c>
      <c r="J81" s="124">
        <v>0</v>
      </c>
      <c r="K81" s="124">
        <v>0</v>
      </c>
      <c r="L81" s="124">
        <v>0</v>
      </c>
      <c r="M81" s="124">
        <v>0</v>
      </c>
      <c r="N81" s="124">
        <v>0</v>
      </c>
      <c r="O81" s="124">
        <v>0</v>
      </c>
      <c r="P81" s="124">
        <v>0</v>
      </c>
      <c r="Q81" s="125">
        <v>0</v>
      </c>
    </row>
    <row r="82" spans="2:17" ht="30" x14ac:dyDescent="0.25">
      <c r="B82" s="122" t="s">
        <v>77</v>
      </c>
      <c r="C82" s="128">
        <v>0</v>
      </c>
      <c r="D82" s="127">
        <v>0</v>
      </c>
      <c r="E82" s="124">
        <v>0</v>
      </c>
      <c r="F82" s="136">
        <v>0</v>
      </c>
      <c r="G82" s="136">
        <v>0</v>
      </c>
      <c r="H82" s="124">
        <v>0</v>
      </c>
      <c r="I82" s="124">
        <v>0</v>
      </c>
      <c r="J82" s="124">
        <v>0</v>
      </c>
      <c r="K82" s="124">
        <v>0</v>
      </c>
      <c r="L82" s="124">
        <v>0</v>
      </c>
      <c r="M82" s="124">
        <v>0</v>
      </c>
      <c r="N82" s="124">
        <v>0</v>
      </c>
      <c r="O82" s="124">
        <v>0</v>
      </c>
      <c r="P82" s="124">
        <v>0</v>
      </c>
      <c r="Q82" s="125">
        <v>0</v>
      </c>
    </row>
    <row r="83" spans="2:17" ht="30" x14ac:dyDescent="0.25">
      <c r="B83" s="123" t="s">
        <v>78</v>
      </c>
      <c r="C83" s="128">
        <v>0</v>
      </c>
      <c r="D83" s="127">
        <v>0</v>
      </c>
      <c r="E83" s="124">
        <v>0</v>
      </c>
      <c r="F83" s="136">
        <v>0</v>
      </c>
      <c r="G83" s="136">
        <v>0</v>
      </c>
      <c r="H83" s="124">
        <v>0</v>
      </c>
      <c r="I83" s="124">
        <v>0</v>
      </c>
      <c r="J83" s="124">
        <v>0</v>
      </c>
      <c r="K83" s="124">
        <v>0</v>
      </c>
      <c r="L83" s="124">
        <v>0</v>
      </c>
      <c r="M83" s="124">
        <v>0</v>
      </c>
      <c r="N83" s="124">
        <v>0</v>
      </c>
      <c r="O83" s="124">
        <v>0</v>
      </c>
      <c r="P83" s="124">
        <v>0</v>
      </c>
      <c r="Q83" s="125">
        <v>0</v>
      </c>
    </row>
    <row r="84" spans="2:17" x14ac:dyDescent="0.25">
      <c r="B84" s="131" t="s">
        <v>79</v>
      </c>
      <c r="C84" s="137">
        <f>SUM(C76:C83)</f>
        <v>0</v>
      </c>
      <c r="D84" s="138">
        <f>SUM(D76:D83)</f>
        <v>0</v>
      </c>
      <c r="E84" s="138">
        <v>0</v>
      </c>
      <c r="F84" s="139">
        <v>0</v>
      </c>
      <c r="G84" s="140">
        <v>0</v>
      </c>
      <c r="H84" s="140">
        <v>0</v>
      </c>
      <c r="I84" s="140">
        <v>0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40">
        <v>0</v>
      </c>
      <c r="Q84" s="140">
        <v>0</v>
      </c>
    </row>
    <row r="85" spans="2:17" x14ac:dyDescent="0.25">
      <c r="C85" s="141"/>
      <c r="D85" s="141"/>
      <c r="E85" s="142"/>
      <c r="F85" s="143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44"/>
    </row>
    <row r="86" spans="2:17" ht="31.5" x14ac:dyDescent="0.25">
      <c r="B86" s="145" t="s">
        <v>80</v>
      </c>
      <c r="C86" s="146">
        <f>C73+C84</f>
        <v>329000000</v>
      </c>
      <c r="D86" s="146">
        <f>D73+D84</f>
        <v>516993034.39000005</v>
      </c>
      <c r="E86" s="147">
        <f t="shared" ref="E86:P86" si="14">E73+E84</f>
        <v>0</v>
      </c>
      <c r="F86" s="148">
        <f t="shared" si="14"/>
        <v>30042269.280000001</v>
      </c>
      <c r="G86" s="149">
        <f t="shared" si="14"/>
        <v>21493045.68</v>
      </c>
      <c r="H86" s="149">
        <f t="shared" si="14"/>
        <v>19440070.079999994</v>
      </c>
      <c r="I86" s="149">
        <f t="shared" si="14"/>
        <v>27248104.189999998</v>
      </c>
      <c r="J86" s="149">
        <f t="shared" si="14"/>
        <v>22703919.259999998</v>
      </c>
      <c r="K86" s="149">
        <f t="shared" si="14"/>
        <v>36493254.650000006</v>
      </c>
      <c r="L86" s="149">
        <f t="shared" si="14"/>
        <v>34270209.280000001</v>
      </c>
      <c r="M86" s="149">
        <f t="shared" si="14"/>
        <v>37329250.359999999</v>
      </c>
      <c r="N86" s="149">
        <f t="shared" si="14"/>
        <v>28641103.129999995</v>
      </c>
      <c r="O86" s="149">
        <f t="shared" si="14"/>
        <v>36447653.229999997</v>
      </c>
      <c r="P86" s="149">
        <f t="shared" si="14"/>
        <v>85207866.74000001</v>
      </c>
      <c r="Q86" s="148">
        <f>Q73+Q84</f>
        <v>379316745.87999994</v>
      </c>
    </row>
    <row r="87" spans="2:17" x14ac:dyDescent="0.25">
      <c r="B87" s="112" t="s">
        <v>114</v>
      </c>
      <c r="D87" s="113"/>
      <c r="E87" s="115"/>
      <c r="J87" s="115"/>
    </row>
    <row r="88" spans="2:17" x14ac:dyDescent="0.25">
      <c r="B88" s="112" t="s">
        <v>127</v>
      </c>
      <c r="C88" s="115"/>
      <c r="D88" s="113"/>
      <c r="E88" s="115"/>
      <c r="G88" s="113"/>
      <c r="H88" s="113"/>
      <c r="I88" s="113"/>
      <c r="J88" s="116"/>
      <c r="K88" s="107"/>
      <c r="L88" s="113"/>
      <c r="N88" s="151"/>
      <c r="O88" s="113"/>
      <c r="P88" s="113"/>
      <c r="Q88" s="113"/>
    </row>
    <row r="89" spans="2:17" x14ac:dyDescent="0.25">
      <c r="B89" s="112" t="s">
        <v>128</v>
      </c>
      <c r="C89" s="115"/>
      <c r="D89" s="113"/>
      <c r="G89" s="113"/>
      <c r="H89" s="116"/>
      <c r="I89" s="151"/>
      <c r="J89" s="116"/>
      <c r="N89" s="151"/>
      <c r="O89" s="115"/>
      <c r="P89" s="116"/>
    </row>
    <row r="90" spans="2:17" x14ac:dyDescent="0.25">
      <c r="C90" s="115"/>
      <c r="D90" s="113"/>
      <c r="G90" s="113"/>
      <c r="H90" s="116"/>
      <c r="I90" s="151"/>
      <c r="J90" s="116"/>
      <c r="K90" s="116"/>
      <c r="L90" s="116"/>
      <c r="N90" s="151"/>
      <c r="O90" s="115"/>
      <c r="P90" s="116"/>
    </row>
    <row r="91" spans="2:17" x14ac:dyDescent="0.25">
      <c r="C91" s="115"/>
      <c r="D91" s="113"/>
      <c r="G91" s="113"/>
      <c r="H91" s="116"/>
      <c r="I91" s="151"/>
      <c r="J91" s="116"/>
      <c r="N91" s="151"/>
      <c r="O91" s="115"/>
      <c r="P91" s="116"/>
    </row>
    <row r="92" spans="2:17" x14ac:dyDescent="0.25">
      <c r="B92" s="120" t="s">
        <v>111</v>
      </c>
      <c r="E92" s="120" t="s">
        <v>111</v>
      </c>
      <c r="F92" s="143"/>
      <c r="G92" s="116"/>
      <c r="I92" s="120" t="s">
        <v>111</v>
      </c>
      <c r="N92" s="120"/>
      <c r="O92" s="120"/>
    </row>
    <row r="93" spans="2:17" x14ac:dyDescent="0.25">
      <c r="B93" s="97" t="s">
        <v>106</v>
      </c>
      <c r="C93" s="114"/>
      <c r="E93" s="98" t="s">
        <v>125</v>
      </c>
      <c r="F93" s="99"/>
      <c r="G93" s="114"/>
      <c r="I93" s="99" t="s">
        <v>118</v>
      </c>
      <c r="J93" s="114"/>
      <c r="K93" s="114"/>
      <c r="L93" s="114"/>
      <c r="M93" s="114"/>
      <c r="N93" s="121"/>
      <c r="O93" s="121"/>
      <c r="P93" s="114"/>
      <c r="Q93" s="100"/>
    </row>
    <row r="94" spans="2:17" x14ac:dyDescent="0.25">
      <c r="B94" s="15" t="s">
        <v>108</v>
      </c>
      <c r="E94" s="141" t="s">
        <v>126</v>
      </c>
      <c r="I94" s="92" t="s">
        <v>117</v>
      </c>
      <c r="O94" s="92"/>
    </row>
    <row r="95" spans="2:17" x14ac:dyDescent="0.25">
      <c r="C95" s="120"/>
      <c r="D95" s="115"/>
    </row>
    <row r="96" spans="2:17" x14ac:dyDescent="0.25">
      <c r="B96" s="106"/>
      <c r="C96" s="120"/>
      <c r="D96" s="116"/>
      <c r="Q96" s="120"/>
    </row>
    <row r="97" spans="2:17" x14ac:dyDescent="0.25">
      <c r="B97" s="106"/>
      <c r="C97" s="120"/>
      <c r="Q97" s="120"/>
    </row>
    <row r="98" spans="2:17" x14ac:dyDescent="0.25">
      <c r="B98" s="106"/>
      <c r="C98" s="120"/>
      <c r="O98" s="113"/>
      <c r="Q98" s="120"/>
    </row>
    <row r="99" spans="2:17" x14ac:dyDescent="0.25">
      <c r="B99" s="106"/>
      <c r="C99" s="120"/>
      <c r="O99" s="113"/>
      <c r="Q99" s="120"/>
    </row>
    <row r="100" spans="2:17" x14ac:dyDescent="0.25">
      <c r="C100" s="110"/>
    </row>
    <row r="101" spans="2:17" x14ac:dyDescent="0.25">
      <c r="C101" s="111"/>
      <c r="D101" s="120"/>
      <c r="O101" s="113"/>
    </row>
    <row r="102" spans="2:17" x14ac:dyDescent="0.25">
      <c r="O102" s="113"/>
    </row>
    <row r="103" spans="2:17" x14ac:dyDescent="0.25">
      <c r="O103" s="113"/>
    </row>
    <row r="104" spans="2:17" x14ac:dyDescent="0.25">
      <c r="O104" s="113"/>
    </row>
    <row r="105" spans="2:17" x14ac:dyDescent="0.25">
      <c r="O105" s="113"/>
    </row>
    <row r="106" spans="2:17" x14ac:dyDescent="0.25">
      <c r="O106" s="113"/>
    </row>
    <row r="108" spans="2:17" x14ac:dyDescent="0.25">
      <c r="O108" s="113"/>
    </row>
    <row r="109" spans="2:17" x14ac:dyDescent="0.25">
      <c r="O109" s="113"/>
    </row>
    <row r="110" spans="2:17" x14ac:dyDescent="0.25">
      <c r="O110" s="113"/>
    </row>
    <row r="111" spans="2:17" x14ac:dyDescent="0.25">
      <c r="O111" s="113"/>
    </row>
    <row r="113" spans="9:15" x14ac:dyDescent="0.25">
      <c r="O113" s="113"/>
    </row>
    <row r="117" spans="9:15" x14ac:dyDescent="0.25">
      <c r="O117" s="113"/>
    </row>
    <row r="118" spans="9:15" x14ac:dyDescent="0.25">
      <c r="O118" s="113"/>
    </row>
    <row r="120" spans="9:15" x14ac:dyDescent="0.25">
      <c r="O120" s="113"/>
    </row>
    <row r="122" spans="9:15" x14ac:dyDescent="0.25">
      <c r="O122" s="113"/>
    </row>
    <row r="126" spans="9:15" x14ac:dyDescent="0.25">
      <c r="I126" s="112">
        <v>8</v>
      </c>
    </row>
  </sheetData>
  <mergeCells count="6">
    <mergeCell ref="B1:Q1"/>
    <mergeCell ref="B2:P2"/>
    <mergeCell ref="B3:Q3"/>
    <mergeCell ref="B4:Q4"/>
    <mergeCell ref="E5:P5"/>
    <mergeCell ref="E6:O6"/>
  </mergeCells>
  <printOptions horizontalCentered="1"/>
  <pageMargins left="0.7" right="0.7" top="0.75" bottom="0.75" header="0.3" footer="0.3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2023-01-05T19:00:55Z</cp:lastPrinted>
  <dcterms:created xsi:type="dcterms:W3CDTF">2018-04-17T18:57:16Z</dcterms:created>
  <dcterms:modified xsi:type="dcterms:W3CDTF">2023-01-05T19:16:59Z</dcterms:modified>
</cp:coreProperties>
</file>