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3.xml" ContentType="application/vnd.openxmlformats-officedocument.drawing+xml"/>
  <Override PartName="/xl/tables/table1.xml" ContentType="application/vnd.openxmlformats-officedocument.spreadsheetml.table+xml"/>
  <Override PartName="/xl/charts/chart22.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tables/table2.xml" ContentType="application/vnd.openxmlformats-officedocument.spreadsheetml.tab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tables/table3.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tables/table4.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tables/table5.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6.xml" ContentType="application/vnd.openxmlformats-officedocument.drawing+xml"/>
  <Override PartName="/xl/tables/table6.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tables/table7.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tables/table8.xml" ContentType="application/vnd.openxmlformats-officedocument.spreadsheetml.tab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tables/table9.xml" ContentType="application/vnd.openxmlformats-officedocument.spreadsheetml.tab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0.xml" ContentType="application/vnd.openxmlformats-officedocument.spreadsheetml.tab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tables/table11.xml" ContentType="application/vnd.openxmlformats-officedocument.spreadsheetml.tab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tables/table12.xml" ContentType="application/vnd.openxmlformats-officedocument.spreadsheetml.tab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3.xml" ContentType="application/vnd.openxmlformats-officedocument.spreadsheetml.tab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tables/table14.xml" ContentType="application/vnd.openxmlformats-officedocument.spreadsheetml.table+xml"/>
  <Override PartName="/xl/charts/chart36.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tables/table15.xml" ContentType="application/vnd.openxmlformats-officedocument.spreadsheetml.table+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5.xml" ContentType="application/vnd.openxmlformats-officedocument.drawing+xml"/>
  <Override PartName="/xl/tables/table16.xml" ContentType="application/vnd.openxmlformats-officedocument.spreadsheetml.table+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17.xml" ContentType="application/vnd.openxmlformats-officedocument.spreadsheetml.table+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68.xml" ContentType="application/vnd.openxmlformats-officedocument.drawing+xml"/>
  <Override PartName="/xl/tables/table18.xml" ContentType="application/vnd.openxmlformats-officedocument.spreadsheetml.table+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69.xml" ContentType="application/vnd.openxmlformats-officedocument.drawingml.chartshapes+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tables/table19.xml" ContentType="application/vnd.openxmlformats-officedocument.spreadsheetml.table+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72.xml" ContentType="application/vnd.openxmlformats-officedocument.drawingml.chartshapes+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tables/table20.xml" ContentType="application/vnd.openxmlformats-officedocument.spreadsheetml.table+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77.xml" ContentType="application/vnd.openxmlformats-officedocument.drawingml.chartshapes+xml"/>
  <Override PartName="/xl/drawings/drawing78.xml" ContentType="application/vnd.openxmlformats-officedocument.drawing+xml"/>
  <Override PartName="/xl/tables/table21.xml" ContentType="application/vnd.openxmlformats-officedocument.spreadsheetml.table+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79.xml" ContentType="application/vnd.openxmlformats-officedocument.drawing+xml"/>
  <Override PartName="/xl/tables/table22.xml" ContentType="application/vnd.openxmlformats-officedocument.spreadsheetml.table+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tables/table23.xml" ContentType="application/vnd.openxmlformats-officedocument.spreadsheetml.table+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tables/table24.xml" ContentType="application/vnd.openxmlformats-officedocument.spreadsheetml.table+xml"/>
  <Override PartName="/xl/charts/chart50.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tables/table25.xml" ContentType="application/vnd.openxmlformats-officedocument.spreadsheetml.table+xml"/>
  <Override PartName="/xl/charts/chart51.xml" ContentType="application/vnd.openxmlformats-officedocument.drawingml.chart+xml"/>
  <Override PartName="/xl/drawings/drawing89.xml" ContentType="application/vnd.openxmlformats-officedocument.drawing+xml"/>
  <Override PartName="/xl/tables/table26.xml" ContentType="application/vnd.openxmlformats-officedocument.spreadsheetml.table+xml"/>
  <Override PartName="/xl/charts/chart52.xml" ContentType="application/vnd.openxmlformats-officedocument.drawingml.chart+xml"/>
  <Override PartName="/xl/drawings/drawing90.xml" ContentType="application/vnd.openxmlformats-officedocument.drawing+xml"/>
  <Override PartName="/xl/drawings/drawing91.xml" ContentType="application/vnd.openxmlformats-officedocument.drawing+xml"/>
  <Override PartName="/xl/tables/table27.xml" ContentType="application/vnd.openxmlformats-officedocument.spreadsheetml.table+xml"/>
  <Override PartName="/xl/charts/chart53.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2.xml" ContentType="application/vnd.openxmlformats-officedocument.drawing+xml"/>
  <Override PartName="/xl/tables/table28.xml" ContentType="application/vnd.openxmlformats-officedocument.spreadsheetml.table+xml"/>
  <Override PartName="/xl/charts/chart54.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29.xml" ContentType="application/vnd.openxmlformats-officedocument.spreadsheetml.table+xml"/>
  <Override PartName="/xl/charts/chart55.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95.xml" ContentType="application/vnd.openxmlformats-officedocument.drawing+xml"/>
  <Override PartName="/xl/tables/table30.xml" ContentType="application/vnd.openxmlformats-officedocument.spreadsheetml.table+xml"/>
  <Override PartName="/xl/charts/chart56.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96.xml" ContentType="application/vnd.openxmlformats-officedocument.drawing+xml"/>
  <Override PartName="/xl/tables/table31.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97.xml" ContentType="application/vnd.openxmlformats-officedocument.drawing+xml"/>
  <Override PartName="/xl/tables/table32.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98.xml" ContentType="application/vnd.openxmlformats-officedocument.drawingml.chartshapes+xml"/>
  <Override PartName="/xl/drawings/drawing99.xml" ContentType="application/vnd.openxmlformats-officedocument.drawing+xml"/>
  <Override PartName="/xl/drawings/drawing100.xml" ContentType="application/vnd.openxmlformats-officedocument.drawing+xml"/>
  <Override PartName="/xl/tables/table33.xml" ContentType="application/vnd.openxmlformats-officedocument.spreadsheetml.tab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34.xml" ContentType="application/vnd.openxmlformats-officedocument.spreadsheetml.table+xml"/>
  <Override PartName="/xl/charts/chart60.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03.xml" ContentType="application/vnd.openxmlformats-officedocument.drawingml.chartshapes+xml"/>
  <Override PartName="/xl/drawings/drawing104.xml" ContentType="application/vnd.openxmlformats-officedocument.drawing+xml"/>
  <Override PartName="/xl/tables/table35.xml" ContentType="application/vnd.openxmlformats-officedocument.spreadsheetml.table+xml"/>
  <Override PartName="/xl/charts/chart61.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05.xml" ContentType="application/vnd.openxmlformats-officedocument.drawing+xml"/>
  <Override PartName="/xl/tables/table36.xml" ContentType="application/vnd.openxmlformats-officedocument.spreadsheetml.table+xml"/>
  <Override PartName="/xl/charts/chart62.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tables/table37.xml" ContentType="application/vnd.openxmlformats-officedocument.spreadsheetml.table+xml"/>
  <Override PartName="/xl/charts/chart63.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08.xml" ContentType="application/vnd.openxmlformats-officedocument.drawing+xml"/>
  <Override PartName="/xl/tables/table38.xml" ContentType="application/vnd.openxmlformats-officedocument.spreadsheetml.table+xml"/>
  <Override PartName="/xl/charts/chart64.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09.xml" ContentType="application/vnd.openxmlformats-officedocument.drawingml.chartshapes+xml"/>
  <Override PartName="/xl/drawings/drawing110.xml" ContentType="application/vnd.openxmlformats-officedocument.drawing+xml"/>
  <Override PartName="/xl/tables/table39.xml" ContentType="application/vnd.openxmlformats-officedocument.spreadsheetml.table+xml"/>
  <Override PartName="/xl/charts/chart65.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tables/table40.xml" ContentType="application/vnd.openxmlformats-officedocument.spreadsheetml.table+xml"/>
  <Override PartName="/xl/charts/chart66.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14.xml" ContentType="application/vnd.openxmlformats-officedocument.drawingml.chartshapes+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tables/table41.xml" ContentType="application/vnd.openxmlformats-officedocument.spreadsheetml.table+xml"/>
  <Override PartName="/xl/charts/chart67.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20.xml" ContentType="application/vnd.openxmlformats-officedocument.drawing+xml"/>
  <Override PartName="/xl/tables/table42.xml" ContentType="application/vnd.openxmlformats-officedocument.spreadsheetml.table+xml"/>
  <Override PartName="/xl/charts/chart68.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tables/table43.xml" ContentType="application/vnd.openxmlformats-officedocument.spreadsheetml.table+xml"/>
  <Override PartName="/xl/drawings/drawing124.xml" ContentType="application/vnd.openxmlformats-officedocument.drawing+xml"/>
  <Override PartName="/xl/tables/table44.xml" ContentType="application/vnd.openxmlformats-officedocument.spreadsheetml.table+xml"/>
  <Override PartName="/xl/charts/chart69.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25.xml" ContentType="application/vnd.openxmlformats-officedocument.drawing+xml"/>
  <Override PartName="/xl/tables/table45.xml" ContentType="application/vnd.openxmlformats-officedocument.spreadsheetml.table+xml"/>
  <Override PartName="/xl/charts/chart70.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tables/table46.xml" ContentType="application/vnd.openxmlformats-officedocument.spreadsheetml.table+xml"/>
  <Override PartName="/xl/charts/chart71.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29.xml" ContentType="application/vnd.openxmlformats-officedocument.drawing+xml"/>
  <Override PartName="/xl/tables/table47.xml" ContentType="application/vnd.openxmlformats-officedocument.spreadsheetml.table+xml"/>
  <Override PartName="/xl/charts/chart72.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tables/table48.xml" ContentType="application/vnd.openxmlformats-officedocument.spreadsheetml.table+xml"/>
  <Override PartName="/xl/charts/chart73.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132.xml" ContentType="application/vnd.openxmlformats-officedocument.drawingml.chartshapes+xml"/>
  <Override PartName="/xl/drawings/drawing133.xml" ContentType="application/vnd.openxmlformats-officedocument.drawing+xml"/>
  <Override PartName="/xl/tables/table49.xml" ContentType="application/vnd.openxmlformats-officedocument.spreadsheetml.table+xml"/>
  <Override PartName="/xl/charts/chart74.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134.xml" ContentType="application/vnd.openxmlformats-officedocument.drawingml.chartshapes+xml"/>
  <Override PartName="/xl/drawings/drawing135.xml" ContentType="application/vnd.openxmlformats-officedocument.drawing+xml"/>
  <Override PartName="/xl/tables/table50.xml" ContentType="application/vnd.openxmlformats-officedocument.spreadsheetml.table+xml"/>
  <Override PartName="/xl/charts/chart75.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tables/table51.xml" ContentType="application/vnd.openxmlformats-officedocument.spreadsheetml.table+xml"/>
  <Override PartName="/xl/charts/chart76.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138.xml" ContentType="application/vnd.openxmlformats-officedocument.drawingml.chartshapes+xml"/>
  <Override PartName="/xl/drawings/drawing139.xml" ContentType="application/vnd.openxmlformats-officedocument.drawing+xml"/>
  <Override PartName="/xl/drawings/drawing140.xml" ContentType="application/vnd.openxmlformats-officedocument.drawing+xml"/>
  <Override PartName="/xl/tables/table52.xml" ContentType="application/vnd.openxmlformats-officedocument.spreadsheetml.table+xml"/>
  <Override PartName="/xl/charts/chart77.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41.xml" ContentType="application/vnd.openxmlformats-officedocument.drawing+xml"/>
  <Override PartName="/xl/tables/table53.xml" ContentType="application/vnd.openxmlformats-officedocument.spreadsheetml.table+xml"/>
  <Override PartName="/xl/charts/chart78.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142.xml" ContentType="application/vnd.openxmlformats-officedocument.drawing+xml"/>
  <Override PartName="/xl/tables/table54.xml" ContentType="application/vnd.openxmlformats-officedocument.spreadsheetml.table+xml"/>
  <Override PartName="/xl/charts/chart79.xml" ContentType="application/vnd.openxmlformats-officedocument.drawingml.chart+xml"/>
  <Override PartName="/xl/charts/style72.xml" ContentType="application/vnd.ms-office.chartstyle+xml"/>
  <Override PartName="/xl/charts/colors7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3\06. Junio 2023\03.Publicar_Junio 2023\"/>
    </mc:Choice>
  </mc:AlternateContent>
  <bookViews>
    <workbookView xWindow="-120" yWindow="-120" windowWidth="29040" windowHeight="15720" tabRatio="891"/>
  </bookViews>
  <sheets>
    <sheet name="Present.Aprob." sheetId="483" r:id="rId1"/>
    <sheet name="Present. " sheetId="482" r:id="rId2"/>
    <sheet name="Resumen EEp" sheetId="468" state="hidden" r:id="rId3"/>
    <sheet name="Contenido" sheetId="453" r:id="rId4"/>
    <sheet name="Fecha_publicación " sheetId="474" state="hidden" r:id="rId5"/>
    <sheet name="INFOGRAFIA" sheetId="479" state="hidden" r:id="rId6"/>
    <sheet name="Graficos para CNSS_SVDS" sheetId="485" state="hidden" r:id="rId7"/>
    <sheet name="Evolucion_Capita" sheetId="481" state="hidden" r:id="rId8"/>
    <sheet name="SDSS Definiciones_1 " sheetId="245" r:id="rId9"/>
    <sheet name="SDSS Definiciones_2" sheetId="247" r:id="rId10"/>
    <sheet name=" SDSS Definiciones_3" sheetId="246" r:id="rId11"/>
    <sheet name="SDSS Definiciones_4" sheetId="248" r:id="rId12"/>
    <sheet name="I.1. Ley 87-01 (2)" sheetId="372" r:id="rId13"/>
    <sheet name="I.2. Org. SDSS" sheetId="376" r:id="rId14"/>
    <sheet name="I.3. Reg. y Seg." sheetId="313" r:id="rId15"/>
    <sheet name="I.4. Seg. y Ben." sheetId="314" r:id="rId16"/>
    <sheet name="II.SDSS" sheetId="298" r:id="rId17"/>
    <sheet name="II.1. SDSS.Definición" sheetId="329" r:id="rId18"/>
    <sheet name="II.2.Analisis SDSS" sheetId="404" r:id="rId19"/>
    <sheet name="II.3. Empl x sector " sheetId="335" r:id="rId20"/>
    <sheet name=" II.4.Empr x No. de empl" sheetId="336" r:id="rId21"/>
    <sheet name="III.1.SFS" sheetId="327" r:id="rId22"/>
    <sheet name="III.1.1a. Def. Afil. SFS1" sheetId="317" r:id="rId23"/>
    <sheet name="III.1.1b.Def. de Afili. SFS2  " sheetId="330" r:id="rId24"/>
    <sheet name="III.1.2.Analisis SFS" sheetId="405" r:id="rId25"/>
    <sheet name="III.1.3.Afil.SFSPob.Nac." sheetId="333" r:id="rId26"/>
    <sheet name="III.1.4.Afil. SFS" sheetId="287" r:id="rId27"/>
    <sheet name="III.1.5.Afil. SFS x sexo" sheetId="427" r:id="rId28"/>
    <sheet name="III.2. SFS.RC" sheetId="299" r:id="rId29"/>
    <sheet name="III.2.1.Afil. SFS.RC " sheetId="322" r:id="rId30"/>
    <sheet name="III.2.2. Afil. SFS RC Anual " sheetId="402" r:id="rId31"/>
    <sheet name="III.2.3.Afil. SFS RC X sex.tipo" sheetId="434" r:id="rId32"/>
    <sheet name="III.3.SFS.RS" sheetId="294" r:id="rId33"/>
    <sheet name="III.3.1.Analis.Afil. SFS.RS1  " sheetId="323" r:id="rId34"/>
    <sheet name="III.3.2. Afil anual SFS RS " sheetId="342" r:id="rId35"/>
    <sheet name="III.3.3.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4.Afil. cotiz." sheetId="374" r:id="rId44"/>
    <sheet name="III.5.5.Cotiz. x rango de edad" sheetId="272" r:id="rId45"/>
    <sheet name="III.5.6.Cotiz x sal. min. cot." sheetId="273" r:id="rId46"/>
    <sheet name="III.5.7.Cot.Afil X Sexo" sheetId="380" r:id="rId47"/>
    <sheet name="III.5.8.Traspasos anual" sheetId="381" r:id="rId48"/>
    <sheet name="III.5.9.Trasp. recibidos" sheetId="382" r:id="rId49"/>
    <sheet name="III.5.10.Trasp. cedidos" sheetId="383" r:id="rId50"/>
    <sheet name="III.5.11.Trasp. netos" sheetId="384" r:id="rId51"/>
    <sheet name="III.6.SRL" sheetId="300" r:id="rId52"/>
    <sheet name="III.6.1.Definición Afil. SRL" sheetId="356" r:id="rId53"/>
    <sheet name="III.6.2.Afil. SRL.RC1 " sheetId="355" r:id="rId54"/>
    <sheet name="III.6.3.Afil. SRL" sheetId="385" r:id="rId55"/>
    <sheet name="III.6.4.Afil. SRL x sexoy edad" sheetId="386" r:id="rId56"/>
    <sheet name="III.6.6.ID. Accidentabilidad" sheetId="389" r:id="rId57"/>
    <sheet name="IV. ING._ EGR" sheetId="361" r:id="rId58"/>
    <sheet name="IV.1a.Definición Ing.Gastos)" sheetId="363" r:id="rId59"/>
    <sheet name="IV.1b.Definición Ing.Gastos" sheetId="371" r:id="rId60"/>
    <sheet name="IV.1.2. Analisis Ing.Egr" sheetId="408" r:id="rId61"/>
    <sheet name="IV.1.3. Ingr y egr SDSS" sheetId="449" r:id="rId62"/>
    <sheet name="IV.1.4. Recaudo x sector" sheetId="400" r:id="rId63"/>
    <sheet name="IV.1.5 Rec. x origen" sheetId="401" r:id="rId64"/>
    <sheet name="IV.1.6 Aport.Gob.SS" sheetId="445" r:id="rId65"/>
    <sheet name="IV.2.1 AnálisisIng.Egr.Seg" sheetId="441" r:id="rId66"/>
    <sheet name="IV.2.2. Pagos SFS A" sheetId="391" r:id="rId67"/>
    <sheet name="IV.2.4.Pagos x ARS" sheetId="450" r:id="rId68"/>
    <sheet name="IV.2.7.INV_SFS x Entidad" sheetId="179" r:id="rId69"/>
    <sheet name="IV.2.8.INV_SFS x cuentas" sheetId="177" r:id="rId70"/>
    <sheet name="IV.2.9.Aport. GOB. y Pagos RS" sheetId="72" r:id="rId71"/>
    <sheet name="IV.2.10 Pagos.SFS Pens." sheetId="447" r:id="rId72"/>
    <sheet name="IV.3.1.AnálisisIng.Eg.SVDS" sheetId="442" r:id="rId73"/>
    <sheet name="IV.3.2.Pagos_ SVDS" sheetId="276" r:id="rId74"/>
    <sheet name="IV.3.3.Pagos anuales x cuentas" sheetId="29" r:id="rId75"/>
    <sheet name="IV.3.4.Pago Entidades" sheetId="444" r:id="rId76"/>
    <sheet name="IV.3.5.Patrim. fp anual" sheetId="283" r:id="rId77"/>
    <sheet name="IV.3.6.Cartera de inv fp" sheetId="392" r:id="rId78"/>
    <sheet name="IV.3.7. Rent. nom. de los FP" sheetId="394" r:id="rId79"/>
    <sheet name="IV.3.8.Rentab.Real" sheetId="395" r:id="rId80"/>
    <sheet name="IV.4.1. Analisis " sheetId="443" r:id="rId81"/>
    <sheet name="IV.4.2.Pagos ARL A" sheetId="78" r:id="rId82"/>
    <sheet name="V.BENEFICIOS" sheetId="362" r:id="rId83"/>
    <sheet name="V.1.1 SUBSIDIO_SFS" sheetId="364" r:id="rId84"/>
    <sheet name="V.1.2.SUBSIDIO_SFS Def." sheetId="437" r:id="rId85"/>
    <sheet name="V.2.1.Análisis" sheetId="438" r:id="rId86"/>
    <sheet name=" V.2.2.Benef. subsid " sheetId="397" r:id="rId87"/>
    <sheet name="V.2.3. Monto subsid." sheetId="396" r:id="rId88"/>
    <sheet name="V.3.PENSIONES_SVDS" sheetId="365" r:id="rId89"/>
    <sheet name="V.3.1. Def-Análisis pens." sheetId="440" r:id="rId90"/>
    <sheet name="V.3.2 Pensiones por año" sheetId="282" r:id="rId91"/>
    <sheet name="V.3.3.Pens.Disc. AFP" sheetId="308" r:id="rId92"/>
    <sheet name="V.4.SOLIC_BEN_ARL" sheetId="366" r:id="rId93"/>
    <sheet name="V.4.1.Def-Analisis   " sheetId="415" r:id="rId94"/>
    <sheet name="V.4.2.NA. Reportes ARL" sheetId="215" r:id="rId95"/>
    <sheet name="V.4.3. NA.Cant. accid x región" sheetId="217" r:id="rId96"/>
    <sheet name="V.4.4.NA.Cant. accid x Prov" sheetId="452" r:id="rId97"/>
    <sheet name="V.4.5. NA.Cant. accid x sector" sheetId="222" r:id="rId98"/>
    <sheet name="V.4.6. Accid x sexo" sheetId="224" r:id="rId99"/>
    <sheet name="V.4.7. Accid x rango de edad" sheetId="226" r:id="rId100"/>
    <sheet name="VI.1. Analisis CBSS" sheetId="457" r:id="rId101"/>
    <sheet name="VII.2.CBSS Tram." sheetId="466" r:id="rId102"/>
    <sheet name="VII.3.CBSS-Benef" sheetId="465" r:id="rId103"/>
    <sheet name="VII.4.CBSS-Tramit." sheetId="459" r:id="rId104"/>
    <sheet name="Hoja1" sheetId="484" state="hidden" r:id="rId105"/>
  </sheets>
  <externalReferences>
    <externalReference r:id="rId106"/>
    <externalReference r:id="rId107"/>
    <externalReference r:id="rId108"/>
    <externalReference r:id="rId109"/>
    <externalReference r:id="rId110"/>
    <externalReference r:id="rId111"/>
    <externalReference r:id="rId112"/>
    <externalReference r:id="rId113"/>
  </externalReferences>
  <definedNames>
    <definedName name="\M" localSheetId="7">#REF!</definedName>
    <definedName name="\M" localSheetId="0">#REF!</definedName>
    <definedName name="\M">#REF!</definedName>
    <definedName name="\N" localSheetId="7">#REF!</definedName>
    <definedName name="\N" localSheetId="0">#REF!</definedName>
    <definedName name="\N">#REF!</definedName>
    <definedName name="_xlnm._FilterDatabase" localSheetId="31" hidden="1">'III.2.3.Afil. SFS RC X sex.tipo'!$A$4:$H$21</definedName>
    <definedName name="_xlnm._FilterDatabase" localSheetId="35" hidden="1">'III.3.3.Afil.SFSRSsex tipo '!$B$4:$G$21</definedName>
    <definedName name="_xlnm._FilterDatabase" localSheetId="67" hidden="1">'IV.2.4.Pagos x ARS'!$B$4:$I$59</definedName>
    <definedName name="_xlnm._FilterDatabase" localSheetId="78" hidden="1">'IV.3.7. Rent. nom. de los FP'!$A$5:$C$39</definedName>
    <definedName name="_xlnm._FilterDatabase" localSheetId="96" hidden="1">'V.4.4.NA.Cant. accid x Prov'!$M$4:$R$39</definedName>
    <definedName name="AAA" localSheetId="7">#REF!</definedName>
    <definedName name="AAA" localSheetId="6">#REF!</definedName>
    <definedName name="AAA" localSheetId="0">#REF!</definedName>
    <definedName name="AAA">#REF!</definedName>
    <definedName name="Afil" localSheetId="7">'[1]7.7.6'!#REF!</definedName>
    <definedName name="Afil" localSheetId="4">'[1]7.7.6'!#REF!</definedName>
    <definedName name="Afil" localSheetId="12">'[1]7.7.6'!#REF!</definedName>
    <definedName name="Afil" localSheetId="18">'[1]7.7.6'!#REF!</definedName>
    <definedName name="Afil" localSheetId="24">'[1]7.7.6'!#REF!</definedName>
    <definedName name="Afil" localSheetId="27">'[1]7.7.6'!#REF!</definedName>
    <definedName name="Afil" localSheetId="31">'[1]7.7.6'!#REF!</definedName>
    <definedName name="Afil" localSheetId="35">'[1]7.7.6'!#REF!</definedName>
    <definedName name="Afil" localSheetId="41">'[1]7.7.6'!#REF!</definedName>
    <definedName name="Afil" localSheetId="60">'[1]7.7.6'!#REF!</definedName>
    <definedName name="Afil" localSheetId="61">'[1]7.7.6'!#REF!</definedName>
    <definedName name="Afil" localSheetId="59">'[1]7.7.6'!#REF!</definedName>
    <definedName name="Afil" localSheetId="0">'[1]7.7.6'!#REF!</definedName>
    <definedName name="Afil" localSheetId="2">'[1]7.7.6'!#REF!</definedName>
    <definedName name="Afil" localSheetId="84">'[1]7.7.6'!#REF!</definedName>
    <definedName name="Afil" localSheetId="100">'[1]7.7.6'!#REF!</definedName>
    <definedName name="Afil" localSheetId="101">'[1]7.7.6'!#REF!</definedName>
    <definedName name="Afil" localSheetId="102">'[1]7.7.6'!#REF!</definedName>
    <definedName name="Afil" localSheetId="103">'[1]7.7.6'!#REF!</definedName>
    <definedName name="Afil">'[1]7.7.6'!#REF!</definedName>
    <definedName name="Afiliacion2" localSheetId="7">'[1]7.7.6'!#REF!</definedName>
    <definedName name="Afiliacion2" localSheetId="4">'[1]7.7.6'!#REF!</definedName>
    <definedName name="Afiliacion2" localSheetId="61">'[1]7.7.6'!#REF!</definedName>
    <definedName name="Afiliacion2" localSheetId="0">'[1]7.7.6'!#REF!</definedName>
    <definedName name="Afiliacion2" localSheetId="2">'[1]7.7.6'!#REF!</definedName>
    <definedName name="Afiliacion2" localSheetId="84">'[1]7.7.6'!#REF!</definedName>
    <definedName name="Afiliacion2" localSheetId="100">'[1]7.7.6'!#REF!</definedName>
    <definedName name="Afiliacion2" localSheetId="101">'[1]7.7.6'!#REF!</definedName>
    <definedName name="Afiliacion2" localSheetId="102">'[1]7.7.6'!#REF!</definedName>
    <definedName name="Afiliacion2" localSheetId="103">'[1]7.7.6'!#REF!</definedName>
    <definedName name="Afiliacion2">'[1]7.7.6'!#REF!</definedName>
    <definedName name="Analisis" localSheetId="7">'[1]7.7.6'!#REF!</definedName>
    <definedName name="Analisis" localSheetId="4">'[1]7.7.6'!#REF!</definedName>
    <definedName name="Analisis" localSheetId="27">'[1]7.7.6'!#REF!</definedName>
    <definedName name="Analisis" localSheetId="31">'[1]7.7.6'!#REF!</definedName>
    <definedName name="Analisis" localSheetId="35">'[1]7.7.6'!#REF!</definedName>
    <definedName name="Analisis" localSheetId="60">'[1]7.7.6'!#REF!</definedName>
    <definedName name="Analisis" localSheetId="61">'[1]7.7.6'!#REF!</definedName>
    <definedName name="Analisis" localSheetId="0">'[1]7.7.6'!#REF!</definedName>
    <definedName name="Analisis" localSheetId="2">'[1]7.7.6'!#REF!</definedName>
    <definedName name="Analisis" localSheetId="84">'[1]7.7.6'!#REF!</definedName>
    <definedName name="Analisis" localSheetId="100">'[1]7.7.6'!#REF!</definedName>
    <definedName name="Analisis" localSheetId="101">'[1]7.7.6'!#REF!</definedName>
    <definedName name="Analisis" localSheetId="102">'[1]7.7.6'!#REF!</definedName>
    <definedName name="Analisis" localSheetId="103">'[1]7.7.6'!#REF!</definedName>
    <definedName name="Analisis">'[1]7.7.6'!#REF!</definedName>
    <definedName name="_xlnm.Print_Area" localSheetId="20">' II.4.Empr x No. de empl'!$A$1:$I$60</definedName>
    <definedName name="_xlnm.Print_Area" localSheetId="38">' III.4.2.Afil. SFSP Anual.'!$A$1:$I$47</definedName>
    <definedName name="_xlnm.Print_Area" localSheetId="10">' SDSS Definiciones_3'!$A$1:$K$20</definedName>
    <definedName name="_xlnm.Print_Area" localSheetId="86">' V.2.2.Benef. subsid '!$A$1:$I$37</definedName>
    <definedName name="_xlnm.Print_Area" localSheetId="3">Contenido!$A$1:$A$159</definedName>
    <definedName name="_xlnm.Print_Area" localSheetId="7">Evolucion_Capita!$A$1:$H$80</definedName>
    <definedName name="_xlnm.Print_Area" localSheetId="4">'Fecha_publicación '!$A$1:$D$43</definedName>
    <definedName name="_xlnm.Print_Area" localSheetId="12">'I.1. Ley 87-01 (2)'!$A$1:$L$47</definedName>
    <definedName name="_xlnm.Print_Area" localSheetId="13">'I.2. Org. SDSS'!$A$1:$M$64</definedName>
    <definedName name="_xlnm.Print_Area" localSheetId="14">'I.3. Reg. y Seg.'!$A$1:$Q$57</definedName>
    <definedName name="_xlnm.Print_Area" localSheetId="15">'I.4. Seg. y Ben.'!$A$1:$M$42</definedName>
    <definedName name="_xlnm.Print_Area" localSheetId="17">'II.1. SDSS.Definición'!$A$1:$N$48</definedName>
    <definedName name="_xlnm.Print_Area" localSheetId="18">'II.2.Analisis SDSS'!$A$1:$J$37</definedName>
    <definedName name="_xlnm.Print_Area" localSheetId="19">'II.3. Empl x sector '!$A$1:$L$38</definedName>
    <definedName name="_xlnm.Print_Area" localSheetId="16">II.SDSS!$A$1:$M$45</definedName>
    <definedName name="_xlnm.Print_Area" localSheetId="22">'III.1.1a. Def. Afil. SFS1'!$A$1:$M$43</definedName>
    <definedName name="_xlnm.Print_Area" localSheetId="23">'III.1.1b.Def. de Afili. SFS2  '!$A$1:$M$43</definedName>
    <definedName name="_xlnm.Print_Area" localSheetId="24">'III.1.2.Analisis SFS'!$A$1:$L$61</definedName>
    <definedName name="_xlnm.Print_Area" localSheetId="25">III.1.3.Afil.SFSPob.Nac.!$A$1:$J$59</definedName>
    <definedName name="_xlnm.Print_Area" localSheetId="26">'III.1.4.Afil. SFS'!$A$1:$K$40</definedName>
    <definedName name="_xlnm.Print_Area" localSheetId="27">'III.1.5.Afil. SFS x sexo'!$A$1:$S$36</definedName>
    <definedName name="_xlnm.Print_Area" localSheetId="21">III.1.SFS!$A$1:$M$45</definedName>
    <definedName name="_xlnm.Print_Area" localSheetId="28">'III.2. SFS.RC'!$A$1:$K$45</definedName>
    <definedName name="_xlnm.Print_Area" localSheetId="29">'III.2.1.Afil. SFS.RC '!$A$1:$J$41</definedName>
    <definedName name="_xlnm.Print_Area" localSheetId="30">'III.2.2. Afil. SFS RC Anual '!$A$1:$K$57</definedName>
    <definedName name="_xlnm.Print_Area" localSheetId="31">'III.2.3.Afil. SFS RC X sex.tipo'!$A$1:$L$47</definedName>
    <definedName name="_xlnm.Print_Area" localSheetId="33">'III.3.1.Analis.Afil. SFS.RS1  '!$A$1:$J$38</definedName>
    <definedName name="_xlnm.Print_Area" localSheetId="34">'III.3.2. Afil anual SFS RS '!$B$1:$M$51</definedName>
    <definedName name="_xlnm.Print_Area" localSheetId="35">'III.3.3.Afil.SFSRSsex tipo '!$B$1:$J$49</definedName>
    <definedName name="_xlnm.Print_Area" localSheetId="32">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9">'III.5.10.Trasp. cedidos'!$A$1:$O$56</definedName>
    <definedName name="_xlnm.Print_Area" localSheetId="50">'III.5.11.Trasp. netos'!$A$1:$P$52</definedName>
    <definedName name="_xlnm.Print_Area" localSheetId="41">'III.5.2.Analisis Afil. SVDS'!$A$1:$I$30</definedName>
    <definedName name="_xlnm.Print_Area" localSheetId="42">'III.5.3.Afil. SVDS'!$A$1:$L$68</definedName>
    <definedName name="_xlnm.Print_Area" localSheetId="43">'III.5.4.Afil. cotiz.'!$A$1:$N$67</definedName>
    <definedName name="_xlnm.Print_Area" localSheetId="44">'III.5.5.Cotiz. x rango de edad'!$A$1:$H$37</definedName>
    <definedName name="_xlnm.Print_Area" localSheetId="45">'III.5.6.Cotiz x sal. min. cot.'!$A$1:$I$38</definedName>
    <definedName name="_xlnm.Print_Area" localSheetId="46">'III.5.7.Cot.Afil X Sexo'!$A$1:$M$68</definedName>
    <definedName name="_xlnm.Print_Area" localSheetId="47">'III.5.8.Traspasos anual'!$A$1:$Q$51</definedName>
    <definedName name="_xlnm.Print_Area" localSheetId="48">'III.5.9.Trasp. recibidos'!$A$1:$O$68</definedName>
    <definedName name="_xlnm.Print_Area" localSheetId="39">III.5.SVDS!$A$1:$P$53</definedName>
    <definedName name="_xlnm.Print_Area" localSheetId="52">'III.6.1.Definición Afil. SRL'!$A$1:$M$49</definedName>
    <definedName name="_xlnm.Print_Area" localSheetId="53">'III.6.2.Afil. SRL.RC1 '!$A$1:$G$26</definedName>
    <definedName name="_xlnm.Print_Area" localSheetId="54">'III.6.3.Afil. SRL'!$A$1:$M$78</definedName>
    <definedName name="_xlnm.Print_Area" localSheetId="55">'III.6.4.Afil. SRL x sexoy edad'!$A$1:$K$70</definedName>
    <definedName name="_xlnm.Print_Area" localSheetId="56">'III.6.6.ID. Accidentabilidad'!$A$1:$P$59</definedName>
    <definedName name="_xlnm.Print_Area" localSheetId="51">III.6.SRL!$A$1:$L$34</definedName>
    <definedName name="_xlnm.Print_Area" localSheetId="5">INFOGRAFIA!$A$1:$M$315</definedName>
    <definedName name="_xlnm.Print_Area" localSheetId="57">'IV. ING._ EGR'!$A$1:$L$34</definedName>
    <definedName name="_xlnm.Print_Area" localSheetId="60">'IV.1.2. Analisis Ing.Egr'!$A$1:$L$31</definedName>
    <definedName name="_xlnm.Print_Area" localSheetId="61">'IV.1.3. Ingr y egr SDSS'!$A$1:$K$77</definedName>
    <definedName name="_xlnm.Print_Area" localSheetId="62">'IV.1.4. Recaudo x sector'!$A$1:$G$40</definedName>
    <definedName name="_xlnm.Print_Area" localSheetId="63">'IV.1.5 Rec. x origen'!$A$1:$I$48</definedName>
    <definedName name="_xlnm.Print_Area" localSheetId="64">'IV.1.6 Aport.Gob.SS'!$A$1:$H$57</definedName>
    <definedName name="_xlnm.Print_Area" localSheetId="58">'IV.1a.Definición Ing.Gastos)'!$A$1:$P$67</definedName>
    <definedName name="_xlnm.Print_Area" localSheetId="59">'IV.1b.Definición Ing.Gastos'!$A$1:$M$35</definedName>
    <definedName name="_xlnm.Print_Area" localSheetId="65">'IV.2.1 AnálisisIng.Egr.Seg'!$A$1:$L$50</definedName>
    <definedName name="_xlnm.Print_Area" localSheetId="71">'IV.2.10 Pagos.SFS Pens.'!$A$1:$J$75</definedName>
    <definedName name="_xlnm.Print_Area" localSheetId="66">'IV.2.2. Pagos SFS A'!$A$1:$J$44</definedName>
    <definedName name="_xlnm.Print_Area" localSheetId="67">'IV.2.4.Pagos x ARS'!$A$1:$I$79</definedName>
    <definedName name="_xlnm.Print_Area" localSheetId="68">'IV.2.7.INV_SFS x Entidad'!$A$1:$E$45</definedName>
    <definedName name="_xlnm.Print_Area" localSheetId="69">'IV.2.8.INV_SFS x cuentas'!$A$1:$H$49</definedName>
    <definedName name="_xlnm.Print_Area" localSheetId="70">'IV.2.9.Aport. GOB. y Pagos RS'!$A$1:$K$73</definedName>
    <definedName name="_xlnm.Print_Area" localSheetId="72">IV.3.1.AnálisisIng.Eg.SVDS!$A$1:$J$52</definedName>
    <definedName name="_xlnm.Print_Area" localSheetId="73">'IV.3.2.Pagos_ SVDS'!$A$1:$K$69</definedName>
    <definedName name="_xlnm.Print_Area" localSheetId="74">'IV.3.3.Pagos anuales x cuentas'!$A$1:$J$52</definedName>
    <definedName name="_xlnm.Print_Area" localSheetId="75">'IV.3.4.Pago Entidades'!$A$1:$G$74</definedName>
    <definedName name="_xlnm.Print_Area" localSheetId="76">'IV.3.5.Patrim. fp anual'!$A$1:$I$39</definedName>
    <definedName name="_xlnm.Print_Area" localSheetId="77">'IV.3.6.Cartera de inv fp'!$A$1:$F$52</definedName>
    <definedName name="_xlnm.Print_Area" localSheetId="78">'IV.3.7. Rent. nom. de los FP'!$A$1:$Q$82</definedName>
    <definedName name="_xlnm.Print_Area" localSheetId="79">IV.3.8.Rentab.Real!$A$1:$M$71</definedName>
    <definedName name="_xlnm.Print_Area" localSheetId="80">'IV.4.1. Analisis '!$A$1:$H$19</definedName>
    <definedName name="_xlnm.Print_Area" localSheetId="81">'IV.4.2.Pagos ARL A'!$A$1:$K$61</definedName>
    <definedName name="_xlnm.Print_Area" localSheetId="1">'Present. '!$A$1:$K$89</definedName>
    <definedName name="_xlnm.Print_Area" localSheetId="0">Present.Aprob.!$A$1:$K$35</definedName>
    <definedName name="_xlnm.Print_Area" localSheetId="2">'Resumen EEp'!$A$1:$M$106</definedName>
    <definedName name="_xlnm.Print_Area" localSheetId="8">'SDSS Definiciones_1 '!$A$1:$L$49</definedName>
    <definedName name="_xlnm.Print_Area" localSheetId="9">'SDSS Definiciones_2'!$A$1:$K$8</definedName>
    <definedName name="_xlnm.Print_Area" localSheetId="11">'SDSS Definiciones_4'!$A$1:$N$12</definedName>
    <definedName name="_xlnm.Print_Area" localSheetId="83">'V.1.1 SUBSIDIO_SFS'!$A$1:$P$42</definedName>
    <definedName name="_xlnm.Print_Area" localSheetId="84">'V.1.2.SUBSIDIO_SFS Def.'!$A$1:$O$46</definedName>
    <definedName name="_xlnm.Print_Area" localSheetId="85">V.2.1.Análisis!$A$1:$L$31</definedName>
    <definedName name="_xlnm.Print_Area" localSheetId="87">'V.2.3. Monto subsid.'!$A$1:$J$42</definedName>
    <definedName name="_xlnm.Print_Area" localSheetId="89">'V.3.1. Def-Análisis pens.'!$A$1:$L$31</definedName>
    <definedName name="_xlnm.Print_Area" localSheetId="90">'V.3.2 Pensiones por año'!$A$1:$L$70</definedName>
    <definedName name="_xlnm.Print_Area" localSheetId="91">'V.3.3.Pens.Disc. AFP'!$A$1:$K$59</definedName>
    <definedName name="_xlnm.Print_Area" localSheetId="88">V.3.PENSIONES_SVDS!$A$1:$L$38</definedName>
    <definedName name="_xlnm.Print_Area" localSheetId="93">'V.4.1.Def-Analisis   '!$A$1:$J$27</definedName>
    <definedName name="_xlnm.Print_Area" localSheetId="94">'V.4.2.NA. Reportes ARL'!$A$1:$J$58</definedName>
    <definedName name="_xlnm.Print_Area" localSheetId="95">'V.4.3. NA.Cant. accid x región'!$A$1:$T$65</definedName>
    <definedName name="_xlnm.Print_Area" localSheetId="96">'V.4.4.NA.Cant. accid x Prov'!$A$1:$I$82</definedName>
    <definedName name="_xlnm.Print_Area" localSheetId="97">'V.4.5. NA.Cant. accid x sector'!$A$1:$I$55</definedName>
    <definedName name="_xlnm.Print_Area" localSheetId="98">'V.4.6. Accid x sexo'!$A$1:$I$53</definedName>
    <definedName name="_xlnm.Print_Area" localSheetId="99">'V.4.7. Accid x rango de edad'!$A$1:$M$61</definedName>
    <definedName name="_xlnm.Print_Area" localSheetId="92">V.4.SOLIC_BEN_ARL!$A$1:$M$41</definedName>
    <definedName name="_xlnm.Print_Area" localSheetId="82">V.BENEFICIOS!$A$1:$L$34</definedName>
    <definedName name="_xlnm.Print_Area" localSheetId="100">'VI.1. Analisis CBSS'!$A$1:$J$30</definedName>
    <definedName name="_xlnm.Print_Area" localSheetId="101">'VII.2.CBSS Tram.'!$A$1:$J$37</definedName>
    <definedName name="_xlnm.Print_Area" localSheetId="102">'VII.3.CBSS-Benef'!$A$1:$H$44</definedName>
    <definedName name="_xlnm.Print_Area" localSheetId="103">'VII.4.CBSS-Tramit.'!$A$1:$H$30</definedName>
    <definedName name="Área_de_impresión1">'[1]7.7.6'!$A$1:$AQ$58</definedName>
    <definedName name="Área_de_impresión2" localSheetId="7">'[1]7.7.6'!#REF!</definedName>
    <definedName name="Área_de_impresión2" localSheetId="4">'[1]7.7.6'!#REF!</definedName>
    <definedName name="Área_de_impresión2" localSheetId="12">'[1]7.7.6'!#REF!</definedName>
    <definedName name="Área_de_impresión2" localSheetId="18">'[1]7.7.6'!#REF!</definedName>
    <definedName name="Área_de_impresión2" localSheetId="24">'[1]7.7.6'!#REF!</definedName>
    <definedName name="Área_de_impresión2" localSheetId="27">'[1]7.7.6'!#REF!</definedName>
    <definedName name="Área_de_impresión2" localSheetId="31">'[1]7.7.6'!#REF!</definedName>
    <definedName name="Área_de_impresión2" localSheetId="35">'[1]7.7.6'!#REF!</definedName>
    <definedName name="Área_de_impresión2" localSheetId="40">'[1]7.7.6'!#REF!</definedName>
    <definedName name="Área_de_impresión2" localSheetId="41">'[1]7.7.6'!#REF!</definedName>
    <definedName name="Área_de_impresión2" localSheetId="52">'[1]7.7.6'!#REF!</definedName>
    <definedName name="Área_de_impresión2" localSheetId="53">'[1]7.7.6'!#REF!</definedName>
    <definedName name="Área_de_impresión2" localSheetId="57">'[1]7.7.6'!#REF!</definedName>
    <definedName name="Área_de_impresión2" localSheetId="60">'[1]7.7.6'!#REF!</definedName>
    <definedName name="Área_de_impresión2" localSheetId="61">'[1]7.7.6'!#REF!</definedName>
    <definedName name="Área_de_impresión2" localSheetId="64">'[1]7.7.6'!#REF!</definedName>
    <definedName name="Área_de_impresión2" localSheetId="58">'[1]7.7.6'!#REF!</definedName>
    <definedName name="Área_de_impresión2" localSheetId="59">'[1]7.7.6'!#REF!</definedName>
    <definedName name="Área_de_impresión2" localSheetId="75">'[1]7.7.6'!#REF!</definedName>
    <definedName name="Área_de_impresión2" localSheetId="0">'[1]7.7.6'!#REF!</definedName>
    <definedName name="Área_de_impresión2" localSheetId="2">'[1]7.7.6'!#REF!</definedName>
    <definedName name="Área_de_impresión2" localSheetId="83">'[1]7.7.6'!#REF!</definedName>
    <definedName name="Área_de_impresión2" localSheetId="84">'[1]7.7.6'!#REF!</definedName>
    <definedName name="Área_de_impresión2" localSheetId="88">'[1]7.7.6'!#REF!</definedName>
    <definedName name="Área_de_impresión2" localSheetId="92">'[1]7.7.6'!#REF!</definedName>
    <definedName name="Área_de_impresión2" localSheetId="82">'[1]7.7.6'!#REF!</definedName>
    <definedName name="Área_de_impresión2" localSheetId="100">'[1]7.7.6'!#REF!</definedName>
    <definedName name="Área_de_impresión2" localSheetId="101">'[1]7.7.6'!#REF!</definedName>
    <definedName name="Área_de_impresión2" localSheetId="102">'[1]7.7.6'!#REF!</definedName>
    <definedName name="Área_de_impresión2" localSheetId="103">'[1]7.7.6'!#REF!</definedName>
    <definedName name="Área_de_impresión2">'[1]7.7.6'!#REF!</definedName>
    <definedName name="Author" hidden="1">"Andoni Rdgz Elcano www.TodoExcel.com"</definedName>
    <definedName name="BEN" localSheetId="7">'[1]7.7.6'!#REF!</definedName>
    <definedName name="BEN" localSheetId="4">'[1]7.7.6'!#REF!</definedName>
    <definedName name="BEN" localSheetId="12">'[1]7.7.6'!#REF!</definedName>
    <definedName name="BEN" localSheetId="18">'[1]7.7.6'!#REF!</definedName>
    <definedName name="BEN" localSheetId="24">'[1]7.7.6'!#REF!</definedName>
    <definedName name="BEN" localSheetId="27">'[1]7.7.6'!#REF!</definedName>
    <definedName name="BEN" localSheetId="31">'[1]7.7.6'!#REF!</definedName>
    <definedName name="BEN" localSheetId="35">'[1]7.7.6'!#REF!</definedName>
    <definedName name="BEN" localSheetId="41">'[1]7.7.6'!#REF!</definedName>
    <definedName name="BEN" localSheetId="60">'[1]7.7.6'!#REF!</definedName>
    <definedName name="BEN" localSheetId="61">'[1]7.7.6'!#REF!</definedName>
    <definedName name="BEN" localSheetId="59">'[1]7.7.6'!#REF!</definedName>
    <definedName name="BEN" localSheetId="0">'[1]7.7.6'!#REF!</definedName>
    <definedName name="BEN" localSheetId="2">'[1]7.7.6'!#REF!</definedName>
    <definedName name="BEN" localSheetId="84">'[1]7.7.6'!#REF!</definedName>
    <definedName name="BEN" localSheetId="100">'[1]7.7.6'!#REF!</definedName>
    <definedName name="BEN" localSheetId="101">'[1]7.7.6'!#REF!</definedName>
    <definedName name="BEN" localSheetId="102">'[1]7.7.6'!#REF!</definedName>
    <definedName name="BEN" localSheetId="103">'[1]7.7.6'!#REF!</definedName>
    <definedName name="BEN">'[1]7.7.6'!#REF!</definedName>
    <definedName name="Beneficios" localSheetId="7">'[1]7.7.6'!#REF!</definedName>
    <definedName name="Beneficios" localSheetId="4">'[1]7.7.6'!#REF!</definedName>
    <definedName name="Beneficios" localSheetId="12">'[1]7.7.6'!#REF!</definedName>
    <definedName name="Beneficios" localSheetId="18">'[1]7.7.6'!#REF!</definedName>
    <definedName name="Beneficios" localSheetId="24">'[1]7.7.6'!#REF!</definedName>
    <definedName name="Beneficios" localSheetId="27">'[1]7.7.6'!#REF!</definedName>
    <definedName name="Beneficios" localSheetId="31">'[1]7.7.6'!#REF!</definedName>
    <definedName name="Beneficios" localSheetId="35">'[1]7.7.6'!#REF!</definedName>
    <definedName name="Beneficios" localSheetId="41">'[1]7.7.6'!#REF!</definedName>
    <definedName name="Beneficios" localSheetId="60">'[1]7.7.6'!#REF!</definedName>
    <definedName name="Beneficios" localSheetId="61">'[1]7.7.6'!#REF!</definedName>
    <definedName name="Beneficios" localSheetId="58">'[1]7.7.6'!#REF!</definedName>
    <definedName name="Beneficios" localSheetId="59">'[1]7.7.6'!#REF!</definedName>
    <definedName name="Beneficios" localSheetId="0">'[1]7.7.6'!#REF!</definedName>
    <definedName name="Beneficios" localSheetId="2">'[1]7.7.6'!#REF!</definedName>
    <definedName name="Beneficios" localSheetId="83">'[1]7.7.6'!#REF!</definedName>
    <definedName name="Beneficios" localSheetId="84">'[1]7.7.6'!#REF!</definedName>
    <definedName name="Beneficios" localSheetId="88">'[1]7.7.6'!#REF!</definedName>
    <definedName name="Beneficios" localSheetId="92">'[1]7.7.6'!#REF!</definedName>
    <definedName name="Beneficios" localSheetId="100">'[1]7.7.6'!#REF!</definedName>
    <definedName name="Beneficios" localSheetId="101">'[1]7.7.6'!#REF!</definedName>
    <definedName name="Beneficios" localSheetId="102">'[1]7.7.6'!#REF!</definedName>
    <definedName name="Beneficios" localSheetId="103">'[1]7.7.6'!#REF!</definedName>
    <definedName name="Beneficios">'[1]7.7.6'!#REF!</definedName>
    <definedName name="Calculos.SVDS" localSheetId="7">'[1]7.7.6'!#REF!</definedName>
    <definedName name="Calculos.SVDS" localSheetId="0">'[1]7.7.6'!#REF!</definedName>
    <definedName name="Calculos.SVDS">'[1]7.7.6'!#REF!</definedName>
    <definedName name="CCI">'[1]7.7.6'!$A$1:$R$57</definedName>
    <definedName name="CompCartraEntid" localSheetId="7">'[1]7.7.6'!#REF!</definedName>
    <definedName name="CompCartraEntid" localSheetId="4">'[1]7.7.6'!#REF!</definedName>
    <definedName name="CompCartraEntid" localSheetId="6">'[1]7.7.6'!#REF!</definedName>
    <definedName name="CompCartraEntid" localSheetId="61">'[1]7.7.6'!#REF!</definedName>
    <definedName name="CompCartraEntid" localSheetId="0">'[1]7.7.6'!#REF!</definedName>
    <definedName name="CompCartraEntid" localSheetId="2">'[1]7.7.6'!#REF!</definedName>
    <definedName name="CompCartraEntid" localSheetId="96">'[1]7.7.6'!#REF!</definedName>
    <definedName name="CompCartraEntid" localSheetId="100">'[1]7.7.6'!#REF!</definedName>
    <definedName name="CompCartraEntid" localSheetId="101">'[1]7.7.6'!#REF!</definedName>
    <definedName name="CompCartraEntid" localSheetId="102">'[1]7.7.6'!#REF!</definedName>
    <definedName name="CompCartraEntid" localSheetId="103">'[1]7.7.6'!#REF!</definedName>
    <definedName name="CompCartraEntid">'[1]7.7.6'!#REF!</definedName>
    <definedName name="Compl">'[1]7.7.6'!$AA$1:$AJ$57</definedName>
    <definedName name="cono" localSheetId="7">#REF!</definedName>
    <definedName name="cono" localSheetId="6">#REF!</definedName>
    <definedName name="cono" localSheetId="0">#REF!</definedName>
    <definedName name="cono">#REF!</definedName>
    <definedName name="cualquiercosa" localSheetId="7">'[1]7.7.6'!#REF!</definedName>
    <definedName name="cualquiercosa" localSheetId="4">'[1]7.7.6'!#REF!</definedName>
    <definedName name="cualquiercosa" localSheetId="6">'[1]7.7.6'!#REF!</definedName>
    <definedName name="cualquiercosa" localSheetId="61">'[1]7.7.6'!#REF!</definedName>
    <definedName name="cualquiercosa" localSheetId="0">'[1]7.7.6'!#REF!</definedName>
    <definedName name="cualquiercosa" localSheetId="2">'[1]7.7.6'!#REF!</definedName>
    <definedName name="cualquiercosa" localSheetId="96">'[1]7.7.6'!#REF!</definedName>
    <definedName name="cualquiercosa" localSheetId="100">'[1]7.7.6'!#REF!</definedName>
    <definedName name="cualquiercosa" localSheetId="101">'[1]7.7.6'!#REF!</definedName>
    <definedName name="cualquiercosa" localSheetId="102">'[1]7.7.6'!#REF!</definedName>
    <definedName name="cualquiercosa" localSheetId="103">'[1]7.7.6'!#REF!</definedName>
    <definedName name="cualquiercosa">'[1]7.7.6'!#REF!</definedName>
    <definedName name="cualquiercosa3" localSheetId="7">'[1]7.7.6'!#REF!</definedName>
    <definedName name="cualquiercosa3" localSheetId="4">'[1]7.7.6'!#REF!</definedName>
    <definedName name="cualquiercosa3" localSheetId="61">'[1]7.7.6'!#REF!</definedName>
    <definedName name="cualquiercosa3" localSheetId="0">'[1]7.7.6'!#REF!</definedName>
    <definedName name="cualquiercosa3" localSheetId="2">'[1]7.7.6'!#REF!</definedName>
    <definedName name="cualquiercosa3" localSheetId="100">'[1]7.7.6'!#REF!</definedName>
    <definedName name="cualquiercosa3" localSheetId="101">'[1]7.7.6'!#REF!</definedName>
    <definedName name="cualquiercosa3" localSheetId="102">'[1]7.7.6'!#REF!</definedName>
    <definedName name="cualquiercosa3" localSheetId="103">'[1]7.7.6'!#REF!</definedName>
    <definedName name="cualquiercosa3">'[1]7.7.6'!#REF!</definedName>
    <definedName name="cualquiercosa5" localSheetId="7">'[1]7.7.6'!#REF!</definedName>
    <definedName name="cualquiercosa5" localSheetId="4">'[1]7.7.6'!#REF!</definedName>
    <definedName name="cualquiercosa5" localSheetId="61">'[1]7.7.6'!#REF!</definedName>
    <definedName name="cualquiercosa5" localSheetId="0">'[1]7.7.6'!#REF!</definedName>
    <definedName name="cualquiercosa5" localSheetId="2">'[1]7.7.6'!#REF!</definedName>
    <definedName name="cualquiercosa5" localSheetId="100">'[1]7.7.6'!#REF!</definedName>
    <definedName name="cualquiercosa5" localSheetId="101">'[1]7.7.6'!#REF!</definedName>
    <definedName name="cualquiercosa5" localSheetId="102">'[1]7.7.6'!#REF!</definedName>
    <definedName name="cualquiercosa5" localSheetId="103">'[1]7.7.6'!#REF!</definedName>
    <definedName name="cualquiercosa5">'[1]7.7.6'!#REF!</definedName>
    <definedName name="cualquiercosa6" localSheetId="7">'[1]7.7.6'!#REF!</definedName>
    <definedName name="cualquiercosa6" localSheetId="4">'[1]7.7.6'!#REF!</definedName>
    <definedName name="cualquiercosa6" localSheetId="61">'[1]7.7.6'!#REF!</definedName>
    <definedName name="cualquiercosa6" localSheetId="0">'[1]7.7.6'!#REF!</definedName>
    <definedName name="cualquiercosa6" localSheetId="2">'[1]7.7.6'!#REF!</definedName>
    <definedName name="cualquiercosa6" localSheetId="100">'[1]7.7.6'!#REF!</definedName>
    <definedName name="cualquiercosa6" localSheetId="101">'[1]7.7.6'!#REF!</definedName>
    <definedName name="cualquiercosa6" localSheetId="102">'[1]7.7.6'!#REF!</definedName>
    <definedName name="cualquiercosa6" localSheetId="103">'[1]7.7.6'!#REF!</definedName>
    <definedName name="cualquiercosa6">'[1]7.7.6'!#REF!</definedName>
    <definedName name="DD">'[2]Dias Festivos'!$A$4</definedName>
    <definedName name="DiasFestivos" localSheetId="7">OFFSET(DD,1,0,COUNTA('[2]Dias Festivos'!$A:$A)-COUNTA('[2]Dias Festivos'!$A$1:DD),1)</definedName>
    <definedName name="DiasFestivos" localSheetId="6">OFFSET(DD,1,0,COUNTA('[2]Dias Festivos'!$A:$A)-COUNTA('[2]Dias Festivos'!$A$1:DD),1)</definedName>
    <definedName name="DiasFestivos" localSheetId="1">OFFSET(DD,1,0,COUNTA('[2]Dias Festivos'!$A:$A)-COUNTA('[2]Dias Festivos'!$A$1:DD),1)</definedName>
    <definedName name="DiasFestivos" localSheetId="0">OFFSET(DD,1,0,COUNTA('[2]Dias Festivos'!$A:$A)-COUNTA('[2]Dias Festivos'!$A$1:DD),1)</definedName>
    <definedName name="DiasFestivos">OFFSET(DD,1,0,COUNTA('[2]Dias Festivos'!$A:$A)-COUNTA('[2]Dias Festivos'!$A$1:DD),1)</definedName>
    <definedName name="e" localSheetId="7">#REF!</definedName>
    <definedName name="e">#REF!</definedName>
    <definedName name="Egresos" localSheetId="7">'[1]7.7.6'!#REF!</definedName>
    <definedName name="Egresos" localSheetId="4">'[1]7.7.6'!#REF!</definedName>
    <definedName name="Egresos" localSheetId="12">'[1]7.7.6'!#REF!</definedName>
    <definedName name="Egresos" localSheetId="18">'[1]7.7.6'!#REF!</definedName>
    <definedName name="Egresos" localSheetId="24">'[1]7.7.6'!#REF!</definedName>
    <definedName name="Egresos" localSheetId="27">'[1]7.7.6'!#REF!</definedName>
    <definedName name="Egresos" localSheetId="31">'[1]7.7.6'!#REF!</definedName>
    <definedName name="Egresos" localSheetId="35">'[1]7.7.6'!#REF!</definedName>
    <definedName name="Egresos" localSheetId="41">'[1]7.7.6'!#REF!</definedName>
    <definedName name="Egresos" localSheetId="60">'[1]7.7.6'!#REF!</definedName>
    <definedName name="Egresos" localSheetId="61">'[1]7.7.6'!#REF!</definedName>
    <definedName name="Egresos" localSheetId="0">'[1]7.7.6'!#REF!</definedName>
    <definedName name="Egresos" localSheetId="2">'[1]7.7.6'!#REF!</definedName>
    <definedName name="Egresos" localSheetId="84">'[1]7.7.6'!#REF!</definedName>
    <definedName name="Egresos" localSheetId="100">'[1]7.7.6'!#REF!</definedName>
    <definedName name="Egresos" localSheetId="101">'[1]7.7.6'!#REF!</definedName>
    <definedName name="Egresos" localSheetId="102">'[1]7.7.6'!#REF!</definedName>
    <definedName name="Egresos" localSheetId="103">'[1]7.7.6'!#REF!</definedName>
    <definedName name="Egresos">'[1]7.7.6'!#REF!</definedName>
    <definedName name="excel" localSheetId="7">#REF!</definedName>
    <definedName name="excel" localSheetId="6">#REF!</definedName>
    <definedName name="excel">#REF!</definedName>
    <definedName name="Exceso1" localSheetId="7">'[1]7.7.6'!#REF!</definedName>
    <definedName name="Exceso1" localSheetId="4">'[1]7.7.6'!#REF!</definedName>
    <definedName name="Exceso1" localSheetId="12">'[1]7.7.6'!#REF!</definedName>
    <definedName name="Exceso1" localSheetId="18">'[1]7.7.6'!#REF!</definedName>
    <definedName name="Exceso1" localSheetId="24">'[1]7.7.6'!#REF!</definedName>
    <definedName name="Exceso1" localSheetId="27">'[1]7.7.6'!#REF!</definedName>
    <definedName name="Exceso1" localSheetId="31">'[1]7.7.6'!#REF!</definedName>
    <definedName name="Exceso1" localSheetId="35">'[1]7.7.6'!#REF!</definedName>
    <definedName name="Exceso1" localSheetId="40">'[1]7.7.6'!#REF!</definedName>
    <definedName name="Exceso1" localSheetId="41">'[1]7.7.6'!#REF!</definedName>
    <definedName name="Exceso1" localSheetId="52">'[1]7.7.6'!#REF!</definedName>
    <definedName name="Exceso1" localSheetId="53">'[1]7.7.6'!#REF!</definedName>
    <definedName name="Exceso1" localSheetId="57">'[1]7.7.6'!#REF!</definedName>
    <definedName name="Exceso1" localSheetId="60">'[1]7.7.6'!#REF!</definedName>
    <definedName name="Exceso1" localSheetId="61">'[1]7.7.6'!#REF!</definedName>
    <definedName name="Exceso1" localSheetId="64">'[1]7.7.6'!#REF!</definedName>
    <definedName name="Exceso1" localSheetId="58">'[1]7.7.6'!#REF!</definedName>
    <definedName name="Exceso1" localSheetId="59">'[1]7.7.6'!#REF!</definedName>
    <definedName name="Exceso1" localSheetId="75">'[1]7.7.6'!#REF!</definedName>
    <definedName name="Exceso1" localSheetId="0">'[1]7.7.6'!#REF!</definedName>
    <definedName name="Exceso1" localSheetId="2">'[1]7.7.6'!#REF!</definedName>
    <definedName name="Exceso1" localSheetId="83">'[1]7.7.6'!#REF!</definedName>
    <definedName name="Exceso1" localSheetId="84">'[1]7.7.6'!#REF!</definedName>
    <definedName name="Exceso1" localSheetId="88">'[1]7.7.6'!#REF!</definedName>
    <definedName name="Exceso1" localSheetId="92">'[1]7.7.6'!#REF!</definedName>
    <definedName name="Exceso1" localSheetId="82">'[1]7.7.6'!#REF!</definedName>
    <definedName name="Exceso1" localSheetId="100">'[1]7.7.6'!#REF!</definedName>
    <definedName name="Exceso1" localSheetId="101">'[1]7.7.6'!#REF!</definedName>
    <definedName name="Exceso1" localSheetId="102">'[1]7.7.6'!#REF!</definedName>
    <definedName name="Exceso1" localSheetId="103">'[1]7.7.6'!#REF!</definedName>
    <definedName name="Exceso1">'[1]7.7.6'!#REF!</definedName>
    <definedName name="Exceso2" localSheetId="7">'[1]7.7.6'!#REF!</definedName>
    <definedName name="Exceso2" localSheetId="4">'[1]7.7.6'!#REF!</definedName>
    <definedName name="Exceso2" localSheetId="12">'[1]7.7.6'!#REF!</definedName>
    <definedName name="Exceso2" localSheetId="18">'[1]7.7.6'!#REF!</definedName>
    <definedName name="Exceso2" localSheetId="24">'[1]7.7.6'!#REF!</definedName>
    <definedName name="Exceso2" localSheetId="27">'[1]7.7.6'!#REF!</definedName>
    <definedName name="Exceso2" localSheetId="31">'[1]7.7.6'!#REF!</definedName>
    <definedName name="Exceso2" localSheetId="35">'[1]7.7.6'!#REF!</definedName>
    <definedName name="Exceso2" localSheetId="40">'[1]7.7.6'!#REF!</definedName>
    <definedName name="Exceso2" localSheetId="41">'[1]7.7.6'!#REF!</definedName>
    <definedName name="Exceso2" localSheetId="52">'[1]7.7.6'!#REF!</definedName>
    <definedName name="Exceso2" localSheetId="53">'[1]7.7.6'!#REF!</definedName>
    <definedName name="Exceso2" localSheetId="57">'[1]7.7.6'!#REF!</definedName>
    <definedName name="Exceso2" localSheetId="60">'[1]7.7.6'!#REF!</definedName>
    <definedName name="Exceso2" localSheetId="61">'[1]7.7.6'!#REF!</definedName>
    <definedName name="Exceso2" localSheetId="64">'[1]7.7.6'!#REF!</definedName>
    <definedName name="Exceso2" localSheetId="58">'[1]7.7.6'!#REF!</definedName>
    <definedName name="Exceso2" localSheetId="59">'[1]7.7.6'!#REF!</definedName>
    <definedName name="Exceso2" localSheetId="75">'[1]7.7.6'!#REF!</definedName>
    <definedName name="Exceso2" localSheetId="0">'[1]7.7.6'!#REF!</definedName>
    <definedName name="Exceso2" localSheetId="2">'[1]7.7.6'!#REF!</definedName>
    <definedName name="Exceso2" localSheetId="83">'[1]7.7.6'!#REF!</definedName>
    <definedName name="Exceso2" localSheetId="84">'[1]7.7.6'!#REF!</definedName>
    <definedName name="Exceso2" localSheetId="88">'[1]7.7.6'!#REF!</definedName>
    <definedName name="Exceso2" localSheetId="92">'[1]7.7.6'!#REF!</definedName>
    <definedName name="Exceso2" localSheetId="82">'[1]7.7.6'!#REF!</definedName>
    <definedName name="Exceso2" localSheetId="100">'[1]7.7.6'!#REF!</definedName>
    <definedName name="Exceso2" localSheetId="101">'[1]7.7.6'!#REF!</definedName>
    <definedName name="Exceso2" localSheetId="102">'[1]7.7.6'!#REF!</definedName>
    <definedName name="Exceso2" localSheetId="103">'[1]7.7.6'!#REF!</definedName>
    <definedName name="Exceso2">'[1]7.7.6'!#REF!</definedName>
    <definedName name="h">'[1]7.7.6'!$A$1:$AQ$58</definedName>
    <definedName name="INDICEPRECIO" localSheetId="7">#REF!</definedName>
    <definedName name="INDICEPRECIO" localSheetId="6">#REF!</definedName>
    <definedName name="INDICEPRECIO" localSheetId="0">#REF!</definedName>
    <definedName name="INDICEPRECIO">#REF!</definedName>
    <definedName name="INDICEPRECIOSA" localSheetId="7">#REF!</definedName>
    <definedName name="INDICEPRECIOSA" localSheetId="0">#REF!</definedName>
    <definedName name="INDICEPRECIOSA">#REF!</definedName>
    <definedName name="INDICEVOLUMEN" localSheetId="7">#REF!</definedName>
    <definedName name="INDICEVOLUMEN" localSheetId="0">#REF!</definedName>
    <definedName name="INDICEVOLUMEN">#REF!</definedName>
    <definedName name="INDICEVOLUMENSA" localSheetId="7">#REF!</definedName>
    <definedName name="INDICEVOLUMENSA" localSheetId="0">#REF!</definedName>
    <definedName name="INDICEVOLUMENSA">#REF!</definedName>
    <definedName name="Interval" localSheetId="7">'[3]Office Work Schedule'!#REF!</definedName>
    <definedName name="Interval" localSheetId="0">'[3]Office Work Schedule'!#REF!</definedName>
    <definedName name="Interval">'[3]Office Work Schedule'!#REF!</definedName>
    <definedName name="Mapa2" localSheetId="3">'[1]7.7.6'!#REF!</definedName>
    <definedName name="Mapa2" localSheetId="7">'[1]7.7.6'!#REF!</definedName>
    <definedName name="Mapa2" localSheetId="4">'[1]7.7.6'!#REF!</definedName>
    <definedName name="Mapa2" localSheetId="61">'[1]7.7.6'!#REF!</definedName>
    <definedName name="Mapa2" localSheetId="0">'[1]7.7.6'!#REF!</definedName>
    <definedName name="Mapa2" localSheetId="2">'[1]7.7.6'!#REF!</definedName>
    <definedName name="Mapa2" localSheetId="100">'[1]7.7.6'!#REF!</definedName>
    <definedName name="Mapa2" localSheetId="101">'[1]7.7.6'!#REF!</definedName>
    <definedName name="Mapa2" localSheetId="102">'[1]7.7.6'!#REF!</definedName>
    <definedName name="Mapa2" localSheetId="103">'[1]7.7.6'!#REF!</definedName>
    <definedName name="Mapa2">'[1]7.7.6'!#REF!</definedName>
    <definedName name="ocho" localSheetId="7">'[1]7.7.6'!#REF!</definedName>
    <definedName name="ocho" localSheetId="4">'[1]7.7.6'!#REF!</definedName>
    <definedName name="ocho" localSheetId="12">'[1]7.7.6'!#REF!</definedName>
    <definedName name="ocho" localSheetId="18">'[1]7.7.6'!#REF!</definedName>
    <definedName name="ocho" localSheetId="24">'[1]7.7.6'!#REF!</definedName>
    <definedName name="ocho" localSheetId="27">'[1]7.7.6'!#REF!</definedName>
    <definedName name="ocho" localSheetId="31">'[1]7.7.6'!#REF!</definedName>
    <definedName name="ocho" localSheetId="35">'[1]7.7.6'!#REF!</definedName>
    <definedName name="ocho" localSheetId="41">'[1]7.7.6'!#REF!</definedName>
    <definedName name="ocho" localSheetId="60">'[1]7.7.6'!#REF!</definedName>
    <definedName name="ocho" localSheetId="61">'[1]7.7.6'!#REF!</definedName>
    <definedName name="ocho" localSheetId="59">'[1]7.7.6'!#REF!</definedName>
    <definedName name="ocho" localSheetId="0">'[1]7.7.6'!#REF!</definedName>
    <definedName name="ocho" localSheetId="2">'[1]7.7.6'!#REF!</definedName>
    <definedName name="ocho" localSheetId="84">'[1]7.7.6'!#REF!</definedName>
    <definedName name="ocho" localSheetId="100">'[1]7.7.6'!#REF!</definedName>
    <definedName name="ocho" localSheetId="101">'[1]7.7.6'!#REF!</definedName>
    <definedName name="ocho" localSheetId="102">'[1]7.7.6'!#REF!</definedName>
    <definedName name="ocho" localSheetId="103">'[1]7.7.6'!#REF!</definedName>
    <definedName name="ocho">'[1]7.7.6'!#REF!</definedName>
    <definedName name="Print1">'[1]7.7.6'!$A$1:$AQ$58</definedName>
    <definedName name="Print2" localSheetId="7">'[1]7.7.6'!#REF!</definedName>
    <definedName name="Print2" localSheetId="4">'[1]7.7.6'!#REF!</definedName>
    <definedName name="Print2" localSheetId="12">'[1]7.7.6'!#REF!</definedName>
    <definedName name="Print2" localSheetId="18">'[1]7.7.6'!#REF!</definedName>
    <definedName name="Print2" localSheetId="24">'[1]7.7.6'!#REF!</definedName>
    <definedName name="Print2" localSheetId="27">'[1]7.7.6'!#REF!</definedName>
    <definedName name="Print2" localSheetId="31">'[1]7.7.6'!#REF!</definedName>
    <definedName name="Print2" localSheetId="35">'[1]7.7.6'!#REF!</definedName>
    <definedName name="Print2" localSheetId="40">'[1]7.7.6'!#REF!</definedName>
    <definedName name="Print2" localSheetId="41">'[1]7.7.6'!#REF!</definedName>
    <definedName name="Print2" localSheetId="52">'[1]7.7.6'!#REF!</definedName>
    <definedName name="Print2" localSheetId="53">'[1]7.7.6'!#REF!</definedName>
    <definedName name="Print2" localSheetId="57">'[1]7.7.6'!#REF!</definedName>
    <definedName name="Print2" localSheetId="60">'[1]7.7.6'!#REF!</definedName>
    <definedName name="Print2" localSheetId="61">'[1]7.7.6'!#REF!</definedName>
    <definedName name="Print2" localSheetId="64">'[1]7.7.6'!#REF!</definedName>
    <definedName name="Print2" localSheetId="58">'[1]7.7.6'!#REF!</definedName>
    <definedName name="Print2" localSheetId="59">'[1]7.7.6'!#REF!</definedName>
    <definedName name="Print2" localSheetId="75">'[1]7.7.6'!#REF!</definedName>
    <definedName name="Print2" localSheetId="0">'[1]7.7.6'!#REF!</definedName>
    <definedName name="Print2" localSheetId="2">'[1]7.7.6'!#REF!</definedName>
    <definedName name="Print2" localSheetId="83">'[1]7.7.6'!#REF!</definedName>
    <definedName name="Print2" localSheetId="84">'[1]7.7.6'!#REF!</definedName>
    <definedName name="Print2" localSheetId="88">'[1]7.7.6'!#REF!</definedName>
    <definedName name="Print2" localSheetId="92">'[1]7.7.6'!#REF!</definedName>
    <definedName name="Print2" localSheetId="82">'[1]7.7.6'!#REF!</definedName>
    <definedName name="Print2" localSheetId="100">'[1]7.7.6'!#REF!</definedName>
    <definedName name="Print2" localSheetId="101">'[1]7.7.6'!#REF!</definedName>
    <definedName name="Print2" localSheetId="102">'[1]7.7.6'!#REF!</definedName>
    <definedName name="Print2" localSheetId="103">'[1]7.7.6'!#REF!</definedName>
    <definedName name="Print2">'[1]7.7.6'!#REF!</definedName>
    <definedName name="Print3" localSheetId="7">'[1]7.7.6'!#REF!</definedName>
    <definedName name="Print3" localSheetId="4">'[1]7.7.6'!#REF!</definedName>
    <definedName name="Print3" localSheetId="61">'[1]7.7.6'!#REF!</definedName>
    <definedName name="Print3" localSheetId="0">'[1]7.7.6'!#REF!</definedName>
    <definedName name="Print3" localSheetId="2">'[1]7.7.6'!#REF!</definedName>
    <definedName name="Print3" localSheetId="84">'[1]7.7.6'!#REF!</definedName>
    <definedName name="Print3" localSheetId="100">'[1]7.7.6'!#REF!</definedName>
    <definedName name="Print3" localSheetId="101">'[1]7.7.6'!#REF!</definedName>
    <definedName name="Print3" localSheetId="102">'[1]7.7.6'!#REF!</definedName>
    <definedName name="Print3" localSheetId="103">'[1]7.7.6'!#REF!</definedName>
    <definedName name="Print3">'[1]7.7.6'!#REF!</definedName>
    <definedName name="RepFSS">'[1]7.7.6'!$T$1:$Y$57</definedName>
    <definedName name="rPT" localSheetId="7">OFFSET(DD,0,0,COUNTA('[2]Dias Festivos'!$A:$A)-COUNTA('[2]Dias Festivos'!$A$1:OFFSET(DD,-1,0,1,1)),COUNTA('[2]Dias Festivos'!$4:$4))</definedName>
    <definedName name="rPT" localSheetId="6">OFFSET(DD,0,0,COUNTA('[2]Dias Festivos'!$A:$A)-COUNTA('[2]Dias Festivos'!$A$1:OFFSET(DD,-1,0,1,1)),COUNTA('[2]Dias Festivos'!$4:$4))</definedName>
    <definedName name="rPT" localSheetId="1">OFFSET(DD,0,0,COUNTA('[2]Dias Festivos'!$A:$A)-COUNTA('[2]Dias Festivos'!$A$1:OFFSET(DD,-1,0,1,1)),COUNTA('[2]Dias Festivos'!$4:$4))</definedName>
    <definedName name="rPT" localSheetId="0">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7">'[3]Office Work Schedule'!#REF!</definedName>
    <definedName name="ScheduleStart" localSheetId="6">'[3]Office Work Schedule'!#REF!</definedName>
    <definedName name="ScheduleStart" localSheetId="1">'[3]Office Work Schedule'!#REF!</definedName>
    <definedName name="ScheduleStart" localSheetId="0">'[3]Office Work Schedule'!#REF!</definedName>
    <definedName name="ScheduleStart">'[3]Office Work Schedule'!#REF!</definedName>
    <definedName name="Slicer_ENTIDAD">#N/A</definedName>
    <definedName name="Slicer_Tipo_de_fondo">#N/A</definedName>
    <definedName name="srl" localSheetId="7">'[1]7.7.6'!#REF!</definedName>
    <definedName name="srl" localSheetId="4">'[1]7.7.6'!#REF!</definedName>
    <definedName name="srl" localSheetId="12">'[1]7.7.6'!#REF!</definedName>
    <definedName name="srl" localSheetId="18">'[1]7.7.6'!#REF!</definedName>
    <definedName name="srl" localSheetId="24">'[1]7.7.6'!#REF!</definedName>
    <definedName name="srl" localSheetId="27">'[1]7.7.6'!#REF!</definedName>
    <definedName name="srl" localSheetId="31">'[1]7.7.6'!#REF!</definedName>
    <definedName name="srl" localSheetId="35">'[1]7.7.6'!#REF!</definedName>
    <definedName name="srl" localSheetId="41">'[1]7.7.6'!#REF!</definedName>
    <definedName name="srl" localSheetId="60">'[1]7.7.6'!#REF!</definedName>
    <definedName name="srl" localSheetId="61">'[1]7.7.6'!#REF!</definedName>
    <definedName name="srl" localSheetId="59">'[1]7.7.6'!#REF!</definedName>
    <definedName name="srl" localSheetId="0">'[1]7.7.6'!#REF!</definedName>
    <definedName name="srl" localSheetId="2">'[1]7.7.6'!#REF!</definedName>
    <definedName name="srl" localSheetId="84">'[1]7.7.6'!#REF!</definedName>
    <definedName name="srl" localSheetId="100">'[1]7.7.6'!#REF!</definedName>
    <definedName name="srl" localSheetId="101">'[1]7.7.6'!#REF!</definedName>
    <definedName name="srl" localSheetId="102">'[1]7.7.6'!#REF!</definedName>
    <definedName name="srl" localSheetId="103">'[1]7.7.6'!#REF!</definedName>
    <definedName name="srl">'[1]7.7.6'!#REF!</definedName>
    <definedName name="svds" localSheetId="7">#REF!</definedName>
    <definedName name="SVDS" localSheetId="4">'[1]7.7.6'!#REF!</definedName>
    <definedName name="SVDS" localSheetId="12">'[1]7.7.6'!#REF!</definedName>
    <definedName name="SVDS" localSheetId="18">'[1]7.7.6'!#REF!</definedName>
    <definedName name="SVDS" localSheetId="24">'[1]7.7.6'!#REF!</definedName>
    <definedName name="SVDS" localSheetId="27">'[1]7.7.6'!#REF!</definedName>
    <definedName name="SVDS" localSheetId="31">'[1]7.7.6'!#REF!</definedName>
    <definedName name="SVDS" localSheetId="35">'[1]7.7.6'!#REF!</definedName>
    <definedName name="SVDS" localSheetId="41">'[1]7.7.6'!#REF!</definedName>
    <definedName name="SVDS" localSheetId="60">'[1]7.7.6'!#REF!</definedName>
    <definedName name="SVDS" localSheetId="61">'[1]7.7.6'!#REF!</definedName>
    <definedName name="SVDS" localSheetId="59">'[1]7.7.6'!#REF!</definedName>
    <definedName name="SVDS" localSheetId="0">'[1]7.7.6'!#REF!</definedName>
    <definedName name="SVDS" localSheetId="2">'[1]7.7.6'!#REF!</definedName>
    <definedName name="SVDS" localSheetId="84">'[1]7.7.6'!#REF!</definedName>
    <definedName name="SVDS" localSheetId="92">'[1]7.7.6'!#REF!</definedName>
    <definedName name="SVDS" localSheetId="100">'[1]7.7.6'!#REF!</definedName>
    <definedName name="SVDS" localSheetId="101">'[1]7.7.6'!#REF!</definedName>
    <definedName name="SVDS" localSheetId="102">'[1]7.7.6'!#REF!</definedName>
    <definedName name="SVDS" localSheetId="103">'[1]7.7.6'!#REF!</definedName>
    <definedName name="SVDS">'[1]7.7.6'!#REF!</definedName>
    <definedName name="Totales">'[1]7.7.6'!$A$1:$AP$58</definedName>
    <definedName name="Type" localSheetId="7">'[4]Maintenance Work Order'!#REF!</definedName>
    <definedName name="Type" localSheetId="6">'[4]Maintenance Work Order'!#REF!</definedName>
    <definedName name="Type" localSheetId="1">'[4]Maintenance Work Order'!#REF!</definedName>
    <definedName name="Type" localSheetId="0">'[4]Maintenance Work Order'!#REF!</definedName>
    <definedName name="Type">'[4]Maintenance Work Order'!#REF!</definedName>
    <definedName name="unnamed" localSheetId="7">#REF!</definedName>
    <definedName name="unnamed" localSheetId="6">#REF!</definedName>
    <definedName name="unnamed" localSheetId="1">#REF!</definedName>
    <definedName name="unnamed" localSheetId="0">#REF!</definedName>
    <definedName name="unnamed">#REF!</definedName>
    <definedName name="Urtea">[2]Calendario!$B$5</definedName>
    <definedName name="Vacaciones" localSheetId="7">OFFSET(VV,1,0,COUNTA([5]Vacaciones!$A:$A)-COUNTA([5]Vacaciones!$A$1:VV),1)</definedName>
    <definedName name="Vacaciones" localSheetId="6">OFFSET(VV,1,0,COUNTA([5]Vacaciones!$A:$A)-COUNTA([5]Vacaciones!$A$1:VV),1)</definedName>
    <definedName name="Vacaciones" localSheetId="1">OFFSET(VV,1,0,COUNTA([5]Vacaciones!$A:$A)-COUNTA([5]Vacaciones!$A$1:VV),1)</definedName>
    <definedName name="Vacaciones" localSheetId="0">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K20" i="380" l="1"/>
  <c r="J20" i="380"/>
  <c r="B10" i="392" l="1"/>
  <c r="B11" i="392"/>
  <c r="B12" i="392"/>
  <c r="B13" i="392"/>
  <c r="B14" i="392"/>
  <c r="B9" i="392"/>
  <c r="B7" i="392"/>
  <c r="B6" i="392"/>
  <c r="B5" i="392"/>
  <c r="J16" i="392"/>
  <c r="E19" i="380" l="1"/>
  <c r="E20" i="380"/>
  <c r="B61" i="468"/>
  <c r="B46" i="468"/>
  <c r="G20" i="380"/>
  <c r="O20" i="427" l="1"/>
  <c r="O21" i="427"/>
  <c r="N20" i="427"/>
  <c r="N21" i="427"/>
  <c r="L20" i="427"/>
  <c r="L21" i="427"/>
  <c r="K20" i="335"/>
  <c r="C20" i="385" l="1"/>
  <c r="N22" i="322" l="1"/>
  <c r="O6" i="404" l="1"/>
  <c r="O5" i="404"/>
  <c r="P17" i="226" l="1"/>
  <c r="O17" i="222"/>
  <c r="N17" i="222"/>
  <c r="S5" i="452"/>
  <c r="S6" i="452"/>
  <c r="S7" i="452"/>
  <c r="S8" i="452"/>
  <c r="U8" i="452" s="1"/>
  <c r="S9" i="452"/>
  <c r="U9" i="452" s="1"/>
  <c r="S10" i="452"/>
  <c r="U10" i="452" s="1"/>
  <c r="S11" i="452"/>
  <c r="U11" i="452" s="1"/>
  <c r="S12" i="452"/>
  <c r="U12" i="452" s="1"/>
  <c r="S13" i="452"/>
  <c r="U13" i="452" s="1"/>
  <c r="S14" i="452"/>
  <c r="U14" i="452" s="1"/>
  <c r="S15" i="452"/>
  <c r="U15" i="452" s="1"/>
  <c r="S16" i="452"/>
  <c r="U16" i="452" s="1"/>
  <c r="S17" i="452"/>
  <c r="S18" i="452"/>
  <c r="S19" i="452"/>
  <c r="S20" i="452"/>
  <c r="S21" i="452"/>
  <c r="S22" i="452"/>
  <c r="S23" i="452"/>
  <c r="S24" i="452"/>
  <c r="S25" i="452"/>
  <c r="S26" i="452"/>
  <c r="U26" i="452" s="1"/>
  <c r="S27" i="452"/>
  <c r="U27" i="452" s="1"/>
  <c r="S28" i="452"/>
  <c r="U28" i="452" s="1"/>
  <c r="S29" i="452"/>
  <c r="S30" i="452"/>
  <c r="S31" i="452"/>
  <c r="S32" i="452"/>
  <c r="U32" i="452" s="1"/>
  <c r="S33" i="452"/>
  <c r="U33" i="452" s="1"/>
  <c r="S34" i="452"/>
  <c r="U34" i="452" s="1"/>
  <c r="S35" i="452"/>
  <c r="U35" i="452" s="1"/>
  <c r="S36" i="452"/>
  <c r="U36" i="452" s="1"/>
  <c r="U5" i="452"/>
  <c r="U6" i="452"/>
  <c r="U7" i="452"/>
  <c r="U18" i="452"/>
  <c r="U19" i="452"/>
  <c r="U20" i="452"/>
  <c r="U21" i="452"/>
  <c r="U22" i="452"/>
  <c r="U23" i="452"/>
  <c r="U30" i="452"/>
  <c r="U31" i="452"/>
  <c r="U17" i="452"/>
  <c r="U24" i="452"/>
  <c r="U25" i="452"/>
  <c r="U29" i="452"/>
  <c r="AB12" i="217"/>
  <c r="AC12" i="217"/>
  <c r="AD12" i="217"/>
  <c r="AE12" i="217"/>
  <c r="AA12" i="217"/>
  <c r="Y12" i="217"/>
  <c r="Z12" i="217"/>
  <c r="X12" i="217"/>
  <c r="S38" i="452" l="1"/>
  <c r="B20" i="389"/>
  <c r="E89" i="468"/>
  <c r="B33" i="468" l="1"/>
  <c r="F11" i="468"/>
  <c r="F10" i="468"/>
  <c r="C4" i="468" l="1"/>
  <c r="E102" i="468" l="1"/>
  <c r="Q236" i="479" l="1"/>
  <c r="Q237" i="479"/>
  <c r="N160" i="479"/>
  <c r="A20" i="335"/>
  <c r="L7" i="457"/>
  <c r="L8" i="457"/>
  <c r="L9" i="457"/>
  <c r="L6" i="457"/>
  <c r="A2" i="466"/>
  <c r="A2" i="459" s="1"/>
  <c r="T38" i="452"/>
  <c r="U38" i="452" s="1"/>
  <c r="A21" i="217"/>
  <c r="A2" i="217"/>
  <c r="A21" i="215"/>
  <c r="A2" i="215"/>
  <c r="C22" i="282"/>
  <c r="B22" i="282"/>
  <c r="F22" i="78"/>
  <c r="D22" i="78"/>
  <c r="B22" i="78"/>
  <c r="A22" i="78"/>
  <c r="A2" i="394"/>
  <c r="A2" i="444"/>
  <c r="G6" i="29"/>
  <c r="G7" i="29"/>
  <c r="G8" i="29"/>
  <c r="G9" i="29"/>
  <c r="G10" i="29"/>
  <c r="G11" i="29"/>
  <c r="G12" i="29"/>
  <c r="G13" i="29"/>
  <c r="G14" i="29"/>
  <c r="G5" i="29"/>
  <c r="A2" i="29"/>
  <c r="A2" i="276"/>
  <c r="A20" i="276"/>
  <c r="A2" i="447"/>
  <c r="A20" i="72"/>
  <c r="A2" i="72"/>
  <c r="A2" i="177"/>
  <c r="A2" i="179"/>
  <c r="D23" i="450"/>
  <c r="D24" i="450"/>
  <c r="D25" i="450"/>
  <c r="D26" i="450"/>
  <c r="D27" i="450"/>
  <c r="D28" i="450"/>
  <c r="D29" i="450"/>
  <c r="D30" i="450"/>
  <c r="D31" i="450"/>
  <c r="D32" i="450"/>
  <c r="D33" i="450"/>
  <c r="D21" i="450"/>
  <c r="D22" i="450"/>
  <c r="D12" i="450"/>
  <c r="D13" i="450"/>
  <c r="D14" i="450"/>
  <c r="D15" i="450"/>
  <c r="D16" i="450"/>
  <c r="D17" i="450"/>
  <c r="D18" i="450"/>
  <c r="D19" i="450"/>
  <c r="D20" i="450"/>
  <c r="D11" i="450"/>
  <c r="D6" i="450"/>
  <c r="D7" i="450"/>
  <c r="D8" i="450"/>
  <c r="D9" i="450"/>
  <c r="D10" i="450"/>
  <c r="D5" i="450"/>
  <c r="F6" i="391"/>
  <c r="F7" i="391"/>
  <c r="F8" i="391"/>
  <c r="F5" i="391"/>
  <c r="G5" i="391" s="1"/>
  <c r="A2" i="391"/>
  <c r="C21" i="445"/>
  <c r="A2" i="445"/>
  <c r="A2" i="401"/>
  <c r="A2" i="400"/>
  <c r="A21" i="449"/>
  <c r="A2" i="449"/>
  <c r="B6" i="384"/>
  <c r="B7" i="384"/>
  <c r="B8" i="384"/>
  <c r="B9" i="384"/>
  <c r="B10" i="384"/>
  <c r="B11" i="384"/>
  <c r="B12" i="384"/>
  <c r="B13" i="384"/>
  <c r="B14" i="384"/>
  <c r="B15" i="384"/>
  <c r="B16" i="384"/>
  <c r="B17" i="384"/>
  <c r="B20" i="384"/>
  <c r="A2" i="465" l="1"/>
  <c r="F20" i="384"/>
  <c r="A2" i="389"/>
  <c r="A20" i="389"/>
  <c r="F6" i="386"/>
  <c r="F7" i="386"/>
  <c r="F8" i="386"/>
  <c r="F9" i="386"/>
  <c r="F10" i="386"/>
  <c r="F11" i="386"/>
  <c r="F12" i="386"/>
  <c r="F13" i="386"/>
  <c r="F14" i="386"/>
  <c r="F15" i="386"/>
  <c r="F16" i="386"/>
  <c r="F17" i="386"/>
  <c r="F18" i="386"/>
  <c r="F19" i="386"/>
  <c r="F20" i="386"/>
  <c r="F5" i="386"/>
  <c r="D6" i="386"/>
  <c r="D7" i="386"/>
  <c r="D8" i="386"/>
  <c r="D9" i="386"/>
  <c r="D10" i="386"/>
  <c r="D21" i="386" s="1"/>
  <c r="D11" i="386"/>
  <c r="D12" i="386"/>
  <c r="D13" i="386"/>
  <c r="D14" i="386"/>
  <c r="D15" i="386"/>
  <c r="D16" i="386"/>
  <c r="D17" i="386"/>
  <c r="D18" i="386"/>
  <c r="D19" i="386"/>
  <c r="D20" i="386"/>
  <c r="D5" i="386"/>
  <c r="A2" i="386"/>
  <c r="A2" i="385"/>
  <c r="B20" i="385"/>
  <c r="A20" i="385"/>
  <c r="A2" i="383"/>
  <c r="A2" i="382"/>
  <c r="A2" i="384" s="1"/>
  <c r="A2" i="381"/>
  <c r="A20" i="381"/>
  <c r="B20" i="380"/>
  <c r="B2" i="380"/>
  <c r="A2" i="272"/>
  <c r="B6" i="273"/>
  <c r="B7" i="273"/>
  <c r="B8" i="273"/>
  <c r="B9" i="273"/>
  <c r="B10" i="273"/>
  <c r="B11" i="273"/>
  <c r="B12" i="273"/>
  <c r="B13" i="273"/>
  <c r="B5" i="273"/>
  <c r="B6" i="272"/>
  <c r="B7" i="272"/>
  <c r="B8" i="272"/>
  <c r="B9" i="272"/>
  <c r="B10" i="272"/>
  <c r="B11" i="272"/>
  <c r="B12" i="272"/>
  <c r="B13" i="272"/>
  <c r="B14" i="272"/>
  <c r="B5" i="272"/>
  <c r="C20" i="374"/>
  <c r="A20" i="407" l="1"/>
  <c r="A2" i="407"/>
  <c r="B2" i="435" l="1"/>
  <c r="B20" i="342"/>
  <c r="B2" i="342"/>
  <c r="A2" i="402"/>
  <c r="A20" i="402"/>
  <c r="A20" i="333"/>
  <c r="A2" i="333"/>
  <c r="A2" i="336"/>
  <c r="A2" i="335"/>
  <c r="N40" i="442" l="1"/>
  <c r="M42" i="442"/>
  <c r="M43" i="442"/>
  <c r="M44" i="442"/>
  <c r="M45" i="442"/>
  <c r="M46" i="442"/>
  <c r="M47" i="442"/>
  <c r="M48" i="442"/>
  <c r="M49" i="442"/>
  <c r="M50" i="442"/>
  <c r="M41" i="442"/>
  <c r="M40" i="442"/>
  <c r="L42" i="442"/>
  <c r="L43" i="442"/>
  <c r="L44" i="442"/>
  <c r="L45" i="442"/>
  <c r="L46" i="442"/>
  <c r="L47" i="442"/>
  <c r="L48" i="442"/>
  <c r="L49" i="442"/>
  <c r="L50" i="442"/>
  <c r="L51" i="442"/>
  <c r="L41" i="442"/>
  <c r="L40" i="442"/>
  <c r="B15" i="392"/>
  <c r="C12" i="392" s="1"/>
  <c r="C11" i="392" l="1"/>
  <c r="C9" i="392"/>
  <c r="C8" i="392"/>
  <c r="C7" i="392"/>
  <c r="C6" i="392"/>
  <c r="C10" i="392"/>
  <c r="C5" i="392"/>
  <c r="C15" i="392"/>
  <c r="C14" i="392"/>
  <c r="M51" i="442"/>
  <c r="N44" i="442" s="1"/>
  <c r="C13" i="392"/>
  <c r="L16" i="442"/>
  <c r="L17" i="442"/>
  <c r="L18" i="442"/>
  <c r="L19" i="442"/>
  <c r="L20" i="442"/>
  <c r="L21" i="442"/>
  <c r="L22" i="442"/>
  <c r="L23" i="442"/>
  <c r="L24" i="442"/>
  <c r="L25" i="442"/>
  <c r="L15" i="442"/>
  <c r="N41" i="442" l="1"/>
  <c r="N42" i="442"/>
  <c r="N45" i="442"/>
  <c r="N46" i="442"/>
  <c r="N47" i="442"/>
  <c r="N49" i="442"/>
  <c r="N50" i="442"/>
  <c r="N51" i="442"/>
  <c r="N43" i="442"/>
  <c r="N48" i="442"/>
  <c r="O42" i="442" l="1"/>
  <c r="D5" i="72"/>
  <c r="D6" i="72"/>
  <c r="D7" i="72"/>
  <c r="D8" i="72"/>
  <c r="D9" i="72"/>
  <c r="D10" i="72"/>
  <c r="D11" i="72"/>
  <c r="D12" i="72"/>
  <c r="D13" i="72"/>
  <c r="D14" i="72"/>
  <c r="D15" i="72"/>
  <c r="D16" i="72"/>
  <c r="D17" i="72"/>
  <c r="D18" i="72"/>
  <c r="E18" i="72" s="1"/>
  <c r="D19" i="72"/>
  <c r="E19" i="72" s="1"/>
  <c r="D21" i="72"/>
  <c r="B18" i="447" l="1"/>
  <c r="B16" i="447"/>
  <c r="B17" i="447"/>
  <c r="B15" i="447"/>
  <c r="E7" i="400"/>
  <c r="E8" i="400"/>
  <c r="E9" i="400"/>
  <c r="E10" i="400"/>
  <c r="E11" i="400"/>
  <c r="E12" i="400"/>
  <c r="E13" i="400"/>
  <c r="E14" i="400"/>
  <c r="E15" i="400"/>
  <c r="E16" i="400"/>
  <c r="E17" i="400"/>
  <c r="E18" i="400"/>
  <c r="E19" i="400"/>
  <c r="E20" i="400"/>
  <c r="E21" i="400"/>
  <c r="E6" i="400"/>
  <c r="G6" i="401"/>
  <c r="G7" i="401"/>
  <c r="G8" i="401"/>
  <c r="G9" i="401"/>
  <c r="G10" i="401"/>
  <c r="G11" i="401"/>
  <c r="G12" i="401"/>
  <c r="G13" i="401"/>
  <c r="G14" i="401"/>
  <c r="G15" i="401"/>
  <c r="G16" i="401"/>
  <c r="G17" i="401"/>
  <c r="G18" i="401"/>
  <c r="G19" i="401"/>
  <c r="G20" i="401"/>
  <c r="G5" i="401"/>
  <c r="J20" i="401" l="1"/>
  <c r="S9" i="427"/>
  <c r="S10" i="427"/>
  <c r="S11" i="427"/>
  <c r="S12" i="427"/>
  <c r="S13" i="427"/>
  <c r="S14" i="427"/>
  <c r="S15" i="427"/>
  <c r="S16" i="427"/>
  <c r="S17" i="427"/>
  <c r="S18" i="427"/>
  <c r="S19" i="427"/>
  <c r="S20" i="427"/>
  <c r="E17" i="333"/>
  <c r="E18" i="333"/>
  <c r="E19" i="333"/>
  <c r="A21" i="224" l="1"/>
  <c r="C39" i="394" l="1"/>
  <c r="B39" i="394"/>
  <c r="A2" i="78" l="1"/>
  <c r="C21" i="395"/>
  <c r="B21" i="395"/>
  <c r="A2" i="395"/>
  <c r="A39" i="394"/>
  <c r="A2" i="283"/>
  <c r="B20" i="283"/>
  <c r="F6" i="444"/>
  <c r="F7" i="444"/>
  <c r="F8" i="444"/>
  <c r="F9" i="444"/>
  <c r="F10" i="444"/>
  <c r="F11" i="444"/>
  <c r="F12" i="444"/>
  <c r="F13" i="444"/>
  <c r="F14" i="444"/>
  <c r="F15" i="444"/>
  <c r="F16" i="444"/>
  <c r="F17" i="444"/>
  <c r="F18" i="444"/>
  <c r="F19" i="444"/>
  <c r="F5" i="444"/>
  <c r="C5" i="450" l="1"/>
  <c r="I19" i="383" l="1"/>
  <c r="B20" i="381"/>
  <c r="F20" i="380"/>
  <c r="D20" i="380"/>
  <c r="C20" i="380"/>
  <c r="H20" i="380" l="1"/>
  <c r="N23" i="406" s="1"/>
  <c r="G20" i="377"/>
  <c r="F20" i="377"/>
  <c r="E20" i="377"/>
  <c r="D20" i="377"/>
  <c r="C20" i="377"/>
  <c r="G20" i="435" l="1"/>
  <c r="F20" i="435"/>
  <c r="D20" i="435"/>
  <c r="C20" i="435"/>
  <c r="I20" i="434"/>
  <c r="H20" i="434"/>
  <c r="J20" i="434" s="1"/>
  <c r="G20" i="434"/>
  <c r="D20" i="434"/>
  <c r="C20" i="434"/>
  <c r="B20" i="434"/>
  <c r="C20" i="333"/>
  <c r="D13" i="336"/>
  <c r="D12" i="336"/>
  <c r="D11" i="336"/>
  <c r="D10" i="336"/>
  <c r="D9" i="336"/>
  <c r="D8" i="336"/>
  <c r="D7" i="336"/>
  <c r="D6" i="336"/>
  <c r="D5" i="336"/>
  <c r="B13" i="336"/>
  <c r="B12" i="336"/>
  <c r="B11" i="336"/>
  <c r="B10" i="336"/>
  <c r="B9" i="336"/>
  <c r="B8" i="336"/>
  <c r="B7" i="336"/>
  <c r="B6" i="336"/>
  <c r="B5" i="336"/>
  <c r="J19" i="335"/>
  <c r="J5" i="335"/>
  <c r="J6" i="335"/>
  <c r="J7" i="335"/>
  <c r="J8" i="335"/>
  <c r="J9" i="335"/>
  <c r="J10" i="335"/>
  <c r="J11" i="335"/>
  <c r="J12" i="335"/>
  <c r="J13" i="335"/>
  <c r="J14" i="335"/>
  <c r="J15" i="335"/>
  <c r="J16" i="335"/>
  <c r="J17" i="335"/>
  <c r="J18" i="335"/>
  <c r="E20" i="434" l="1"/>
  <c r="F20" i="434"/>
  <c r="G20" i="335"/>
  <c r="H20" i="335"/>
  <c r="I20" i="335"/>
  <c r="M7" i="404"/>
  <c r="E20" i="335"/>
  <c r="D20" i="335"/>
  <c r="C20" i="335"/>
  <c r="B20" i="335"/>
  <c r="F20" i="335" l="1"/>
  <c r="J20" i="335"/>
  <c r="L20" i="335" l="1"/>
  <c r="Q17" i="226"/>
  <c r="R17" i="226"/>
  <c r="S17" i="226"/>
  <c r="T17" i="226"/>
  <c r="U17" i="226"/>
  <c r="A2" i="452"/>
  <c r="A2" i="222"/>
  <c r="A2" i="224" s="1"/>
  <c r="A2" i="226" s="1"/>
  <c r="G6" i="452"/>
  <c r="G7" i="452"/>
  <c r="G8" i="452"/>
  <c r="G9" i="452"/>
  <c r="G10" i="452"/>
  <c r="G11" i="452"/>
  <c r="G12" i="452"/>
  <c r="G13" i="452"/>
  <c r="G14" i="452"/>
  <c r="G15" i="452"/>
  <c r="G16" i="452"/>
  <c r="G17" i="452"/>
  <c r="G18" i="452"/>
  <c r="G19" i="452"/>
  <c r="G20" i="452"/>
  <c r="G21" i="452"/>
  <c r="G22" i="452"/>
  <c r="G23" i="452"/>
  <c r="G24" i="452"/>
  <c r="G25" i="452"/>
  <c r="G26" i="452"/>
  <c r="G27" i="452"/>
  <c r="G28" i="452"/>
  <c r="G29" i="452"/>
  <c r="G30" i="452"/>
  <c r="G31" i="452"/>
  <c r="G32" i="452"/>
  <c r="G33" i="452"/>
  <c r="G34" i="452"/>
  <c r="G35" i="452"/>
  <c r="G36" i="452"/>
  <c r="O24" i="440"/>
  <c r="H22" i="78"/>
  <c r="L28" i="442"/>
  <c r="A21" i="395"/>
  <c r="C22" i="78" l="1"/>
  <c r="L23" i="78"/>
  <c r="C22" i="444"/>
  <c r="D22" i="444"/>
  <c r="E22" i="444"/>
  <c r="F22" i="444"/>
  <c r="H6" i="29"/>
  <c r="M16" i="442" s="1"/>
  <c r="H7" i="29"/>
  <c r="M17" i="442" s="1"/>
  <c r="H8" i="29"/>
  <c r="M18" i="442" s="1"/>
  <c r="H9" i="29"/>
  <c r="M19" i="442" s="1"/>
  <c r="H10" i="29"/>
  <c r="M20" i="442" s="1"/>
  <c r="H11" i="29"/>
  <c r="M21" i="442" s="1"/>
  <c r="M28" i="442" s="1"/>
  <c r="H12" i="29"/>
  <c r="M22" i="442" s="1"/>
  <c r="H13" i="29"/>
  <c r="M23" i="442" s="1"/>
  <c r="H5" i="29"/>
  <c r="M15" i="442" s="1"/>
  <c r="B15" i="29"/>
  <c r="C15" i="29"/>
  <c r="D15" i="29"/>
  <c r="E15" i="29"/>
  <c r="F15" i="29"/>
  <c r="B11" i="391"/>
  <c r="C11" i="391"/>
  <c r="D11" i="391"/>
  <c r="E11" i="391"/>
  <c r="G6" i="391"/>
  <c r="G7" i="391"/>
  <c r="G8" i="391"/>
  <c r="G10" i="391"/>
  <c r="A2" i="450" l="1"/>
  <c r="B21" i="401"/>
  <c r="C21" i="401"/>
  <c r="D21" i="401"/>
  <c r="E21" i="401"/>
  <c r="F21" i="401"/>
  <c r="L20" i="382" l="1"/>
  <c r="A19" i="382"/>
  <c r="A2" i="273"/>
  <c r="A2" i="374"/>
  <c r="A20" i="374"/>
  <c r="E20" i="435"/>
  <c r="A2" i="434" l="1"/>
  <c r="A20" i="434"/>
  <c r="F7" i="402"/>
  <c r="F8" i="402"/>
  <c r="F9" i="402"/>
  <c r="F10" i="402"/>
  <c r="F11" i="402"/>
  <c r="F12" i="402"/>
  <c r="F13" i="402"/>
  <c r="F14" i="402"/>
  <c r="F15" i="402"/>
  <c r="F16" i="402"/>
  <c r="F17" i="402"/>
  <c r="F18" i="402"/>
  <c r="F19" i="402"/>
  <c r="A2" i="287"/>
  <c r="L26" i="457" l="1"/>
  <c r="L27" i="457"/>
  <c r="L28" i="457"/>
  <c r="L25" i="457"/>
  <c r="M11" i="457"/>
  <c r="B8" i="466"/>
  <c r="C8" i="466"/>
  <c r="D8" i="466"/>
  <c r="B11" i="465"/>
  <c r="C11" i="465"/>
  <c r="D11" i="465"/>
  <c r="B8" i="459"/>
  <c r="C8" i="459"/>
  <c r="D8" i="459"/>
  <c r="E8" i="459"/>
  <c r="E11" i="465"/>
  <c r="F7" i="459" l="1"/>
  <c r="M27" i="457" s="1"/>
  <c r="F6" i="459"/>
  <c r="M26" i="457" s="1"/>
  <c r="F5" i="459"/>
  <c r="N27" i="457" l="1"/>
  <c r="A21" i="222"/>
  <c r="A21" i="226"/>
  <c r="L55" i="442" l="1"/>
  <c r="L54" i="442"/>
  <c r="L53" i="442"/>
  <c r="A18" i="447" l="1"/>
  <c r="O27" i="408"/>
  <c r="O26" i="408"/>
  <c r="B20" i="445"/>
  <c r="B21" i="445" s="1"/>
  <c r="A21" i="400"/>
  <c r="A20" i="401" s="1"/>
  <c r="A20" i="445" s="1"/>
  <c r="C20" i="382" l="1"/>
  <c r="D20" i="382"/>
  <c r="E20" i="382"/>
  <c r="F20" i="382"/>
  <c r="G20" i="382"/>
  <c r="H20" i="382"/>
  <c r="J20" i="382"/>
  <c r="K20" i="382"/>
  <c r="M20" i="382"/>
  <c r="A19" i="383"/>
  <c r="A20" i="384" s="1"/>
  <c r="B20" i="435"/>
  <c r="F5" i="335"/>
  <c r="F6" i="335"/>
  <c r="F7" i="335"/>
  <c r="F8" i="335"/>
  <c r="F9" i="335"/>
  <c r="F10" i="335"/>
  <c r="F11" i="335"/>
  <c r="F12" i="335"/>
  <c r="F13" i="335"/>
  <c r="F14" i="335"/>
  <c r="F15" i="335"/>
  <c r="F16" i="335"/>
  <c r="F17" i="335"/>
  <c r="F18" i="335"/>
  <c r="F19" i="335"/>
  <c r="K5" i="335"/>
  <c r="K6" i="335"/>
  <c r="K7" i="335"/>
  <c r="K8" i="335"/>
  <c r="K9" i="335"/>
  <c r="K10" i="335"/>
  <c r="K11" i="335"/>
  <c r="K12" i="335"/>
  <c r="K13" i="335"/>
  <c r="K14" i="335"/>
  <c r="K15" i="335"/>
  <c r="K16" i="335"/>
  <c r="K17" i="335"/>
  <c r="K18" i="335"/>
  <c r="K19" i="335"/>
  <c r="A20" i="377" l="1"/>
  <c r="A20" i="287"/>
  <c r="A21" i="427" s="1"/>
  <c r="L13" i="404"/>
  <c r="L7" i="404"/>
  <c r="N19" i="382" l="1"/>
  <c r="M62" i="468" l="1"/>
  <c r="B20" i="402" l="1"/>
  <c r="E19" i="481" l="1"/>
  <c r="C18" i="481"/>
  <c r="H20" i="435" l="1"/>
  <c r="I20" i="435" s="1"/>
  <c r="H6" i="435"/>
  <c r="H7" i="435"/>
  <c r="H8" i="435"/>
  <c r="H9" i="435"/>
  <c r="H10" i="435"/>
  <c r="H11" i="435"/>
  <c r="H12" i="435"/>
  <c r="H13" i="435"/>
  <c r="H14" i="435"/>
  <c r="H15" i="435"/>
  <c r="H16" i="435"/>
  <c r="H17" i="435"/>
  <c r="H18" i="435"/>
  <c r="H19" i="435"/>
  <c r="H5" i="435"/>
  <c r="E6" i="435"/>
  <c r="E7" i="435"/>
  <c r="E8" i="435"/>
  <c r="E9" i="435"/>
  <c r="E10" i="435"/>
  <c r="E11" i="435"/>
  <c r="E12" i="435"/>
  <c r="E13" i="435"/>
  <c r="E14" i="435"/>
  <c r="E15" i="435"/>
  <c r="E16" i="435"/>
  <c r="E17" i="435"/>
  <c r="E18" i="435"/>
  <c r="E19" i="435"/>
  <c r="E5" i="435"/>
  <c r="M28" i="323"/>
  <c r="L28" i="323"/>
  <c r="M25" i="323"/>
  <c r="L25" i="323"/>
  <c r="L23" i="323"/>
  <c r="H5" i="342"/>
  <c r="H6" i="342"/>
  <c r="H7" i="342"/>
  <c r="H8" i="342"/>
  <c r="H9" i="342"/>
  <c r="H10" i="342"/>
  <c r="H11" i="342"/>
  <c r="H12" i="342"/>
  <c r="H13" i="342"/>
  <c r="H14" i="342"/>
  <c r="H15" i="342"/>
  <c r="H16" i="342"/>
  <c r="H17" i="342"/>
  <c r="H18" i="342"/>
  <c r="H19" i="342"/>
  <c r="E5" i="342"/>
  <c r="F5" i="342" s="1"/>
  <c r="E6" i="342"/>
  <c r="F6" i="342" s="1"/>
  <c r="E7" i="342"/>
  <c r="F7" i="342" s="1"/>
  <c r="E8" i="342"/>
  <c r="F8" i="342" s="1"/>
  <c r="E9" i="342"/>
  <c r="F9" i="342" s="1"/>
  <c r="E10" i="342"/>
  <c r="F10" i="342" s="1"/>
  <c r="E11" i="342"/>
  <c r="F11" i="342" s="1"/>
  <c r="E12" i="342"/>
  <c r="F12" i="342" s="1"/>
  <c r="E13" i="342"/>
  <c r="F13" i="342" s="1"/>
  <c r="E14" i="342"/>
  <c r="F14" i="342" s="1"/>
  <c r="E15" i="342"/>
  <c r="G15" i="342" s="1"/>
  <c r="E16" i="342"/>
  <c r="F16" i="342" s="1"/>
  <c r="E17" i="342"/>
  <c r="F17" i="342" s="1"/>
  <c r="E18" i="342"/>
  <c r="F18" i="342" s="1"/>
  <c r="E19" i="342"/>
  <c r="F19" i="342" s="1"/>
  <c r="G6" i="445"/>
  <c r="G7" i="445"/>
  <c r="G8" i="445"/>
  <c r="G9" i="445"/>
  <c r="G10" i="445"/>
  <c r="G11" i="445"/>
  <c r="G12" i="445"/>
  <c r="G13" i="445"/>
  <c r="G14" i="445"/>
  <c r="G15" i="445"/>
  <c r="G16" i="445"/>
  <c r="G17" i="445"/>
  <c r="G18" i="445"/>
  <c r="G19" i="445"/>
  <c r="H19" i="445" s="1"/>
  <c r="G5" i="445"/>
  <c r="B60" i="468"/>
  <c r="D20" i="283" l="1"/>
  <c r="G19" i="342"/>
  <c r="I11" i="435"/>
  <c r="G7" i="342"/>
  <c r="G20" i="445"/>
  <c r="G14" i="342"/>
  <c r="F15" i="342"/>
  <c r="I19" i="435"/>
  <c r="I18" i="435"/>
  <c r="G18" i="342"/>
  <c r="G6" i="342"/>
  <c r="G13" i="342"/>
  <c r="G17" i="342"/>
  <c r="G5" i="342"/>
  <c r="G10" i="342"/>
  <c r="G9" i="342"/>
  <c r="G16" i="342"/>
  <c r="G12" i="342"/>
  <c r="G8" i="342"/>
  <c r="G11" i="342"/>
  <c r="I12" i="435"/>
  <c r="O22" i="323"/>
  <c r="O21" i="323"/>
  <c r="I6" i="435"/>
  <c r="I10" i="435"/>
  <c r="I9" i="435"/>
  <c r="I8" i="435"/>
  <c r="I7" i="435"/>
  <c r="I17" i="435"/>
  <c r="I16" i="435"/>
  <c r="I15" i="435"/>
  <c r="I14" i="435"/>
  <c r="I13" i="435"/>
  <c r="D20" i="72" l="1"/>
  <c r="E20" i="283"/>
  <c r="E12" i="389"/>
  <c r="E13" i="389"/>
  <c r="E14" i="389"/>
  <c r="E15" i="389"/>
  <c r="E16" i="389"/>
  <c r="E17" i="389"/>
  <c r="E18" i="389"/>
  <c r="E19" i="389"/>
  <c r="M26" i="406" l="1"/>
  <c r="L26" i="406"/>
  <c r="L28" i="406"/>
  <c r="L29" i="406"/>
  <c r="L30" i="406"/>
  <c r="L31" i="406"/>
  <c r="L32" i="406"/>
  <c r="L33" i="406"/>
  <c r="L34" i="406"/>
  <c r="L35" i="406"/>
  <c r="L36" i="406"/>
  <c r="L27" i="406"/>
  <c r="D5" i="374"/>
  <c r="D6" i="374"/>
  <c r="D7" i="374"/>
  <c r="D8" i="374"/>
  <c r="D9" i="374"/>
  <c r="D10" i="374"/>
  <c r="D11" i="374"/>
  <c r="D12" i="374"/>
  <c r="D13" i="374"/>
  <c r="D14" i="374"/>
  <c r="D16" i="374"/>
  <c r="D17" i="374"/>
  <c r="D18" i="374"/>
  <c r="D19" i="374"/>
  <c r="M3" i="404" l="1"/>
  <c r="N7" i="404" s="1"/>
  <c r="D5" i="224" l="1"/>
  <c r="F5" i="224" s="1"/>
  <c r="D6" i="224"/>
  <c r="E6" i="224" s="1"/>
  <c r="D7" i="224"/>
  <c r="E7" i="224" s="1"/>
  <c r="N20" i="224"/>
  <c r="O20" i="224"/>
  <c r="G5" i="452"/>
  <c r="F37" i="452"/>
  <c r="R26" i="282"/>
  <c r="R28" i="282" s="1"/>
  <c r="S26" i="282"/>
  <c r="S28" i="282" s="1"/>
  <c r="Q26" i="282"/>
  <c r="Q28" i="282" s="1"/>
  <c r="F7" i="224" l="1"/>
  <c r="F6" i="224"/>
  <c r="E5" i="224"/>
  <c r="G19" i="481"/>
  <c r="H19" i="481" s="1"/>
  <c r="D20" i="402"/>
  <c r="E20" i="402"/>
  <c r="J20" i="402" s="1"/>
  <c r="D20" i="342"/>
  <c r="C20" i="342"/>
  <c r="F20" i="402" l="1"/>
  <c r="C30" i="468"/>
  <c r="B20" i="287" s="1"/>
  <c r="R20" i="427"/>
  <c r="D117" i="485" l="1"/>
  <c r="D121" i="485" l="1"/>
  <c r="C121" i="485"/>
  <c r="F121" i="485" s="1"/>
  <c r="D120" i="485"/>
  <c r="G120" i="485" s="1"/>
  <c r="C120" i="485"/>
  <c r="D119" i="485"/>
  <c r="G119" i="485" s="1"/>
  <c r="C119" i="485"/>
  <c r="F119" i="485" s="1"/>
  <c r="D118" i="485"/>
  <c r="G118" i="485" s="1"/>
  <c r="C118" i="485"/>
  <c r="F118" i="485" s="1"/>
  <c r="G117" i="485"/>
  <c r="C117" i="485"/>
  <c r="F117" i="485"/>
  <c r="E118" i="485"/>
  <c r="E119" i="485"/>
  <c r="E120" i="485"/>
  <c r="E121" i="485"/>
  <c r="F120" i="485"/>
  <c r="G121" i="485"/>
  <c r="A301" i="485"/>
  <c r="C210" i="485" l="1"/>
  <c r="AM118" i="485"/>
  <c r="AT112" i="485"/>
  <c r="F40" i="485"/>
  <c r="F41" i="485"/>
  <c r="F42" i="485"/>
  <c r="F39" i="485"/>
  <c r="C209" i="485"/>
  <c r="A36" i="485"/>
  <c r="A158" i="485" s="1"/>
  <c r="A194" i="485" s="1"/>
  <c r="A248" i="485" s="1"/>
  <c r="F7" i="485"/>
  <c r="F8" i="485"/>
  <c r="F6" i="485"/>
  <c r="A115" i="485" l="1"/>
  <c r="D20" i="395" l="1"/>
  <c r="L9" i="404" l="1"/>
  <c r="L10" i="404"/>
  <c r="L11" i="404"/>
  <c r="L12" i="404"/>
  <c r="M6" i="404"/>
  <c r="M5" i="404"/>
  <c r="M4" i="404"/>
  <c r="D19" i="333" l="1"/>
  <c r="B260" i="485" l="1"/>
  <c r="C253" i="485" s="1"/>
  <c r="C208" i="485"/>
  <c r="C207" i="485"/>
  <c r="C206" i="485"/>
  <c r="C205" i="485"/>
  <c r="C204" i="485"/>
  <c r="C203" i="485"/>
  <c r="C202" i="485"/>
  <c r="C201" i="485"/>
  <c r="C200" i="485"/>
  <c r="C199" i="485"/>
  <c r="C198" i="485"/>
  <c r="C197" i="485"/>
  <c r="C196" i="485"/>
  <c r="B162" i="485"/>
  <c r="E117" i="485"/>
  <c r="C84" i="485"/>
  <c r="D43" i="485"/>
  <c r="B43" i="485"/>
  <c r="E42" i="485"/>
  <c r="C42" i="485"/>
  <c r="E41" i="485"/>
  <c r="C41" i="485"/>
  <c r="E40" i="485"/>
  <c r="C40" i="485"/>
  <c r="E39" i="485"/>
  <c r="C39" i="485"/>
  <c r="D9" i="485"/>
  <c r="B9" i="485"/>
  <c r="E8" i="485"/>
  <c r="C8" i="485"/>
  <c r="E7" i="485"/>
  <c r="C7" i="485"/>
  <c r="E6" i="485"/>
  <c r="C6" i="485"/>
  <c r="C9" i="485" l="1"/>
  <c r="C258" i="485"/>
  <c r="C250" i="485"/>
  <c r="C251" i="485"/>
  <c r="C254" i="485"/>
  <c r="C255" i="485"/>
  <c r="C256" i="485"/>
  <c r="C257" i="485"/>
  <c r="C259" i="485"/>
  <c r="C43" i="485"/>
  <c r="E9" i="485"/>
  <c r="F43" i="485"/>
  <c r="F9" i="485"/>
  <c r="E43" i="485"/>
  <c r="C252" i="485"/>
  <c r="D21" i="395" l="1"/>
  <c r="M55" i="442" s="1"/>
  <c r="C260" i="485"/>
  <c r="K20" i="384" l="1"/>
  <c r="M20" i="384"/>
  <c r="L20" i="384"/>
  <c r="J20" i="384"/>
  <c r="H20" i="384"/>
  <c r="G20" i="384"/>
  <c r="E20" i="384"/>
  <c r="D20" i="384"/>
  <c r="C20" i="384"/>
  <c r="B21" i="381" l="1"/>
  <c r="E37" i="452" l="1"/>
  <c r="I7" i="396"/>
  <c r="I7" i="397"/>
  <c r="C19" i="283"/>
  <c r="N19" i="383"/>
  <c r="O19" i="383" s="1"/>
  <c r="I19" i="402"/>
  <c r="G19" i="402"/>
  <c r="F19" i="287" l="1"/>
  <c r="G19" i="287"/>
  <c r="H19" i="287"/>
  <c r="Q26" i="406" l="1"/>
  <c r="E6" i="380"/>
  <c r="E7" i="380"/>
  <c r="E8" i="380"/>
  <c r="E9" i="380"/>
  <c r="E10" i="380"/>
  <c r="E11" i="380"/>
  <c r="E12" i="380"/>
  <c r="E13" i="380"/>
  <c r="E14" i="380"/>
  <c r="E15" i="380"/>
  <c r="E16" i="380"/>
  <c r="E17" i="380"/>
  <c r="E18" i="380"/>
  <c r="N24" i="406"/>
  <c r="E5" i="380"/>
  <c r="H6" i="380"/>
  <c r="H7" i="380"/>
  <c r="H8" i="380"/>
  <c r="H9" i="380"/>
  <c r="H10" i="380"/>
  <c r="H11" i="380"/>
  <c r="H12" i="380"/>
  <c r="H13" i="380"/>
  <c r="H14" i="380"/>
  <c r="H15" i="380"/>
  <c r="H16" i="380"/>
  <c r="H17" i="380"/>
  <c r="H18" i="380"/>
  <c r="H5" i="380"/>
  <c r="M24" i="406" l="1"/>
  <c r="O24" i="406" s="1"/>
  <c r="M23" i="406"/>
  <c r="O23" i="406" s="1"/>
  <c r="F7" i="465"/>
  <c r="N21" i="457" s="1"/>
  <c r="E8" i="466"/>
  <c r="M24" i="457"/>
  <c r="L24" i="457"/>
  <c r="L21" i="457"/>
  <c r="L20" i="457"/>
  <c r="L19" i="457"/>
  <c r="L18" i="457"/>
  <c r="L17" i="457"/>
  <c r="M9" i="457"/>
  <c r="M8" i="457"/>
  <c r="M7" i="457"/>
  <c r="F22" i="226"/>
  <c r="E22" i="226"/>
  <c r="D22" i="226"/>
  <c r="C22" i="226"/>
  <c r="B22" i="226"/>
  <c r="H21" i="226"/>
  <c r="H19" i="226"/>
  <c r="H18" i="226"/>
  <c r="H17" i="226"/>
  <c r="H16" i="226"/>
  <c r="H15" i="226"/>
  <c r="H14" i="226"/>
  <c r="H13" i="226"/>
  <c r="H12" i="226"/>
  <c r="H11" i="226"/>
  <c r="H10" i="226"/>
  <c r="H9" i="226"/>
  <c r="H8" i="226"/>
  <c r="H7" i="226"/>
  <c r="H6" i="226"/>
  <c r="G5" i="226"/>
  <c r="G22" i="226" s="1"/>
  <c r="C22" i="224"/>
  <c r="B22" i="224"/>
  <c r="D21" i="224"/>
  <c r="D20" i="224"/>
  <c r="D19" i="224"/>
  <c r="D18" i="224"/>
  <c r="D17" i="224"/>
  <c r="D16" i="224"/>
  <c r="D15" i="224"/>
  <c r="D14" i="224"/>
  <c r="D13" i="224"/>
  <c r="D12" i="224"/>
  <c r="D11" i="224"/>
  <c r="D10" i="224"/>
  <c r="D9" i="224"/>
  <c r="D8" i="224"/>
  <c r="C22" i="222"/>
  <c r="B22" i="222"/>
  <c r="D21" i="222"/>
  <c r="F21" i="222" s="1"/>
  <c r="D19" i="222"/>
  <c r="E19" i="222" s="1"/>
  <c r="D18" i="222"/>
  <c r="F18" i="222" s="1"/>
  <c r="D17" i="222"/>
  <c r="E17" i="222" s="1"/>
  <c r="D16" i="222"/>
  <c r="F16" i="222" s="1"/>
  <c r="D15" i="222"/>
  <c r="F15" i="222" s="1"/>
  <c r="D14" i="222"/>
  <c r="F14" i="222" s="1"/>
  <c r="D13" i="222"/>
  <c r="F13" i="222" s="1"/>
  <c r="D12" i="222"/>
  <c r="F12" i="222" s="1"/>
  <c r="D11" i="222"/>
  <c r="E11" i="222" s="1"/>
  <c r="D10" i="222"/>
  <c r="F10" i="222" s="1"/>
  <c r="D9" i="222"/>
  <c r="F9" i="222" s="1"/>
  <c r="D8" i="222"/>
  <c r="F8" i="222" s="1"/>
  <c r="D7" i="222"/>
  <c r="F7" i="222" s="1"/>
  <c r="D6" i="222"/>
  <c r="E6" i="222" s="1"/>
  <c r="D5" i="222"/>
  <c r="D37" i="452"/>
  <c r="C37" i="452"/>
  <c r="B37" i="452"/>
  <c r="J22" i="217"/>
  <c r="I22" i="217"/>
  <c r="H22" i="217"/>
  <c r="G22" i="217"/>
  <c r="F22" i="217"/>
  <c r="E22" i="217"/>
  <c r="D22" i="217"/>
  <c r="C22" i="217"/>
  <c r="B22" i="217"/>
  <c r="K21" i="217"/>
  <c r="K19" i="217"/>
  <c r="T19" i="217" s="1"/>
  <c r="K18" i="217"/>
  <c r="Q18" i="217" s="1"/>
  <c r="K17" i="217"/>
  <c r="S17" i="217" s="1"/>
  <c r="K16" i="217"/>
  <c r="P16" i="217" s="1"/>
  <c r="K15" i="217"/>
  <c r="O15" i="217" s="1"/>
  <c r="K14" i="217"/>
  <c r="T14" i="217" s="1"/>
  <c r="K13" i="217"/>
  <c r="T13" i="217" s="1"/>
  <c r="K12" i="217"/>
  <c r="M12" i="217" s="1"/>
  <c r="K11" i="217"/>
  <c r="T11" i="217" s="1"/>
  <c r="K10" i="217"/>
  <c r="T10" i="217" s="1"/>
  <c r="K9" i="217"/>
  <c r="S9" i="217" s="1"/>
  <c r="K8" i="217"/>
  <c r="R8" i="217" s="1"/>
  <c r="K7" i="217"/>
  <c r="O7" i="217" s="1"/>
  <c r="K6" i="217"/>
  <c r="K5" i="217"/>
  <c r="M23" i="215"/>
  <c r="C22" i="215"/>
  <c r="B22" i="215"/>
  <c r="D21" i="215"/>
  <c r="D19" i="215"/>
  <c r="E19" i="215" s="1"/>
  <c r="D18" i="215"/>
  <c r="F18" i="215" s="1"/>
  <c r="S17" i="215"/>
  <c r="R17" i="215"/>
  <c r="Q17" i="215"/>
  <c r="D17" i="215"/>
  <c r="F17" i="215" s="1"/>
  <c r="D16" i="215"/>
  <c r="E16" i="215" s="1"/>
  <c r="D15" i="215"/>
  <c r="F15" i="215" s="1"/>
  <c r="D14" i="215"/>
  <c r="D13" i="215"/>
  <c r="F13" i="215" s="1"/>
  <c r="D12" i="215"/>
  <c r="E12" i="215" s="1"/>
  <c r="D11" i="215"/>
  <c r="F11" i="215" s="1"/>
  <c r="D10" i="215"/>
  <c r="D9" i="215"/>
  <c r="F9" i="215" s="1"/>
  <c r="D8" i="215"/>
  <c r="E8" i="215" s="1"/>
  <c r="D7" i="215"/>
  <c r="F7" i="215" s="1"/>
  <c r="D6" i="215"/>
  <c r="C5" i="389" s="1"/>
  <c r="E5" i="389" s="1"/>
  <c r="D5" i="215"/>
  <c r="F5" i="215" s="1"/>
  <c r="L26" i="415"/>
  <c r="K26" i="415"/>
  <c r="L25" i="415"/>
  <c r="K25" i="415"/>
  <c r="L20" i="415"/>
  <c r="L19" i="415"/>
  <c r="L18" i="415"/>
  <c r="L17" i="415"/>
  <c r="L9" i="415"/>
  <c r="L8" i="415"/>
  <c r="D23" i="282"/>
  <c r="Q17" i="440" s="1"/>
  <c r="N16" i="440"/>
  <c r="E20" i="282"/>
  <c r="G20" i="282" s="1"/>
  <c r="E19" i="282"/>
  <c r="G19" i="282" s="1"/>
  <c r="E18" i="282"/>
  <c r="G18" i="282" s="1"/>
  <c r="E17" i="282"/>
  <c r="G17" i="282" s="1"/>
  <c r="E16" i="282"/>
  <c r="G16" i="282" s="1"/>
  <c r="E15" i="282"/>
  <c r="G15" i="282" s="1"/>
  <c r="E14" i="282"/>
  <c r="G14" i="282" s="1"/>
  <c r="E13" i="282"/>
  <c r="G13" i="282" s="1"/>
  <c r="E12" i="282"/>
  <c r="F12" i="282" s="1"/>
  <c r="E11" i="282"/>
  <c r="G11" i="282" s="1"/>
  <c r="E10" i="282"/>
  <c r="G10" i="282" s="1"/>
  <c r="F9" i="282"/>
  <c r="E9" i="282"/>
  <c r="G9" i="282" s="1"/>
  <c r="E8" i="282"/>
  <c r="F8" i="282" s="1"/>
  <c r="E7" i="282"/>
  <c r="G7" i="282" s="1"/>
  <c r="E6" i="282"/>
  <c r="Q16" i="440"/>
  <c r="R15" i="440"/>
  <c r="Q15" i="440"/>
  <c r="P15" i="440"/>
  <c r="O15" i="440"/>
  <c r="H7" i="396"/>
  <c r="G7" i="396"/>
  <c r="F7" i="396"/>
  <c r="E7" i="396"/>
  <c r="D7" i="396"/>
  <c r="C7" i="396"/>
  <c r="B7" i="396"/>
  <c r="J6" i="396"/>
  <c r="P29" i="438" s="1"/>
  <c r="J5" i="396"/>
  <c r="P28" i="438" s="1"/>
  <c r="J4" i="396"/>
  <c r="H7" i="397"/>
  <c r="G7" i="397"/>
  <c r="F7" i="397"/>
  <c r="E7" i="397"/>
  <c r="D7" i="397"/>
  <c r="C7" i="397"/>
  <c r="B7" i="397"/>
  <c r="O22" i="438"/>
  <c r="O21" i="438"/>
  <c r="O23" i="438"/>
  <c r="N30" i="438"/>
  <c r="N29" i="438"/>
  <c r="N28" i="438"/>
  <c r="N27" i="438"/>
  <c r="P26" i="438"/>
  <c r="O26" i="438"/>
  <c r="N26" i="438"/>
  <c r="P23" i="438"/>
  <c r="N23" i="438"/>
  <c r="P22" i="438"/>
  <c r="N22" i="438"/>
  <c r="P21" i="438"/>
  <c r="N21" i="438"/>
  <c r="P20" i="438"/>
  <c r="N20" i="438"/>
  <c r="N19" i="438"/>
  <c r="F23" i="78"/>
  <c r="D23" i="78"/>
  <c r="J15" i="443"/>
  <c r="H20" i="78"/>
  <c r="G20" i="78" s="1"/>
  <c r="E20" i="78"/>
  <c r="H19" i="78"/>
  <c r="G19" i="78" s="1"/>
  <c r="H18" i="78"/>
  <c r="C18" i="78" s="1"/>
  <c r="H17" i="78"/>
  <c r="G17" i="78" s="1"/>
  <c r="H16" i="78"/>
  <c r="G16" i="78" s="1"/>
  <c r="H15" i="78"/>
  <c r="G15" i="78" s="1"/>
  <c r="H14" i="78"/>
  <c r="C14" i="78" s="1"/>
  <c r="H13" i="78"/>
  <c r="G13" i="78" s="1"/>
  <c r="H12" i="78"/>
  <c r="C12" i="78" s="1"/>
  <c r="G12" i="78"/>
  <c r="H11" i="78"/>
  <c r="G11" i="78" s="1"/>
  <c r="H10" i="78"/>
  <c r="C10" i="78" s="1"/>
  <c r="H9" i="78"/>
  <c r="G9" i="78" s="1"/>
  <c r="H8" i="78"/>
  <c r="G8" i="78" s="1"/>
  <c r="H7" i="78"/>
  <c r="G7" i="78" s="1"/>
  <c r="H6" i="78"/>
  <c r="C6" i="78" s="1"/>
  <c r="E6" i="78"/>
  <c r="M54" i="442"/>
  <c r="M53" i="442"/>
  <c r="D19" i="395"/>
  <c r="D18" i="395"/>
  <c r="D17" i="395"/>
  <c r="D16" i="395"/>
  <c r="D15" i="395"/>
  <c r="D14" i="395"/>
  <c r="D13" i="395"/>
  <c r="D12" i="395"/>
  <c r="D11" i="395"/>
  <c r="D10" i="395"/>
  <c r="D9" i="395"/>
  <c r="D8" i="395"/>
  <c r="D7" i="395"/>
  <c r="D6" i="395"/>
  <c r="E18" i="283"/>
  <c r="C18" i="283"/>
  <c r="E17" i="283"/>
  <c r="B16" i="283"/>
  <c r="C17" i="283" s="1"/>
  <c r="E15" i="283"/>
  <c r="B14" i="283"/>
  <c r="C15" i="283" s="1"/>
  <c r="E12" i="283"/>
  <c r="C12" i="283"/>
  <c r="E11" i="283"/>
  <c r="C11" i="283"/>
  <c r="E10" i="283"/>
  <c r="C10" i="283"/>
  <c r="E9" i="283"/>
  <c r="C9" i="283"/>
  <c r="E8" i="283"/>
  <c r="C8" i="283"/>
  <c r="E7" i="283"/>
  <c r="C7" i="283"/>
  <c r="E6" i="283"/>
  <c r="C6" i="283"/>
  <c r="E5" i="283"/>
  <c r="B22" i="444"/>
  <c r="G21" i="444"/>
  <c r="G20" i="444"/>
  <c r="G19" i="444"/>
  <c r="G18" i="444"/>
  <c r="G17" i="444"/>
  <c r="G16" i="444"/>
  <c r="G15" i="444"/>
  <c r="G14" i="444"/>
  <c r="G13" i="444"/>
  <c r="G12" i="444"/>
  <c r="G11" i="444"/>
  <c r="I10" i="444"/>
  <c r="G10" i="444"/>
  <c r="G9" i="444"/>
  <c r="J8" i="444"/>
  <c r="J9" i="444" s="1"/>
  <c r="G8" i="444"/>
  <c r="G7" i="444"/>
  <c r="G6" i="444"/>
  <c r="G5" i="444"/>
  <c r="O40" i="442"/>
  <c r="M14" i="442"/>
  <c r="B14" i="447"/>
  <c r="B13" i="447"/>
  <c r="B12" i="447"/>
  <c r="B11" i="447"/>
  <c r="B10" i="447"/>
  <c r="B9" i="447"/>
  <c r="B8" i="447"/>
  <c r="B7" i="447"/>
  <c r="B6" i="447"/>
  <c r="B5" i="447"/>
  <c r="C20" i="72"/>
  <c r="B20" i="72"/>
  <c r="E20" i="72" s="1"/>
  <c r="C17" i="72"/>
  <c r="B17" i="72"/>
  <c r="E17" i="72" s="1"/>
  <c r="C16" i="72"/>
  <c r="B16" i="72"/>
  <c r="E16" i="72" s="1"/>
  <c r="C15" i="72"/>
  <c r="B15" i="72"/>
  <c r="E15" i="72" s="1"/>
  <c r="A15" i="72"/>
  <c r="C14" i="72"/>
  <c r="B14" i="72"/>
  <c r="E14" i="72" s="1"/>
  <c r="C13" i="72"/>
  <c r="B13" i="72"/>
  <c r="E13" i="72" s="1"/>
  <c r="C12" i="72"/>
  <c r="B12" i="72"/>
  <c r="E12" i="72" s="1"/>
  <c r="C11" i="72"/>
  <c r="B11" i="72"/>
  <c r="E11" i="72" s="1"/>
  <c r="C10" i="72"/>
  <c r="B10" i="72"/>
  <c r="E10" i="72" s="1"/>
  <c r="C9" i="72"/>
  <c r="B9" i="72"/>
  <c r="E9" i="72" s="1"/>
  <c r="C8" i="72"/>
  <c r="B8" i="72"/>
  <c r="E8" i="72" s="1"/>
  <c r="C7" i="72"/>
  <c r="B7" i="72"/>
  <c r="E7" i="72" s="1"/>
  <c r="C6" i="72"/>
  <c r="B6" i="72"/>
  <c r="E6" i="72" s="1"/>
  <c r="C5" i="72"/>
  <c r="B5" i="72"/>
  <c r="E5" i="72" s="1"/>
  <c r="B9" i="179"/>
  <c r="I34" i="450"/>
  <c r="H34" i="450"/>
  <c r="G34" i="450"/>
  <c r="F34" i="450"/>
  <c r="C33" i="450"/>
  <c r="C32" i="450"/>
  <c r="C31" i="450"/>
  <c r="C30" i="450"/>
  <c r="C29" i="450"/>
  <c r="C28" i="450"/>
  <c r="C27" i="450"/>
  <c r="C26" i="450"/>
  <c r="C25" i="450"/>
  <c r="C24" i="450"/>
  <c r="C23" i="450"/>
  <c r="C22" i="450"/>
  <c r="C21" i="450"/>
  <c r="C20" i="450"/>
  <c r="C19" i="450"/>
  <c r="C18" i="450"/>
  <c r="C17" i="450"/>
  <c r="C16" i="450"/>
  <c r="C15" i="450"/>
  <c r="C14" i="450"/>
  <c r="C13" i="450"/>
  <c r="C12" i="450"/>
  <c r="C10" i="450"/>
  <c r="C9" i="450"/>
  <c r="C8" i="450"/>
  <c r="C7" i="450"/>
  <c r="C6" i="450"/>
  <c r="F9" i="391"/>
  <c r="N11" i="441"/>
  <c r="N10" i="441"/>
  <c r="N9" i="441"/>
  <c r="N8" i="441"/>
  <c r="N7" i="441"/>
  <c r="N6" i="441"/>
  <c r="E20" i="445"/>
  <c r="E21" i="445" s="1"/>
  <c r="D20" i="445"/>
  <c r="D21" i="445" s="1"/>
  <c r="F18" i="445"/>
  <c r="H18" i="445" s="1"/>
  <c r="F17" i="445"/>
  <c r="H17" i="445" s="1"/>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Q21" i="408"/>
  <c r="P21" i="408"/>
  <c r="O21" i="408"/>
  <c r="N21" i="408"/>
  <c r="F18" i="401"/>
  <c r="F17" i="401"/>
  <c r="F16" i="401"/>
  <c r="F15" i="401"/>
  <c r="F14" i="401"/>
  <c r="F13" i="401"/>
  <c r="F12" i="401"/>
  <c r="F11" i="401"/>
  <c r="F10" i="401"/>
  <c r="F9" i="401"/>
  <c r="F8" i="401"/>
  <c r="F7" i="401"/>
  <c r="F6" i="401"/>
  <c r="F5" i="401"/>
  <c r="D22" i="400"/>
  <c r="C22" i="400"/>
  <c r="O17" i="408" s="1"/>
  <c r="B22" i="400"/>
  <c r="O16" i="408" s="1"/>
  <c r="E5" i="400"/>
  <c r="J22" i="449"/>
  <c r="N47" i="441" s="1"/>
  <c r="I22" i="449"/>
  <c r="H22" i="449"/>
  <c r="F22" i="449"/>
  <c r="N46" i="441" s="1"/>
  <c r="E22" i="449"/>
  <c r="O11" i="408" s="1"/>
  <c r="D22" i="449"/>
  <c r="O10" i="408" s="1"/>
  <c r="C22" i="449"/>
  <c r="O9" i="408" s="1"/>
  <c r="B22" i="449"/>
  <c r="O8" i="408" s="1"/>
  <c r="K21" i="449"/>
  <c r="G21"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O31" i="408"/>
  <c r="O30" i="408"/>
  <c r="Q20" i="408"/>
  <c r="P20" i="408"/>
  <c r="O20" i="408"/>
  <c r="N20" i="408"/>
  <c r="N17" i="408"/>
  <c r="N16" i="408"/>
  <c r="D18" i="389"/>
  <c r="D17" i="389"/>
  <c r="D16" i="389"/>
  <c r="D15" i="389"/>
  <c r="D14" i="389"/>
  <c r="D13" i="389"/>
  <c r="D12" i="389"/>
  <c r="B11" i="389"/>
  <c r="AM22" i="386"/>
  <c r="AO21" i="386"/>
  <c r="AO20" i="386"/>
  <c r="AO19" i="386"/>
  <c r="E47" i="386"/>
  <c r="AO18" i="386"/>
  <c r="AO17" i="386"/>
  <c r="AO16" i="386"/>
  <c r="AO15" i="386"/>
  <c r="AO14" i="386"/>
  <c r="AO13" i="386"/>
  <c r="D41" i="386"/>
  <c r="AO12" i="386"/>
  <c r="D40" i="386"/>
  <c r="AO11" i="386"/>
  <c r="D39" i="386"/>
  <c r="E39" i="386"/>
  <c r="AO10" i="386"/>
  <c r="D38" i="386"/>
  <c r="E38" i="386"/>
  <c r="AO9" i="386"/>
  <c r="D37" i="386"/>
  <c r="E37" i="386"/>
  <c r="AN8" i="386"/>
  <c r="D36" i="386"/>
  <c r="E36" i="386"/>
  <c r="AN7" i="386"/>
  <c r="D35" i="386"/>
  <c r="E35" i="386"/>
  <c r="D34" i="386"/>
  <c r="D33" i="386"/>
  <c r="E33" i="386"/>
  <c r="E18" i="385"/>
  <c r="D18" i="385"/>
  <c r="E17" i="385"/>
  <c r="D17" i="385"/>
  <c r="E16" i="385"/>
  <c r="D16" i="385"/>
  <c r="E15" i="385"/>
  <c r="D15" i="385"/>
  <c r="E14" i="385"/>
  <c r="D14" i="385"/>
  <c r="E13" i="385"/>
  <c r="E10" i="385"/>
  <c r="D10" i="385"/>
  <c r="E9" i="385"/>
  <c r="D9" i="385"/>
  <c r="E8" i="385"/>
  <c r="D8" i="385"/>
  <c r="E7" i="385"/>
  <c r="D7" i="385"/>
  <c r="E6" i="385"/>
  <c r="D6" i="385"/>
  <c r="E5" i="385"/>
  <c r="I17" i="355"/>
  <c r="I16" i="355"/>
  <c r="I12" i="355"/>
  <c r="I11" i="355"/>
  <c r="I6" i="355"/>
  <c r="M17" i="384"/>
  <c r="L17" i="384"/>
  <c r="K17" i="384"/>
  <c r="J17" i="384"/>
  <c r="H17" i="384"/>
  <c r="G17" i="384"/>
  <c r="F17" i="384"/>
  <c r="E17" i="384"/>
  <c r="D17" i="384"/>
  <c r="C17" i="384"/>
  <c r="M16" i="384"/>
  <c r="L16" i="384"/>
  <c r="K16" i="384"/>
  <c r="J16" i="384"/>
  <c r="H16" i="384"/>
  <c r="G16" i="384"/>
  <c r="F16" i="384"/>
  <c r="E16" i="384"/>
  <c r="D16" i="384"/>
  <c r="C16" i="384"/>
  <c r="M15" i="384"/>
  <c r="L15" i="384"/>
  <c r="K15" i="384"/>
  <c r="J15" i="384"/>
  <c r="H15" i="384"/>
  <c r="G15" i="384"/>
  <c r="F15" i="384"/>
  <c r="E15" i="384"/>
  <c r="D15" i="384"/>
  <c r="C15" i="384"/>
  <c r="M14" i="384"/>
  <c r="L14" i="384"/>
  <c r="K14" i="384"/>
  <c r="J14" i="384"/>
  <c r="H14" i="384"/>
  <c r="G14" i="384"/>
  <c r="F14" i="384"/>
  <c r="E14" i="384"/>
  <c r="D14" i="384"/>
  <c r="C14" i="384"/>
  <c r="M13" i="384"/>
  <c r="L13" i="384"/>
  <c r="K13" i="384"/>
  <c r="J13" i="384"/>
  <c r="H13" i="384"/>
  <c r="G13" i="384"/>
  <c r="F13" i="384"/>
  <c r="E13" i="384"/>
  <c r="D13" i="384"/>
  <c r="C13" i="384"/>
  <c r="M12" i="384"/>
  <c r="L12" i="384"/>
  <c r="K12" i="384"/>
  <c r="J12" i="384"/>
  <c r="H12" i="384"/>
  <c r="G12" i="384"/>
  <c r="F12" i="384"/>
  <c r="E12" i="384"/>
  <c r="D12" i="384"/>
  <c r="C12" i="384"/>
  <c r="M11" i="384"/>
  <c r="L11" i="384"/>
  <c r="K11" i="384"/>
  <c r="J11" i="384"/>
  <c r="H11" i="384"/>
  <c r="G11" i="384"/>
  <c r="F11" i="384"/>
  <c r="E11" i="384"/>
  <c r="D11" i="384"/>
  <c r="C11" i="384"/>
  <c r="M10" i="384"/>
  <c r="L10" i="384"/>
  <c r="K10" i="384"/>
  <c r="J10" i="384"/>
  <c r="H10" i="384"/>
  <c r="G10" i="384"/>
  <c r="F10" i="384"/>
  <c r="E10" i="384"/>
  <c r="D10" i="384"/>
  <c r="C10" i="384"/>
  <c r="M9" i="384"/>
  <c r="L9" i="384"/>
  <c r="K9" i="384"/>
  <c r="J9" i="384"/>
  <c r="H9" i="384"/>
  <c r="G9" i="384"/>
  <c r="F9" i="384"/>
  <c r="E9" i="384"/>
  <c r="D9" i="384"/>
  <c r="C9" i="384"/>
  <c r="M8" i="384"/>
  <c r="L8" i="384"/>
  <c r="K8" i="384"/>
  <c r="J8" i="384"/>
  <c r="H8" i="384"/>
  <c r="G8" i="384"/>
  <c r="F8" i="384"/>
  <c r="E8" i="384"/>
  <c r="D8" i="384"/>
  <c r="C8" i="384"/>
  <c r="M7" i="384"/>
  <c r="L7" i="384"/>
  <c r="K7" i="384"/>
  <c r="J7" i="384"/>
  <c r="H7" i="384"/>
  <c r="G7" i="384"/>
  <c r="F7" i="384"/>
  <c r="E7" i="384"/>
  <c r="D7" i="384"/>
  <c r="C7" i="384"/>
  <c r="M6" i="384"/>
  <c r="L6" i="384"/>
  <c r="K6" i="384"/>
  <c r="J6" i="384"/>
  <c r="H6" i="384"/>
  <c r="G6" i="384"/>
  <c r="F6" i="384"/>
  <c r="E6" i="384"/>
  <c r="D6" i="384"/>
  <c r="C6" i="384"/>
  <c r="M20" i="383"/>
  <c r="L20" i="383"/>
  <c r="K20" i="383"/>
  <c r="J20" i="383"/>
  <c r="H20" i="383"/>
  <c r="G20" i="383"/>
  <c r="F20" i="383"/>
  <c r="E20" i="383"/>
  <c r="D20" i="383"/>
  <c r="C20" i="383"/>
  <c r="B20" i="383"/>
  <c r="N17" i="383"/>
  <c r="I17" i="383"/>
  <c r="N16" i="383"/>
  <c r="I16" i="383"/>
  <c r="N15" i="383"/>
  <c r="I15" i="383"/>
  <c r="N14" i="383"/>
  <c r="I14" i="383"/>
  <c r="N13" i="383"/>
  <c r="I13" i="383"/>
  <c r="N12" i="383"/>
  <c r="I12" i="383"/>
  <c r="N11" i="383"/>
  <c r="I11" i="383"/>
  <c r="N10" i="383"/>
  <c r="I10" i="383"/>
  <c r="N9" i="383"/>
  <c r="I9" i="383"/>
  <c r="O9" i="383" s="1"/>
  <c r="N8" i="383"/>
  <c r="I8" i="383"/>
  <c r="N7" i="383"/>
  <c r="I7" i="383"/>
  <c r="N6" i="383"/>
  <c r="I6" i="383"/>
  <c r="O6" i="383" s="1"/>
  <c r="Q27" i="406"/>
  <c r="B20" i="382"/>
  <c r="I19" i="382"/>
  <c r="N17" i="382"/>
  <c r="I17" i="382"/>
  <c r="N16" i="382"/>
  <c r="I16" i="382"/>
  <c r="N15" i="382"/>
  <c r="I15" i="382"/>
  <c r="N14" i="382"/>
  <c r="I14" i="382"/>
  <c r="N13" i="382"/>
  <c r="I13" i="382"/>
  <c r="N12" i="382"/>
  <c r="O12" i="382" s="1"/>
  <c r="I12" i="382"/>
  <c r="N11" i="382"/>
  <c r="I11" i="382"/>
  <c r="N10" i="382"/>
  <c r="I10" i="382"/>
  <c r="N9" i="382"/>
  <c r="I9" i="382"/>
  <c r="N8" i="382"/>
  <c r="I8" i="382"/>
  <c r="N7" i="382"/>
  <c r="I7" i="382"/>
  <c r="N6" i="382"/>
  <c r="I6" i="382"/>
  <c r="M101" i="468"/>
  <c r="E95" i="468"/>
  <c r="H92" i="468"/>
  <c r="H93" i="468" s="1"/>
  <c r="E85" i="468"/>
  <c r="E66" i="468"/>
  <c r="E65" i="468"/>
  <c r="E64" i="468"/>
  <c r="E63" i="468"/>
  <c r="L62" i="468"/>
  <c r="E62" i="468"/>
  <c r="E61" i="468"/>
  <c r="E60" i="468"/>
  <c r="E59" i="468"/>
  <c r="E58" i="468"/>
  <c r="E57" i="468"/>
  <c r="E56" i="468"/>
  <c r="E55" i="468"/>
  <c r="E54" i="468"/>
  <c r="E53" i="468"/>
  <c r="E52" i="468"/>
  <c r="E51" i="468"/>
  <c r="G50" i="468"/>
  <c r="F50" i="468"/>
  <c r="D45" i="468"/>
  <c r="L28" i="468" s="1"/>
  <c r="B45" i="468"/>
  <c r="K41" i="468"/>
  <c r="E39" i="468"/>
  <c r="D21" i="427" s="1"/>
  <c r="D39" i="468"/>
  <c r="B21" i="427" s="1"/>
  <c r="E30" i="468"/>
  <c r="H21" i="427" s="1"/>
  <c r="D30" i="468"/>
  <c r="F21" i="427" s="1"/>
  <c r="K28" i="468"/>
  <c r="Q5" i="402"/>
  <c r="O14" i="402" s="1"/>
  <c r="D14" i="468"/>
  <c r="B14" i="468"/>
  <c r="H13" i="468"/>
  <c r="D7" i="468"/>
  <c r="C20" i="389" s="1"/>
  <c r="M35" i="406"/>
  <c r="M34" i="406"/>
  <c r="M33" i="406"/>
  <c r="M32" i="406"/>
  <c r="M31" i="406"/>
  <c r="M30" i="406"/>
  <c r="M29" i="406"/>
  <c r="M28" i="406"/>
  <c r="M27" i="406"/>
  <c r="M20" i="406"/>
  <c r="B15" i="374"/>
  <c r="D15" i="374" s="1"/>
  <c r="P23" i="407"/>
  <c r="O23" i="407"/>
  <c r="P22" i="407"/>
  <c r="O22" i="407"/>
  <c r="P21" i="407"/>
  <c r="O21" i="407"/>
  <c r="P20" i="407"/>
  <c r="O20" i="407"/>
  <c r="P19" i="407"/>
  <c r="O19" i="407"/>
  <c r="P18" i="407"/>
  <c r="O18" i="407"/>
  <c r="D18" i="407"/>
  <c r="P17" i="407"/>
  <c r="O17" i="407"/>
  <c r="D17" i="407"/>
  <c r="P16" i="407"/>
  <c r="O16" i="407"/>
  <c r="D16" i="407"/>
  <c r="P15" i="407"/>
  <c r="O15" i="407"/>
  <c r="D15" i="407"/>
  <c r="P14" i="407"/>
  <c r="O14" i="407"/>
  <c r="D14" i="407"/>
  <c r="P13" i="407"/>
  <c r="O13" i="407"/>
  <c r="D13" i="407"/>
  <c r="P12" i="407"/>
  <c r="O12" i="407"/>
  <c r="D12" i="407"/>
  <c r="P11" i="407"/>
  <c r="O11" i="407"/>
  <c r="D11" i="407"/>
  <c r="D10" i="407"/>
  <c r="D9" i="407"/>
  <c r="D8" i="407"/>
  <c r="O7" i="407"/>
  <c r="D7" i="407"/>
  <c r="D6" i="407"/>
  <c r="D5" i="407"/>
  <c r="N9" i="406" s="1"/>
  <c r="L17" i="406"/>
  <c r="L14" i="406"/>
  <c r="K10" i="406"/>
  <c r="M9" i="406"/>
  <c r="L9" i="406"/>
  <c r="K9" i="406"/>
  <c r="M8" i="406"/>
  <c r="L8" i="406"/>
  <c r="L5" i="406"/>
  <c r="L4" i="406"/>
  <c r="S26" i="324"/>
  <c r="R26" i="324"/>
  <c r="Q26" i="324"/>
  <c r="P26" i="324"/>
  <c r="B16" i="377"/>
  <c r="B15" i="377"/>
  <c r="B14" i="377"/>
  <c r="B13" i="377"/>
  <c r="B12" i="377"/>
  <c r="B11" i="377"/>
  <c r="B10" i="377"/>
  <c r="B9" i="377"/>
  <c r="B8" i="377"/>
  <c r="B7" i="377"/>
  <c r="B6" i="377"/>
  <c r="A2" i="377"/>
  <c r="S25" i="324"/>
  <c r="R25" i="324"/>
  <c r="Q25" i="324"/>
  <c r="P25" i="324"/>
  <c r="O25" i="324"/>
  <c r="C5" i="287"/>
  <c r="M24" i="323"/>
  <c r="L24" i="323"/>
  <c r="Q18" i="323"/>
  <c r="P18" i="323"/>
  <c r="O18" i="323"/>
  <c r="N18" i="323"/>
  <c r="M18" i="323"/>
  <c r="L18" i="323"/>
  <c r="M34" i="322"/>
  <c r="L34" i="322"/>
  <c r="N29" i="322"/>
  <c r="L29" i="322"/>
  <c r="K18" i="434"/>
  <c r="J18" i="434"/>
  <c r="F18" i="434"/>
  <c r="E18" i="434"/>
  <c r="K17" i="434"/>
  <c r="J17" i="434"/>
  <c r="F17" i="434"/>
  <c r="L17" i="434" s="1"/>
  <c r="E17" i="434"/>
  <c r="K16" i="434"/>
  <c r="J16" i="434"/>
  <c r="F16" i="434"/>
  <c r="E16" i="434"/>
  <c r="K15" i="434"/>
  <c r="J15" i="434"/>
  <c r="F15" i="434"/>
  <c r="E15" i="434"/>
  <c r="K14" i="434"/>
  <c r="J14" i="434"/>
  <c r="F14" i="434"/>
  <c r="E14" i="434"/>
  <c r="K13" i="434"/>
  <c r="L13" i="434" s="1"/>
  <c r="J13" i="434"/>
  <c r="F13" i="434"/>
  <c r="E13" i="434"/>
  <c r="K12" i="434"/>
  <c r="J12" i="434"/>
  <c r="F12" i="434"/>
  <c r="E12" i="434"/>
  <c r="K11" i="434"/>
  <c r="J11" i="434"/>
  <c r="F11" i="434"/>
  <c r="L11" i="434" s="1"/>
  <c r="E11" i="434"/>
  <c r="K10" i="434"/>
  <c r="J10" i="434"/>
  <c r="F10" i="434"/>
  <c r="E10" i="434"/>
  <c r="K9" i="434"/>
  <c r="J9" i="434"/>
  <c r="F9" i="434"/>
  <c r="E9" i="434"/>
  <c r="K8" i="434"/>
  <c r="J8" i="434"/>
  <c r="F8" i="434"/>
  <c r="E8" i="434"/>
  <c r="K7" i="434"/>
  <c r="J7" i="434"/>
  <c r="F7" i="434"/>
  <c r="E7" i="434"/>
  <c r="K6" i="434"/>
  <c r="J6" i="434"/>
  <c r="F6" i="434"/>
  <c r="E6" i="434"/>
  <c r="K5" i="434"/>
  <c r="J5" i="434"/>
  <c r="F5" i="434"/>
  <c r="E5" i="434"/>
  <c r="C140" i="402"/>
  <c r="N13" i="322"/>
  <c r="J18" i="402"/>
  <c r="I18" i="402"/>
  <c r="G18" i="402"/>
  <c r="J17" i="402"/>
  <c r="I17" i="402"/>
  <c r="H17" i="402"/>
  <c r="J16" i="402"/>
  <c r="I16" i="402"/>
  <c r="G16" i="402"/>
  <c r="C16" i="402"/>
  <c r="J15" i="402"/>
  <c r="G15" i="402"/>
  <c r="C15" i="402"/>
  <c r="I15" i="402" s="1"/>
  <c r="J14" i="402"/>
  <c r="G14" i="402"/>
  <c r="C14" i="402"/>
  <c r="I14" i="402" s="1"/>
  <c r="J13" i="402"/>
  <c r="G13" i="402"/>
  <c r="C13" i="402"/>
  <c r="I13" i="402" s="1"/>
  <c r="J12" i="402"/>
  <c r="G12" i="402"/>
  <c r="C12" i="402"/>
  <c r="I12" i="402" s="1"/>
  <c r="J11" i="402"/>
  <c r="G11" i="402"/>
  <c r="C11" i="402"/>
  <c r="I11" i="402" s="1"/>
  <c r="J10" i="402"/>
  <c r="G10" i="402"/>
  <c r="C10" i="402"/>
  <c r="I10" i="402" s="1"/>
  <c r="J9" i="402"/>
  <c r="G9" i="402"/>
  <c r="C9" i="402"/>
  <c r="I9" i="402" s="1"/>
  <c r="N8" i="402"/>
  <c r="J8" i="402"/>
  <c r="G8" i="402"/>
  <c r="C8" i="402"/>
  <c r="I8" i="402" s="1"/>
  <c r="J7" i="402"/>
  <c r="I7" i="402"/>
  <c r="G7" i="402"/>
  <c r="C7" i="402"/>
  <c r="J6" i="402"/>
  <c r="F6" i="402"/>
  <c r="G6" i="402" s="1"/>
  <c r="C6" i="402"/>
  <c r="I6" i="402" s="1"/>
  <c r="N5" i="402"/>
  <c r="J5" i="402"/>
  <c r="F5" i="402"/>
  <c r="G5" i="402" s="1"/>
  <c r="C5" i="402"/>
  <c r="I5" i="402" s="1"/>
  <c r="N33" i="322"/>
  <c r="M33" i="322"/>
  <c r="L33" i="322"/>
  <c r="L32" i="322"/>
  <c r="N28" i="322"/>
  <c r="M28" i="322"/>
  <c r="L28" i="322"/>
  <c r="L27" i="322"/>
  <c r="P12" i="322"/>
  <c r="O12" i="322"/>
  <c r="N12" i="322"/>
  <c r="M12" i="322"/>
  <c r="L12" i="322"/>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K13" i="427" s="1"/>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L6" i="427"/>
  <c r="J6" i="427"/>
  <c r="J5" i="427"/>
  <c r="N5" i="427" s="1"/>
  <c r="E18" i="287"/>
  <c r="E17" i="287"/>
  <c r="E16" i="287"/>
  <c r="E15" i="287"/>
  <c r="B15" i="333" s="1"/>
  <c r="E14" i="287"/>
  <c r="H14" i="287" s="1"/>
  <c r="E13" i="287"/>
  <c r="H13" i="287" s="1"/>
  <c r="E12" i="287"/>
  <c r="G12" i="287" s="1"/>
  <c r="C11" i="287"/>
  <c r="E11" i="287" s="1"/>
  <c r="C8" i="287"/>
  <c r="C7" i="287"/>
  <c r="E7" i="287" s="1"/>
  <c r="O43" i="405"/>
  <c r="D18" i="333"/>
  <c r="D17" i="333"/>
  <c r="D16" i="333"/>
  <c r="D14" i="333"/>
  <c r="P52" i="405"/>
  <c r="O52" i="405"/>
  <c r="N52" i="405"/>
  <c r="O49" i="405"/>
  <c r="N49" i="405"/>
  <c r="N44" i="405"/>
  <c r="N43" i="405"/>
  <c r="M27" i="404"/>
  <c r="O26" i="404"/>
  <c r="M26" i="404"/>
  <c r="O25" i="404"/>
  <c r="M25" i="404"/>
  <c r="O24" i="404"/>
  <c r="M24" i="404"/>
  <c r="O23" i="404"/>
  <c r="M23" i="404"/>
  <c r="O22" i="404"/>
  <c r="M22" i="404"/>
  <c r="O21" i="404"/>
  <c r="M21" i="404"/>
  <c r="O20" i="404"/>
  <c r="M20" i="404"/>
  <c r="O19" i="404"/>
  <c r="M19" i="404"/>
  <c r="M12" i="404"/>
  <c r="M11" i="404"/>
  <c r="C12" i="385"/>
  <c r="C11" i="385"/>
  <c r="E11" i="385" s="1"/>
  <c r="L6" i="335"/>
  <c r="L28" i="404"/>
  <c r="L27" i="404"/>
  <c r="L26" i="404"/>
  <c r="L25" i="404"/>
  <c r="L24" i="404"/>
  <c r="L23" i="404"/>
  <c r="L22" i="404"/>
  <c r="L21" i="404"/>
  <c r="L20" i="404"/>
  <c r="L19" i="404"/>
  <c r="P18" i="404"/>
  <c r="O18" i="404"/>
  <c r="N18" i="404"/>
  <c r="M18" i="404"/>
  <c r="L18" i="404"/>
  <c r="L6" i="404"/>
  <c r="L5" i="404"/>
  <c r="L4" i="404"/>
  <c r="L3" i="404"/>
  <c r="G18" i="481"/>
  <c r="H18" i="481" s="1"/>
  <c r="G17" i="481"/>
  <c r="H17" i="481" s="1"/>
  <c r="G16" i="481"/>
  <c r="H16" i="481" s="1"/>
  <c r="G15" i="481"/>
  <c r="H15" i="481" s="1"/>
  <c r="G14" i="481"/>
  <c r="H14" i="481" s="1"/>
  <c r="G13" i="481"/>
  <c r="H13" i="481" s="1"/>
  <c r="G12" i="481"/>
  <c r="H12" i="481" s="1"/>
  <c r="G11" i="481"/>
  <c r="H11" i="481" s="1"/>
  <c r="D11" i="481"/>
  <c r="G10" i="481"/>
  <c r="H10" i="481" s="1"/>
  <c r="D10" i="481"/>
  <c r="G9" i="481"/>
  <c r="H9" i="481" s="1"/>
  <c r="D9" i="481"/>
  <c r="G8" i="481"/>
  <c r="H8" i="481" s="1"/>
  <c r="D8" i="481"/>
  <c r="D7" i="481"/>
  <c r="D40" i="474"/>
  <c r="D4" i="474"/>
  <c r="B5" i="177" l="1"/>
  <c r="B11" i="177" s="1"/>
  <c r="L63" i="468"/>
  <c r="K42" i="468"/>
  <c r="B20" i="374"/>
  <c r="C20" i="407"/>
  <c r="O24" i="407" s="1"/>
  <c r="O27" i="407" s="1"/>
  <c r="M12" i="406" s="1"/>
  <c r="L25" i="224"/>
  <c r="F21" i="215"/>
  <c r="V21" i="217"/>
  <c r="E15" i="333"/>
  <c r="E16" i="333"/>
  <c r="G9" i="391"/>
  <c r="G11" i="391" s="1"/>
  <c r="F11" i="391"/>
  <c r="C11" i="450"/>
  <c r="C34" i="450" s="1"/>
  <c r="N20" i="441" s="1"/>
  <c r="D34" i="450"/>
  <c r="N19" i="441" s="1"/>
  <c r="G15" i="29"/>
  <c r="K17" i="29" s="1"/>
  <c r="H14" i="29"/>
  <c r="M24" i="442" s="1"/>
  <c r="G22" i="444"/>
  <c r="B12" i="333"/>
  <c r="O27" i="404"/>
  <c r="M9" i="404"/>
  <c r="N9" i="404" s="1"/>
  <c r="N6" i="427"/>
  <c r="N14" i="427"/>
  <c r="D20" i="287"/>
  <c r="G14" i="78"/>
  <c r="B23" i="282"/>
  <c r="O14" i="382"/>
  <c r="L12" i="434"/>
  <c r="L15" i="434"/>
  <c r="O17" i="382"/>
  <c r="C8" i="78"/>
  <c r="T5" i="217"/>
  <c r="Q5" i="217"/>
  <c r="S5" i="217"/>
  <c r="H16" i="402"/>
  <c r="H11" i="402"/>
  <c r="I20" i="382"/>
  <c r="E8" i="78"/>
  <c r="F5" i="466"/>
  <c r="L14" i="457"/>
  <c r="L13" i="457"/>
  <c r="L12" i="457"/>
  <c r="O8" i="382"/>
  <c r="N20" i="382"/>
  <c r="L17" i="217"/>
  <c r="L21" i="217"/>
  <c r="T21" i="217"/>
  <c r="B23" i="78"/>
  <c r="B19" i="447"/>
  <c r="K16" i="427"/>
  <c r="M18" i="427"/>
  <c r="N7" i="427"/>
  <c r="J16" i="443"/>
  <c r="K10" i="427"/>
  <c r="M11" i="427"/>
  <c r="N16" i="427"/>
  <c r="R16" i="427" s="1"/>
  <c r="M17" i="427"/>
  <c r="O16" i="383"/>
  <c r="E15" i="224"/>
  <c r="F15" i="224"/>
  <c r="E14" i="78"/>
  <c r="J7" i="396"/>
  <c r="E16" i="224"/>
  <c r="F16" i="224"/>
  <c r="N9" i="427"/>
  <c r="R9" i="427" s="1"/>
  <c r="M10" i="427"/>
  <c r="M16" i="427"/>
  <c r="L5" i="217"/>
  <c r="F11" i="222"/>
  <c r="E17" i="224"/>
  <c r="F17" i="224"/>
  <c r="K9" i="427"/>
  <c r="N10" i="427"/>
  <c r="N15" i="427"/>
  <c r="M5" i="217"/>
  <c r="E18" i="224"/>
  <c r="F18" i="224"/>
  <c r="N8" i="427"/>
  <c r="R8" i="427" s="1"/>
  <c r="M9" i="427"/>
  <c r="K14" i="427"/>
  <c r="M15" i="427"/>
  <c r="N5" i="217"/>
  <c r="O10" i="217"/>
  <c r="N17" i="217"/>
  <c r="E19" i="224"/>
  <c r="F19" i="224"/>
  <c r="K8" i="427"/>
  <c r="R14" i="427"/>
  <c r="C16" i="78"/>
  <c r="O5" i="217"/>
  <c r="P10" i="217"/>
  <c r="O17" i="217"/>
  <c r="E13" i="222"/>
  <c r="E8" i="224"/>
  <c r="F8" i="224"/>
  <c r="F20" i="224"/>
  <c r="E20" i="224"/>
  <c r="M8" i="427"/>
  <c r="N13" i="427"/>
  <c r="R13" i="427" s="1"/>
  <c r="M14" i="427"/>
  <c r="M5" i="406"/>
  <c r="E10" i="78"/>
  <c r="E16" i="78"/>
  <c r="P5" i="217"/>
  <c r="E9" i="224"/>
  <c r="F9" i="224"/>
  <c r="K15" i="415"/>
  <c r="K14" i="415"/>
  <c r="F21" i="224"/>
  <c r="E21" i="224"/>
  <c r="N19" i="427"/>
  <c r="R19" i="427" s="1"/>
  <c r="G10" i="78"/>
  <c r="F10" i="224"/>
  <c r="E10" i="224"/>
  <c r="N12" i="427"/>
  <c r="R12" i="427" s="1"/>
  <c r="M13" i="427"/>
  <c r="K18" i="427"/>
  <c r="M19" i="427"/>
  <c r="F6" i="222"/>
  <c r="F11" i="224"/>
  <c r="E11" i="224"/>
  <c r="K12" i="427"/>
  <c r="F12" i="224"/>
  <c r="E12" i="224"/>
  <c r="M12" i="427"/>
  <c r="N17" i="427"/>
  <c r="H6" i="402"/>
  <c r="G6" i="78"/>
  <c r="E18" i="78"/>
  <c r="P7" i="217"/>
  <c r="E13" i="224"/>
  <c r="F13" i="224"/>
  <c r="N11" i="427"/>
  <c r="R11" i="427" s="1"/>
  <c r="K17" i="427"/>
  <c r="N18" i="427"/>
  <c r="L10" i="434"/>
  <c r="G18" i="78"/>
  <c r="S7" i="217"/>
  <c r="L14" i="217"/>
  <c r="E14" i="224"/>
  <c r="F14" i="224"/>
  <c r="I5" i="435"/>
  <c r="M10" i="404"/>
  <c r="F14" i="287"/>
  <c r="G14" i="287"/>
  <c r="F6" i="466"/>
  <c r="G37" i="452"/>
  <c r="H14" i="452" s="1"/>
  <c r="K29" i="217"/>
  <c r="M9" i="217"/>
  <c r="P15" i="217"/>
  <c r="Q17" i="217"/>
  <c r="R5" i="217"/>
  <c r="N9" i="217"/>
  <c r="Q12" i="217"/>
  <c r="S15" i="217"/>
  <c r="T17" i="217"/>
  <c r="O9" i="217"/>
  <c r="K26" i="217"/>
  <c r="Q9" i="217"/>
  <c r="L13" i="217"/>
  <c r="N16" i="217"/>
  <c r="M18" i="217"/>
  <c r="T9" i="217"/>
  <c r="O13" i="217"/>
  <c r="O16" i="217"/>
  <c r="P18" i="217"/>
  <c r="K31" i="217"/>
  <c r="K30" i="217"/>
  <c r="P13" i="217"/>
  <c r="Q16" i="217"/>
  <c r="Q7" i="217"/>
  <c r="M10" i="217"/>
  <c r="Q13" i="217"/>
  <c r="S16" i="217"/>
  <c r="R7" i="217"/>
  <c r="N10" i="217"/>
  <c r="R13" i="217"/>
  <c r="T16" i="217"/>
  <c r="S13" i="217"/>
  <c r="M21" i="217"/>
  <c r="N21" i="217"/>
  <c r="O21" i="217"/>
  <c r="G12" i="282"/>
  <c r="F19" i="282"/>
  <c r="G8" i="282"/>
  <c r="F13" i="282"/>
  <c r="F10" i="282"/>
  <c r="F16" i="282"/>
  <c r="F11" i="282"/>
  <c r="F17" i="282"/>
  <c r="O5" i="402"/>
  <c r="O12" i="402" s="1"/>
  <c r="P13" i="322"/>
  <c r="P14" i="322" s="1"/>
  <c r="L13" i="322"/>
  <c r="O9" i="382"/>
  <c r="O7" i="382"/>
  <c r="O10" i="382"/>
  <c r="O16" i="382"/>
  <c r="H16" i="287"/>
  <c r="G16" i="287"/>
  <c r="F16" i="287"/>
  <c r="F17" i="287"/>
  <c r="G17" i="287"/>
  <c r="H17" i="287"/>
  <c r="G18" i="287"/>
  <c r="F18" i="287"/>
  <c r="H18" i="287"/>
  <c r="B13" i="333"/>
  <c r="H12" i="287"/>
  <c r="G13" i="287"/>
  <c r="C8" i="179"/>
  <c r="D21" i="384"/>
  <c r="H21" i="384"/>
  <c r="G21" i="384"/>
  <c r="F21" i="384"/>
  <c r="E21" i="384"/>
  <c r="C21" i="384"/>
  <c r="J17" i="443"/>
  <c r="F14" i="468"/>
  <c r="B12" i="386"/>
  <c r="E12" i="386" s="1"/>
  <c r="N28" i="323"/>
  <c r="P21" i="427"/>
  <c r="M19" i="406"/>
  <c r="B14" i="386"/>
  <c r="E14" i="386" s="1"/>
  <c r="E22" i="282"/>
  <c r="E23" i="282" s="1"/>
  <c r="R17" i="440" s="1"/>
  <c r="B15" i="386"/>
  <c r="G15" i="386" s="1"/>
  <c r="O16" i="440"/>
  <c r="E50" i="468"/>
  <c r="L35" i="442"/>
  <c r="C20" i="283"/>
  <c r="B10" i="386"/>
  <c r="E10" i="386" s="1"/>
  <c r="M71" i="468"/>
  <c r="L6" i="434"/>
  <c r="L9" i="434"/>
  <c r="L16" i="434"/>
  <c r="H5" i="226"/>
  <c r="H22" i="226" s="1"/>
  <c r="H23" i="226" s="1"/>
  <c r="D22" i="224"/>
  <c r="E22" i="224" s="1"/>
  <c r="K19" i="415" s="1"/>
  <c r="E15" i="222"/>
  <c r="E12" i="222"/>
  <c r="F17" i="222"/>
  <c r="D22" i="222"/>
  <c r="F19" i="222"/>
  <c r="E14" i="222"/>
  <c r="E21" i="222"/>
  <c r="S8" i="217"/>
  <c r="R18" i="217"/>
  <c r="T8" i="217"/>
  <c r="S18" i="217"/>
  <c r="L6" i="217"/>
  <c r="R10" i="217"/>
  <c r="M13" i="217"/>
  <c r="Q15" i="217"/>
  <c r="M17" i="217"/>
  <c r="T18" i="217"/>
  <c r="L9" i="217"/>
  <c r="S10" i="217"/>
  <c r="N13" i="217"/>
  <c r="R15" i="217"/>
  <c r="L12" i="217"/>
  <c r="N12" i="217"/>
  <c r="K33" i="217"/>
  <c r="N8" i="217"/>
  <c r="O12" i="217"/>
  <c r="R16" i="217"/>
  <c r="N18" i="217"/>
  <c r="P21" i="217"/>
  <c r="Q8" i="217"/>
  <c r="P12" i="217"/>
  <c r="O18" i="217"/>
  <c r="C7" i="389"/>
  <c r="E7" i="389" s="1"/>
  <c r="K13" i="415"/>
  <c r="F16" i="215"/>
  <c r="N16" i="215"/>
  <c r="C11" i="389"/>
  <c r="E11" i="389" s="1"/>
  <c r="N11" i="215"/>
  <c r="E13" i="215"/>
  <c r="N12" i="215"/>
  <c r="C6" i="389"/>
  <c r="E6" i="389" s="1"/>
  <c r="N5" i="215"/>
  <c r="N13" i="215"/>
  <c r="F19" i="215"/>
  <c r="N15" i="215"/>
  <c r="F8" i="215"/>
  <c r="D22" i="215"/>
  <c r="K7" i="415" s="1"/>
  <c r="L27" i="415"/>
  <c r="E9" i="215"/>
  <c r="E14" i="215"/>
  <c r="N9" i="215"/>
  <c r="E18" i="215"/>
  <c r="C8" i="389"/>
  <c r="E8" i="389" s="1"/>
  <c r="N8" i="215"/>
  <c r="C10" i="389"/>
  <c r="E10" i="389" s="1"/>
  <c r="E5" i="215"/>
  <c r="E10" i="215"/>
  <c r="E6" i="215"/>
  <c r="F12" i="215"/>
  <c r="E17" i="215"/>
  <c r="E21" i="215"/>
  <c r="N7" i="215"/>
  <c r="N17" i="215"/>
  <c r="C23" i="282"/>
  <c r="P16" i="440"/>
  <c r="P27" i="438"/>
  <c r="O28" i="438"/>
  <c r="E12" i="78"/>
  <c r="H23" i="78"/>
  <c r="J6" i="443" s="1"/>
  <c r="C20" i="78"/>
  <c r="M35" i="442"/>
  <c r="C16" i="283"/>
  <c r="O12" i="408"/>
  <c r="O13" i="408" s="1"/>
  <c r="I8" i="384"/>
  <c r="O17" i="383"/>
  <c r="O8" i="383"/>
  <c r="O15" i="383"/>
  <c r="O7" i="383"/>
  <c r="O13" i="383"/>
  <c r="O14" i="383"/>
  <c r="O10" i="383"/>
  <c r="N9" i="384"/>
  <c r="N6" i="384"/>
  <c r="O12" i="383"/>
  <c r="I9" i="384"/>
  <c r="N14" i="384"/>
  <c r="N20" i="383"/>
  <c r="N10" i="384"/>
  <c r="I15" i="384"/>
  <c r="I16" i="384"/>
  <c r="O19" i="382"/>
  <c r="N7" i="384"/>
  <c r="N11" i="384"/>
  <c r="I12" i="384"/>
  <c r="K21" i="384"/>
  <c r="M21" i="384"/>
  <c r="I11" i="384"/>
  <c r="N20" i="384"/>
  <c r="I10" i="384"/>
  <c r="O15" i="382"/>
  <c r="I14" i="384"/>
  <c r="I6" i="384"/>
  <c r="I7" i="384"/>
  <c r="N15" i="384"/>
  <c r="O11" i="382"/>
  <c r="N13" i="384"/>
  <c r="N16" i="384"/>
  <c r="O6" i="382"/>
  <c r="N12" i="384"/>
  <c r="I17" i="384"/>
  <c r="O13" i="382"/>
  <c r="L5" i="434"/>
  <c r="L8" i="434"/>
  <c r="L14" i="434"/>
  <c r="L18" i="434"/>
  <c r="L7" i="434"/>
  <c r="M29" i="322"/>
  <c r="M38" i="322" s="1"/>
  <c r="K20" i="434"/>
  <c r="M23" i="322" s="1"/>
  <c r="O13" i="322"/>
  <c r="C20" i="402"/>
  <c r="I20" i="402" s="1"/>
  <c r="M19" i="322"/>
  <c r="L11" i="335"/>
  <c r="L16" i="335"/>
  <c r="L9" i="335"/>
  <c r="L10" i="335"/>
  <c r="L17" i="335"/>
  <c r="L5" i="335"/>
  <c r="L13" i="335"/>
  <c r="L7" i="335"/>
  <c r="L14" i="335"/>
  <c r="L8" i="335"/>
  <c r="L15" i="335"/>
  <c r="L18" i="335"/>
  <c r="AN22" i="386"/>
  <c r="B8" i="386"/>
  <c r="E8" i="386" s="1"/>
  <c r="B13" i="386"/>
  <c r="E13" i="386" s="1"/>
  <c r="B5" i="386"/>
  <c r="G5" i="386" s="1"/>
  <c r="B7" i="386"/>
  <c r="G7" i="386" s="1"/>
  <c r="B20" i="386"/>
  <c r="G20" i="386" s="1"/>
  <c r="J22" i="355"/>
  <c r="C7" i="179"/>
  <c r="C5" i="179"/>
  <c r="C6" i="179"/>
  <c r="N27" i="441"/>
  <c r="M25" i="457"/>
  <c r="F7" i="287"/>
  <c r="B7" i="333"/>
  <c r="G7" i="287"/>
  <c r="H7" i="287"/>
  <c r="E5" i="287"/>
  <c r="O8" i="402"/>
  <c r="P12" i="402" s="1"/>
  <c r="L19" i="323"/>
  <c r="B11" i="333"/>
  <c r="H11" i="287"/>
  <c r="F11" i="287"/>
  <c r="D13" i="385"/>
  <c r="E12" i="385"/>
  <c r="D12" i="385"/>
  <c r="D15" i="333"/>
  <c r="M39" i="322"/>
  <c r="B14" i="336"/>
  <c r="E8" i="287"/>
  <c r="G8" i="287" s="1"/>
  <c r="F15" i="287"/>
  <c r="H10" i="402"/>
  <c r="H15" i="402"/>
  <c r="E45" i="386"/>
  <c r="B17" i="386"/>
  <c r="E17" i="386" s="1"/>
  <c r="H18" i="402"/>
  <c r="G11" i="287"/>
  <c r="G15" i="287"/>
  <c r="K11" i="427"/>
  <c r="K15" i="427"/>
  <c r="K19" i="427"/>
  <c r="N17" i="384"/>
  <c r="F21" i="386"/>
  <c r="D45" i="386"/>
  <c r="D44" i="386"/>
  <c r="D14" i="336"/>
  <c r="H15" i="287"/>
  <c r="N34" i="322"/>
  <c r="N8" i="384"/>
  <c r="E22" i="400"/>
  <c r="L12" i="335"/>
  <c r="I21" i="427"/>
  <c r="E41" i="386"/>
  <c r="P5" i="402"/>
  <c r="O13" i="402" s="1"/>
  <c r="H8" i="402"/>
  <c r="H13" i="402"/>
  <c r="B6" i="386"/>
  <c r="E6" i="386" s="1"/>
  <c r="B11" i="386"/>
  <c r="E44" i="386"/>
  <c r="P30" i="438"/>
  <c r="O30" i="438"/>
  <c r="C9" i="287"/>
  <c r="F12" i="287"/>
  <c r="M17" i="406"/>
  <c r="B15" i="272"/>
  <c r="I15" i="272" s="1"/>
  <c r="I20" i="383"/>
  <c r="Q28" i="406" s="1"/>
  <c r="E42" i="386"/>
  <c r="E46" i="386"/>
  <c r="B18" i="386"/>
  <c r="G18" i="386" s="1"/>
  <c r="C6" i="287"/>
  <c r="E34" i="386"/>
  <c r="J21" i="355"/>
  <c r="D42" i="386"/>
  <c r="B20" i="377"/>
  <c r="O11" i="383"/>
  <c r="L21" i="384"/>
  <c r="I13" i="384"/>
  <c r="B9" i="386"/>
  <c r="G9" i="386" s="1"/>
  <c r="D46" i="386"/>
  <c r="D11" i="385"/>
  <c r="D5" i="389"/>
  <c r="F13" i="287"/>
  <c r="J21" i="384"/>
  <c r="E43" i="386"/>
  <c r="D43" i="386"/>
  <c r="D47" i="386"/>
  <c r="H14" i="402"/>
  <c r="G17" i="402"/>
  <c r="B14" i="273"/>
  <c r="E40" i="386"/>
  <c r="H7" i="402"/>
  <c r="H9" i="402"/>
  <c r="H12" i="402"/>
  <c r="C39" i="468"/>
  <c r="C20" i="287" s="1"/>
  <c r="B16" i="386"/>
  <c r="E16" i="386" s="1"/>
  <c r="C10" i="287"/>
  <c r="H5" i="402"/>
  <c r="F10" i="465"/>
  <c r="F14" i="282"/>
  <c r="K22" i="217"/>
  <c r="F7" i="445"/>
  <c r="H7" i="445" s="1"/>
  <c r="E16" i="283"/>
  <c r="F20" i="282"/>
  <c r="F6" i="215"/>
  <c r="F10" i="215"/>
  <c r="F14" i="215"/>
  <c r="M6" i="217"/>
  <c r="M14" i="217"/>
  <c r="E7" i="222"/>
  <c r="F7" i="466"/>
  <c r="F11" i="465"/>
  <c r="F15" i="282"/>
  <c r="N6" i="215"/>
  <c r="N10" i="215"/>
  <c r="N14" i="215"/>
  <c r="N6" i="217"/>
  <c r="T7" i="217"/>
  <c r="P9" i="217"/>
  <c r="L11" i="217"/>
  <c r="R12" i="217"/>
  <c r="N14" i="217"/>
  <c r="T15" i="217"/>
  <c r="P17" i="217"/>
  <c r="L19" i="217"/>
  <c r="Q21" i="217"/>
  <c r="E18" i="222"/>
  <c r="C9" i="78"/>
  <c r="C13" i="78"/>
  <c r="C17" i="78"/>
  <c r="O6" i="217"/>
  <c r="M11" i="217"/>
  <c r="S12" i="217"/>
  <c r="O14" i="217"/>
  <c r="M19" i="217"/>
  <c r="R21" i="217"/>
  <c r="B19" i="386"/>
  <c r="G19" i="386" s="1"/>
  <c r="F20" i="445"/>
  <c r="E9" i="78"/>
  <c r="E13" i="78"/>
  <c r="E17" i="78"/>
  <c r="E7" i="215"/>
  <c r="E11" i="215"/>
  <c r="E15" i="215"/>
  <c r="P6" i="217"/>
  <c r="L8" i="217"/>
  <c r="R9" i="217"/>
  <c r="N11" i="217"/>
  <c r="T12" i="217"/>
  <c r="P14" i="217"/>
  <c r="L16" i="217"/>
  <c r="R17" i="217"/>
  <c r="N19" i="217"/>
  <c r="S21" i="217"/>
  <c r="E8" i="222"/>
  <c r="O27" i="438"/>
  <c r="Q6" i="217"/>
  <c r="M8" i="217"/>
  <c r="O11" i="217"/>
  <c r="Q14" i="217"/>
  <c r="M16" i="217"/>
  <c r="O19" i="217"/>
  <c r="M18" i="406"/>
  <c r="O20" i="438"/>
  <c r="R6" i="217"/>
  <c r="P11" i="217"/>
  <c r="R14" i="217"/>
  <c r="P19" i="217"/>
  <c r="G22" i="449"/>
  <c r="O7" i="408" s="1"/>
  <c r="F6" i="282"/>
  <c r="S6" i="217"/>
  <c r="O8" i="217"/>
  <c r="Q11" i="217"/>
  <c r="S14" i="217"/>
  <c r="Q19" i="217"/>
  <c r="E9" i="222"/>
  <c r="F6" i="465"/>
  <c r="N17" i="457" s="1"/>
  <c r="C9" i="389"/>
  <c r="E9" i="389" s="1"/>
  <c r="O18" i="408"/>
  <c r="P17" i="408" s="1"/>
  <c r="B21" i="72"/>
  <c r="G6" i="282"/>
  <c r="T6" i="217"/>
  <c r="P8" i="217"/>
  <c r="L10" i="217"/>
  <c r="R11" i="217"/>
  <c r="L18" i="217"/>
  <c r="R19" i="217"/>
  <c r="C21" i="72"/>
  <c r="N32" i="441" s="1"/>
  <c r="M4" i="215"/>
  <c r="S11" i="217"/>
  <c r="S19" i="217"/>
  <c r="F8" i="465"/>
  <c r="N18" i="457" s="1"/>
  <c r="F7" i="282"/>
  <c r="N4" i="215"/>
  <c r="L7" i="217"/>
  <c r="L15" i="217"/>
  <c r="K27" i="217"/>
  <c r="K35" i="217" s="1"/>
  <c r="E10" i="222"/>
  <c r="C14" i="283"/>
  <c r="C7" i="78"/>
  <c r="C11" i="78"/>
  <c r="C15" i="78"/>
  <c r="C19" i="78"/>
  <c r="O29" i="438"/>
  <c r="F18" i="282"/>
  <c r="M7" i="217"/>
  <c r="M15" i="217"/>
  <c r="K28" i="217"/>
  <c r="E5" i="222"/>
  <c r="F9" i="465"/>
  <c r="N19" i="457" s="1"/>
  <c r="K22" i="449"/>
  <c r="N4" i="441" s="1"/>
  <c r="F11" i="445"/>
  <c r="H11" i="445" s="1"/>
  <c r="E14" i="283"/>
  <c r="E7" i="78"/>
  <c r="E11" i="78"/>
  <c r="E15" i="78"/>
  <c r="E19" i="78"/>
  <c r="N7" i="217"/>
  <c r="N15" i="217"/>
  <c r="F5" i="222"/>
  <c r="E16" i="222"/>
  <c r="F5" i="465"/>
  <c r="N20" i="457" s="1"/>
  <c r="Q10" i="217"/>
  <c r="F6" i="445"/>
  <c r="H6" i="445" s="1"/>
  <c r="F14" i="445"/>
  <c r="H14" i="445" s="1"/>
  <c r="F12" i="445"/>
  <c r="H12" i="445" s="1"/>
  <c r="G21" i="401"/>
  <c r="F13" i="445"/>
  <c r="H13" i="445" s="1"/>
  <c r="F8" i="445"/>
  <c r="H8" i="445" s="1"/>
  <c r="F15" i="445"/>
  <c r="H15" i="445" s="1"/>
  <c r="F5" i="445"/>
  <c r="F9" i="445"/>
  <c r="H9" i="445" s="1"/>
  <c r="F16" i="445"/>
  <c r="H16" i="445" s="1"/>
  <c r="R21" i="408"/>
  <c r="P22" i="408" s="1"/>
  <c r="F10" i="445"/>
  <c r="H10" i="445" s="1"/>
  <c r="O26" i="324"/>
  <c r="H20" i="445" l="1"/>
  <c r="F21" i="445"/>
  <c r="H50" i="468"/>
  <c r="M63" i="468"/>
  <c r="F15" i="468"/>
  <c r="M10" i="406"/>
  <c r="H15" i="29"/>
  <c r="M25" i="442" s="1"/>
  <c r="N24" i="442" s="1"/>
  <c r="B20" i="276"/>
  <c r="B21" i="276" s="1"/>
  <c r="M12" i="442" s="1"/>
  <c r="N31" i="441"/>
  <c r="E21" i="72"/>
  <c r="G67" i="468"/>
  <c r="D12" i="333"/>
  <c r="E12" i="333"/>
  <c r="D13" i="333"/>
  <c r="E13" i="333"/>
  <c r="E14" i="333"/>
  <c r="N62" i="468"/>
  <c r="I7" i="355"/>
  <c r="D20" i="389"/>
  <c r="L20" i="434"/>
  <c r="N21" i="434" s="1"/>
  <c r="E8" i="336"/>
  <c r="P22" i="404" s="1"/>
  <c r="K19" i="336"/>
  <c r="C10" i="336"/>
  <c r="N24" i="404" s="1"/>
  <c r="K17" i="336"/>
  <c r="N16" i="442"/>
  <c r="N21" i="442"/>
  <c r="E20" i="385"/>
  <c r="P17" i="440"/>
  <c r="O17" i="440"/>
  <c r="G14" i="386"/>
  <c r="J18" i="443"/>
  <c r="K17" i="443" s="1"/>
  <c r="E13" i="336"/>
  <c r="P27" i="404" s="1"/>
  <c r="D20" i="385"/>
  <c r="L10" i="406"/>
  <c r="D20" i="374"/>
  <c r="M36" i="406"/>
  <c r="J15" i="273"/>
  <c r="D20" i="407"/>
  <c r="O3" i="407" s="1"/>
  <c r="O20" i="382"/>
  <c r="N20" i="406"/>
  <c r="C5" i="272"/>
  <c r="C6" i="272"/>
  <c r="O31" i="407"/>
  <c r="O33" i="407" s="1"/>
  <c r="R18" i="427"/>
  <c r="P12" i="408"/>
  <c r="F8" i="459"/>
  <c r="M28" i="457" s="1"/>
  <c r="S8" i="427"/>
  <c r="H35" i="452"/>
  <c r="H32" i="452"/>
  <c r="H19" i="452"/>
  <c r="H30" i="452"/>
  <c r="H16" i="452"/>
  <c r="H25" i="452"/>
  <c r="H21" i="452"/>
  <c r="H17" i="452"/>
  <c r="H10" i="452"/>
  <c r="H23" i="452"/>
  <c r="H13" i="452"/>
  <c r="H18" i="452"/>
  <c r="H27" i="452"/>
  <c r="H22" i="452"/>
  <c r="H11" i="452"/>
  <c r="H6" i="452"/>
  <c r="K40" i="452"/>
  <c r="H29" i="452"/>
  <c r="H20" i="452"/>
  <c r="H31" i="452"/>
  <c r="H9" i="452"/>
  <c r="H26" i="452"/>
  <c r="H5" i="452"/>
  <c r="H15" i="452"/>
  <c r="H36" i="452"/>
  <c r="H24" i="452"/>
  <c r="H8" i="452"/>
  <c r="H33" i="452"/>
  <c r="H34" i="452"/>
  <c r="H12" i="452"/>
  <c r="P24" i="407"/>
  <c r="P27" i="407" s="1"/>
  <c r="L12" i="406" s="1"/>
  <c r="R17" i="427"/>
  <c r="H28" i="452"/>
  <c r="R10" i="427"/>
  <c r="H7" i="452"/>
  <c r="R15" i="427"/>
  <c r="L29" i="323"/>
  <c r="M29" i="323"/>
  <c r="N25" i="323"/>
  <c r="M35" i="323" s="1"/>
  <c r="M19" i="323"/>
  <c r="H20" i="342"/>
  <c r="Q19" i="323" s="1"/>
  <c r="N12" i="404"/>
  <c r="N11" i="404"/>
  <c r="N10" i="404"/>
  <c r="D23" i="226"/>
  <c r="B23" i="226"/>
  <c r="K22" i="415" s="1"/>
  <c r="C23" i="226"/>
  <c r="F22" i="224"/>
  <c r="K20" i="415" s="1"/>
  <c r="D7" i="389"/>
  <c r="D8" i="389"/>
  <c r="D6" i="389"/>
  <c r="E15" i="386"/>
  <c r="N3" i="404"/>
  <c r="G22" i="282"/>
  <c r="G23" i="282" s="1"/>
  <c r="R16" i="440"/>
  <c r="I20" i="384"/>
  <c r="I21" i="384" s="1"/>
  <c r="B21" i="384"/>
  <c r="E22" i="78"/>
  <c r="G12" i="386"/>
  <c r="G8" i="386"/>
  <c r="F22" i="282"/>
  <c r="F23" i="282" s="1"/>
  <c r="E20" i="342"/>
  <c r="N29" i="323"/>
  <c r="P8" i="402"/>
  <c r="P13" i="402" s="1"/>
  <c r="M13" i="322"/>
  <c r="M17" i="322" s="1"/>
  <c r="H20" i="402"/>
  <c r="L14" i="322"/>
  <c r="N14" i="322"/>
  <c r="G22" i="78"/>
  <c r="E20" i="386"/>
  <c r="G13" i="386"/>
  <c r="O14" i="322"/>
  <c r="G10" i="386"/>
  <c r="G17" i="386"/>
  <c r="G20" i="402"/>
  <c r="O34" i="322"/>
  <c r="M35" i="322" s="1"/>
  <c r="E23" i="226"/>
  <c r="F23" i="226"/>
  <c r="G23" i="226"/>
  <c r="K23" i="415" s="1"/>
  <c r="J23" i="222"/>
  <c r="F22" i="222"/>
  <c r="K18" i="415" s="1"/>
  <c r="K39" i="452"/>
  <c r="N22" i="217"/>
  <c r="K41" i="452"/>
  <c r="D11" i="389"/>
  <c r="F22" i="215"/>
  <c r="K9" i="415" s="1"/>
  <c r="E22" i="215"/>
  <c r="K8" i="415" s="1"/>
  <c r="D10" i="389"/>
  <c r="O20" i="383"/>
  <c r="N21" i="384"/>
  <c r="N13" i="404"/>
  <c r="E7" i="386"/>
  <c r="G16" i="386"/>
  <c r="E18" i="386"/>
  <c r="E5" i="386"/>
  <c r="C9" i="179"/>
  <c r="P8" i="408"/>
  <c r="E5" i="336"/>
  <c r="E10" i="336"/>
  <c r="P24" i="404" s="1"/>
  <c r="N18" i="215"/>
  <c r="K10" i="415" s="1"/>
  <c r="E9" i="287"/>
  <c r="C7" i="336"/>
  <c r="N21" i="404" s="1"/>
  <c r="J17" i="355"/>
  <c r="K22" i="355" s="1"/>
  <c r="E6" i="287"/>
  <c r="G6" i="287" s="1"/>
  <c r="C11" i="336"/>
  <c r="N25" i="404" s="1"/>
  <c r="G6" i="386"/>
  <c r="T22" i="217"/>
  <c r="F8" i="466"/>
  <c r="O22" i="217"/>
  <c r="C6" i="336"/>
  <c r="N20" i="404" s="1"/>
  <c r="E22" i="222"/>
  <c r="K17" i="415" s="1"/>
  <c r="G11" i="386"/>
  <c r="N19" i="406"/>
  <c r="E11" i="336"/>
  <c r="P25" i="404" s="1"/>
  <c r="E7" i="336"/>
  <c r="P21" i="404" s="1"/>
  <c r="O28" i="404"/>
  <c r="D4" i="468"/>
  <c r="D7" i="333"/>
  <c r="E9" i="336"/>
  <c r="P23" i="404" s="1"/>
  <c r="N18" i="406"/>
  <c r="E19" i="386"/>
  <c r="Q21" i="427"/>
  <c r="J21" i="427"/>
  <c r="D11" i="333"/>
  <c r="C10" i="177"/>
  <c r="C9" i="177"/>
  <c r="C8" i="177"/>
  <c r="C7" i="177"/>
  <c r="C6" i="177"/>
  <c r="C23" i="78"/>
  <c r="J10" i="443" s="1"/>
  <c r="D9" i="389"/>
  <c r="P10" i="408"/>
  <c r="E23" i="78"/>
  <c r="J11" i="443" s="1"/>
  <c r="P22" i="217"/>
  <c r="N17" i="406"/>
  <c r="C13" i="272"/>
  <c r="C8" i="272"/>
  <c r="C7" i="272"/>
  <c r="C14" i="272"/>
  <c r="I7" i="272" s="1"/>
  <c r="C12" i="272"/>
  <c r="C11" i="272"/>
  <c r="C9" i="272"/>
  <c r="C10" i="272"/>
  <c r="C12" i="336"/>
  <c r="N26" i="404" s="1"/>
  <c r="C8" i="336"/>
  <c r="N22" i="404" s="1"/>
  <c r="C5" i="336"/>
  <c r="M28" i="404"/>
  <c r="C13" i="336"/>
  <c r="N27" i="404" s="1"/>
  <c r="C9" i="336"/>
  <c r="N23" i="404" s="1"/>
  <c r="M22" i="322"/>
  <c r="O29" i="322"/>
  <c r="B21" i="386"/>
  <c r="P9" i="408"/>
  <c r="J16" i="355"/>
  <c r="K21" i="355" s="1"/>
  <c r="P11" i="408"/>
  <c r="P16" i="408"/>
  <c r="E10" i="287"/>
  <c r="E9" i="386"/>
  <c r="C5" i="177"/>
  <c r="E11" i="386"/>
  <c r="S22" i="217"/>
  <c r="R22" i="217"/>
  <c r="M22" i="217"/>
  <c r="L22" i="217"/>
  <c r="G23" i="78"/>
  <c r="J12" i="443" s="1"/>
  <c r="C6" i="273"/>
  <c r="N28" i="406" s="1"/>
  <c r="C5" i="273"/>
  <c r="N27" i="406" s="1"/>
  <c r="C13" i="273"/>
  <c r="N35" i="406" s="1"/>
  <c r="C12" i="273"/>
  <c r="N34" i="406" s="1"/>
  <c r="C11" i="273"/>
  <c r="N33" i="406" s="1"/>
  <c r="C8" i="273"/>
  <c r="N30" i="406" s="1"/>
  <c r="C7" i="273"/>
  <c r="N29" i="406" s="1"/>
  <c r="C10" i="273"/>
  <c r="N32" i="406" s="1"/>
  <c r="C9" i="273"/>
  <c r="N31" i="406" s="1"/>
  <c r="Q22" i="217"/>
  <c r="B5" i="333"/>
  <c r="D5" i="333" s="1"/>
  <c r="H5" i="287"/>
  <c r="F5" i="287"/>
  <c r="E6" i="336"/>
  <c r="P20" i="404" s="1"/>
  <c r="B8" i="333"/>
  <c r="E8" i="333" s="1"/>
  <c r="H8" i="287"/>
  <c r="F8" i="287"/>
  <c r="G5" i="287"/>
  <c r="E12" i="336"/>
  <c r="P26" i="404" s="1"/>
  <c r="N5" i="441"/>
  <c r="K11" i="391"/>
  <c r="O6" i="441" s="1"/>
  <c r="K8" i="391"/>
  <c r="O10" i="441" s="1"/>
  <c r="K5" i="391"/>
  <c r="O7" i="441" s="1"/>
  <c r="K9" i="391"/>
  <c r="O11" i="441" s="1"/>
  <c r="K7" i="391"/>
  <c r="O9" i="441" s="1"/>
  <c r="K6" i="391"/>
  <c r="O8" i="441" s="1"/>
  <c r="K10" i="391"/>
  <c r="H5" i="445"/>
  <c r="O22" i="408"/>
  <c r="N22" i="408"/>
  <c r="Q22" i="408"/>
  <c r="P23" i="408" s="1"/>
  <c r="N26" i="324"/>
  <c r="O27" i="324" s="1"/>
  <c r="N15" i="442" l="1"/>
  <c r="N19" i="442"/>
  <c r="N18" i="442"/>
  <c r="N17" i="442"/>
  <c r="N20" i="442"/>
  <c r="N23" i="442"/>
  <c r="N19" i="323"/>
  <c r="M22" i="323" s="1"/>
  <c r="N19" i="342"/>
  <c r="N22" i="442"/>
  <c r="C11" i="386"/>
  <c r="M22" i="386"/>
  <c r="S21" i="427"/>
  <c r="D10" i="479" s="1"/>
  <c r="K16" i="443"/>
  <c r="J19" i="443"/>
  <c r="K19" i="443" s="1"/>
  <c r="K15" i="443"/>
  <c r="E20" i="389"/>
  <c r="E21" i="389" s="1"/>
  <c r="O27" i="406"/>
  <c r="N10" i="406"/>
  <c r="M15" i="406"/>
  <c r="L15" i="406"/>
  <c r="M26" i="323"/>
  <c r="K11" i="415"/>
  <c r="H37" i="452"/>
  <c r="O32" i="406"/>
  <c r="M21" i="427"/>
  <c r="O50" i="405" s="1"/>
  <c r="O29" i="406"/>
  <c r="N26" i="323"/>
  <c r="M34" i="323"/>
  <c r="M21" i="323"/>
  <c r="L26" i="323"/>
  <c r="N5" i="404"/>
  <c r="N6" i="404"/>
  <c r="N4" i="404"/>
  <c r="Q10" i="408"/>
  <c r="E21" i="386"/>
  <c r="K16" i="355" s="1"/>
  <c r="F20" i="342"/>
  <c r="O19" i="323" s="1"/>
  <c r="G20" i="342"/>
  <c r="P19" i="323" s="1"/>
  <c r="I6" i="272"/>
  <c r="N35" i="322"/>
  <c r="M36" i="322" s="1"/>
  <c r="M18" i="322"/>
  <c r="M14" i="322"/>
  <c r="L35" i="322"/>
  <c r="O35" i="322"/>
  <c r="C19" i="386"/>
  <c r="P13" i="408"/>
  <c r="C16" i="386"/>
  <c r="C18" i="386"/>
  <c r="C17" i="386"/>
  <c r="C9" i="386"/>
  <c r="C6" i="386"/>
  <c r="G21" i="386"/>
  <c r="K17" i="355" s="1"/>
  <c r="M24" i="322"/>
  <c r="K21" i="427"/>
  <c r="D8" i="333"/>
  <c r="C11" i="177"/>
  <c r="H10" i="287"/>
  <c r="F10" i="287"/>
  <c r="B10" i="333"/>
  <c r="H9" i="287"/>
  <c r="F9" i="287"/>
  <c r="B9" i="333"/>
  <c r="E9" i="333" s="1"/>
  <c r="M30" i="322"/>
  <c r="O30" i="322"/>
  <c r="N30" i="322"/>
  <c r="M41" i="322"/>
  <c r="L30" i="322"/>
  <c r="N19" i="404"/>
  <c r="Q20" i="404" s="1"/>
  <c r="C14" i="336"/>
  <c r="N28" i="404" s="1"/>
  <c r="G9" i="287"/>
  <c r="E20" i="287"/>
  <c r="B20" i="333" s="1"/>
  <c r="D20" i="333" s="1"/>
  <c r="C14" i="273"/>
  <c r="N36" i="406" s="1"/>
  <c r="P10" i="441"/>
  <c r="H6" i="287"/>
  <c r="B6" i="333"/>
  <c r="E7" i="333" s="1"/>
  <c r="F6" i="287"/>
  <c r="G10" i="287"/>
  <c r="C7" i="386"/>
  <c r="C15" i="386"/>
  <c r="C20" i="386"/>
  <c r="C10" i="386"/>
  <c r="C12" i="386"/>
  <c r="C13" i="386"/>
  <c r="C14" i="386"/>
  <c r="C8" i="386"/>
  <c r="C5" i="386"/>
  <c r="N21" i="406"/>
  <c r="I5" i="272"/>
  <c r="P19" i="404"/>
  <c r="Q19" i="404" s="1"/>
  <c r="E14" i="336"/>
  <c r="P28" i="404" s="1"/>
  <c r="N23" i="408"/>
  <c r="Q27" i="324"/>
  <c r="N27" i="324"/>
  <c r="R27" i="324"/>
  <c r="P27" i="324"/>
  <c r="S27" i="324"/>
  <c r="R21" i="427" l="1"/>
  <c r="B10" i="479" s="1"/>
  <c r="E10" i="333"/>
  <c r="E11" i="333"/>
  <c r="G20" i="287"/>
  <c r="H20" i="287"/>
  <c r="F20" i="287"/>
  <c r="J14" i="355"/>
  <c r="J13" i="355"/>
  <c r="D10" i="333"/>
  <c r="C21" i="386"/>
  <c r="J12" i="355"/>
  <c r="M31" i="322"/>
  <c r="N50" i="405"/>
  <c r="E6" i="333"/>
  <c r="D6" i="333"/>
  <c r="N24" i="322"/>
  <c r="N23" i="322"/>
  <c r="D9" i="333"/>
  <c r="O44" i="405" l="1"/>
  <c r="P43" i="405" s="1"/>
  <c r="O46" i="405"/>
  <c r="O53" i="405"/>
  <c r="O45" i="405"/>
  <c r="N53" i="405"/>
  <c r="O47" i="405"/>
  <c r="P53" i="405"/>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<sst xmlns="http://schemas.openxmlformats.org/spreadsheetml/2006/main" count="18439" uniqueCount="1178">
  <si>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</si>
  <si>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</si>
  <si>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</si>
  <si>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</si>
  <si>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</si>
  <si>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</si>
  <si>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</si>
  <si>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</si>
  <si>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</si>
  <si>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</si>
  <si>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</si>
  <si>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</si>
  <si>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</si>
  <si>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</si>
  <si>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</si>
  <si>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</si>
  <si>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</si>
  <si>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</si>
  <si>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</si>
  <si>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</si>
  <si>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</si>
  <si>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</si>
  <si>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</si>
  <si>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</si>
  <si>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</si>
  <si>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</si>
  <si>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</si>
  <si>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</si>
  <si>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</si>
  <si>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</si>
  <si>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</si>
  <si>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</si>
  <si>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</si>
  <si>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</si>
  <si>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</si>
  <si>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</si>
  <si>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</si>
  <si>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</si>
  <si>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</si>
  <si>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</si>
  <si>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</si>
  <si>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</si>
  <si>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</si>
  <si>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</si>
  <si>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</si>
  <si>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</si>
  <si>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</si>
  <si>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</si>
  <si>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</si>
  <si>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</si>
  <si>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</si>
  <si>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</si>
  <si>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</si>
  <si>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</si>
  <si>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</si>
  <si>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</si>
  <si>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</si>
  <si>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</si>
  <si>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</si>
  <si>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</si>
  <si>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</si>
  <si>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</si>
  <si>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</si>
  <si>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</si>
  <si>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</si>
  <si>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</si>
  <si>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</si>
  <si>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</si>
  <si>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</si>
  <si>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</si>
  <si>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</si>
  <si>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</si>
  <si>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</si>
  <si>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</si>
  <si>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</si>
  <si>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</si>
  <si>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</si>
  <si>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</si>
  <si>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</si>
  <si>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</si>
  <si>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</si>
  <si>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</si>
  <si>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</si>
  <si>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</si>
  <si>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</si>
  <si>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</si>
  <si>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</si>
  <si>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</si>
  <si>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</si>
  <si>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</si>
  <si>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</si>
  <si>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</si>
  <si>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</si>
  <si>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</si>
  <si>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</si>
  <si>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</si>
  <si>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</si>
  <si>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</si>
  <si>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</si>
  <si>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</si>
  <si>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</si>
  <si>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</si>
  <si>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</si>
  <si>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</si>
  <si>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</si>
  <si>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</si>
  <si>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</si>
  <si>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</si>
  <si>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</si>
  <si>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</si>
  <si>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</si>
  <si>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</si>
  <si>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</si>
  <si>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</si>
  <si>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</si>
  <si>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</si>
  <si>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</si>
  <si>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</si>
  <si>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</si>
  <si>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</si>
  <si>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</si>
  <si>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</si>
  <si>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</si>
  <si>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</si>
  <si>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</si>
  <si>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</si>
  <si>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</si>
  <si>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</si>
  <si>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</si>
  <si>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</si>
  <si>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</si>
  <si>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</si>
  <si>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</si>
  <si>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</si>
  <si>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</si>
  <si>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</si>
  <si>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</si>
  <si>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</si>
  <si>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</si>
  <si>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</si>
  <si>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</si>
  <si>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</si>
  <si>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</si>
  <si>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</si>
  <si>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</si>
  <si>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</si>
  <si>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</si>
  <si>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</si>
  <si>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</si>
  <si>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</si>
  <si>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</si>
  <si>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</si>
  <si>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</si>
  <si>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</si>
  <si>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</si>
  <si>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</si>
  <si>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</si>
  <si>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</si>
  <si>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</si>
  <si>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</si>
  <si>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</si>
  <si>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</si>
  <si>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</si>
  <si>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</si>
  <si>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</si>
  <si>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</si>
  <si>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</si>
  <si>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</si>
  <si>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</si>
  <si>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</si>
  <si>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</si>
  <si>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</si>
  <si>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</si>
  <si>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</si>
  <si>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</si>
  <si>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</si>
  <si>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</si>
  <si>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</si>
  <si>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</si>
  <si>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</si>
  <si>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</si>
  <si>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</si>
  <si>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</si>
  <si>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</si>
  <si>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</si>
  <si>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</si>
  <si>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</si>
  <si>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</si>
  <si>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</si>
  <si>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</si>
  <si>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</si>
  <si>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</si>
  <si>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</si>
  <si>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</si>
  <si>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</si>
  <si>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</si>
  <si>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</si>
  <si>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</si>
  <si>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</si>
  <si>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</si>
  <si>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</si>
  <si>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</si>
  <si>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</si>
  <si>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</si>
  <si>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</si>
  <si>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</si>
  <si>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</si>
  <si>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</si>
  <si>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</si>
  <si>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</si>
  <si>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</si>
  <si>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</si>
  <si>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</si>
  <si>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</si>
  <si>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</si>
  <si>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</si>
  <si>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</si>
  <si>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</si>
  <si>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</si>
  <si>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</si>
  <si>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</si>
  <si>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</si>
  <si>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</si>
  <si>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</si>
  <si>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</si>
  <si>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</si>
  <si>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</si>
  <si>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</si>
  <si>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</si>
  <si>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</si>
  <si>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</si>
  <si>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</si>
  <si>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</si>
  <si>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</si>
  <si>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</si>
  <si>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</si>
  <si>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</si>
  <si>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</si>
  <si>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</si>
  <si>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</si>
  <si>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</si>
  <si>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</si>
  <si>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</si>
  <si>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</si>
  <si>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</si>
  <si>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</si>
  <si>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</si>
  <si>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</si>
  <si>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</si>
  <si>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Se</t>
  </si>
  <si>
    <t>Titulares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</si>
  <si>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</si>
  <si>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</si>
  <si>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</si>
  <si>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</si>
  <si>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</si>
  <si>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</si>
  <si>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</si>
  <si>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</si>
  <si>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</si>
  <si>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</si>
  <si>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</si>
  <si>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</si>
  <si>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</si>
  <si>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</si>
  <si>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</si>
  <si>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</si>
  <si>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</si>
  <si>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</si>
  <si>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</si>
  <si>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</si>
  <si>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</si>
  <si>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</si>
  <si>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</si>
  <si>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</si>
  <si>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</si>
  <si>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</si>
  <si>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</si>
  <si>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</si>
  <si>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</si>
  <si>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</si>
  <si>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</si>
  <si>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</si>
  <si>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</si>
  <si>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</si>
  <si>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</si>
  <si>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</si>
  <si>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</si>
  <si>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</si>
  <si>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</si>
  <si>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</si>
  <si>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</si>
  <si>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</si>
  <si>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</si>
  <si>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</si>
  <si>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</si>
  <si>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</si>
  <si>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</si>
  <si>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</si>
  <si>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</si>
  <si>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</si>
  <si>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</si>
  <si>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</si>
  <si>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</si>
  <si>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</si>
  <si>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</si>
  <si>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</si>
  <si>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</si>
  <si>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</si>
  <si>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</si>
  <si>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</si>
  <si>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</si>
  <si>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</si>
  <si>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</si>
  <si>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</si>
  <si>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</si>
  <si>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</si>
  <si>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</si>
  <si>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</si>
  <si>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</si>
  <si>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</si>
  <si>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</si>
  <si>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</si>
  <si>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</si>
  <si>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</si>
  <si>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</si>
  <si>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</si>
  <si>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</si>
  <si>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</si>
  <si>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</si>
  <si>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</si>
  <si>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</si>
  <si>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</si>
  <si>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</si>
  <si>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</si>
  <si>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</si>
  <si>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</si>
  <si>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</si>
  <si>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</si>
  <si>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</si>
  <si>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</si>
  <si>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</si>
  <si>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</si>
  <si>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</si>
  <si>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</si>
  <si>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</si>
  <si>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</si>
  <si>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</si>
  <si>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</si>
  <si>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</si>
  <si>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</si>
  <si>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</si>
  <si>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</si>
  <si>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</si>
  <si>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</si>
  <si>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</si>
  <si>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</si>
  <si>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</si>
  <si>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</si>
  <si>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</si>
  <si>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</si>
  <si>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</si>
  <si>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</si>
  <si>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</si>
  <si>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</si>
  <si>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</si>
  <si>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</si>
  <si>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</si>
  <si>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</si>
  <si>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</si>
  <si>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</si>
  <si>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</si>
  <si>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</si>
  <si>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</si>
  <si>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</si>
  <si>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</si>
  <si>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</si>
  <si>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</si>
  <si>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</si>
  <si>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</si>
  <si>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</si>
  <si>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</si>
  <si>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</si>
  <si>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</si>
  <si>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</si>
  <si>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</si>
  <si>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</si>
  <si>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</si>
  <si>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</si>
  <si>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</si>
  <si>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</si>
  <si>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</si>
  <si>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</si>
  <si>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</si>
  <si>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</si>
  <si>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</si>
  <si>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</si>
  <si>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</si>
  <si>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</si>
  <si>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</si>
  <si>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</si>
  <si>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</si>
  <si>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</si>
  <si>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</si>
  <si>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</si>
  <si>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</si>
  <si>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</si>
  <si>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</si>
  <si>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</si>
  <si>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Total Reportes</t>
  </si>
  <si>
    <t>Total de accidentes laborales mes</t>
  </si>
  <si>
    <t>Primera ARS de Humano</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</si>
  <si>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</si>
  <si>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</si>
  <si>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</si>
  <si>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</si>
  <si>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</si>
  <si>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</si>
  <si>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</si>
  <si>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</si>
  <si>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</si>
  <si>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</si>
  <si>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</si>
  <si>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</si>
  <si>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</si>
  <si>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</si>
  <si>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</si>
  <si>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</si>
  <si>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</si>
  <si>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</si>
  <si>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</si>
  <si>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</si>
  <si>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</si>
  <si>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</si>
  <si>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</si>
  <si>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</si>
  <si>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</si>
  <si>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</si>
  <si>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 xml:space="preserve"> %  Mujeres</t>
  </si>
  <si>
    <t>2018</t>
  </si>
  <si>
    <t>Cuidado de la Salud + ADA</t>
  </si>
  <si>
    <t>Promedio anual de los reportes</t>
  </si>
  <si>
    <t>Dic.18</t>
  </si>
  <si>
    <t>Dic. 2018</t>
  </si>
  <si>
    <t>Dic.2018</t>
  </si>
  <si>
    <t>Dic. 18</t>
  </si>
  <si>
    <t>Dic-18</t>
  </si>
  <si>
    <t>Concluidos</t>
  </si>
  <si>
    <t>En Proceso</t>
  </si>
  <si>
    <t>Solicitudes</t>
  </si>
  <si>
    <t>Títulos Notas Desmaterializados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</si>
  <si>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</si>
  <si>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</si>
  <si>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</si>
  <si>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</si>
  <si>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</si>
  <si>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</si>
  <si>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</si>
  <si>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</si>
  <si>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</si>
  <si>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</si>
  <si>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</si>
  <si>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</si>
  <si>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</si>
  <si>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</si>
  <si>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</si>
  <si>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</si>
  <si>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</si>
  <si>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</si>
  <si>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</si>
  <si>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Afil. SISALRIL RC</t>
  </si>
  <si>
    <t>Hombres  RC</t>
  </si>
  <si>
    <t>Pensionados</t>
  </si>
  <si>
    <t>Dependientes directos</t>
  </si>
  <si>
    <t>Dependientes adicionales</t>
  </si>
  <si>
    <t>Regimen Subsidiado</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</si>
  <si>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</si>
  <si>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</si>
  <si>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</si>
  <si>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</si>
  <si>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</si>
  <si>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</si>
  <si>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</si>
  <si>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</si>
  <si>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</si>
  <si>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</si>
  <si>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</si>
  <si>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</si>
  <si>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</si>
  <si>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</si>
  <si>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</si>
  <si>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</si>
  <si>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</si>
  <si>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</si>
  <si>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</si>
  <si>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</si>
  <si>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</si>
  <si>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</si>
  <si>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</si>
  <si>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</si>
  <si>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</si>
  <si>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</si>
  <si>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</si>
  <si>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</si>
  <si>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</si>
  <si>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</si>
  <si>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</si>
  <si>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</si>
  <si>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</si>
  <si>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</si>
  <si>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</si>
  <si>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</si>
  <si>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</si>
  <si>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</si>
  <si>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</si>
  <si>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</si>
  <si>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</si>
  <si>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</si>
  <si>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</si>
  <si>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</si>
  <si>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</si>
  <si>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</si>
  <si>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</si>
  <si>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</si>
  <si>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</si>
  <si>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</si>
  <si>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</si>
  <si>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</si>
  <si>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</si>
  <si>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</si>
  <si>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</si>
  <si>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</si>
  <si>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</si>
  <si>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</si>
  <si>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</si>
  <si>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</si>
  <si>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</si>
  <si>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</si>
  <si>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</si>
  <si>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</si>
  <si>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</si>
  <si>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</si>
  <si>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</si>
  <si>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</si>
  <si>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</si>
  <si>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</si>
  <si>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</si>
  <si>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</si>
  <si>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</si>
  <si>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</si>
  <si>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</si>
  <si>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</si>
  <si>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</si>
  <si>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</si>
  <si>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</si>
  <si>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</si>
  <si>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</si>
  <si>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</si>
  <si>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</si>
  <si>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</si>
  <si>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</si>
  <si>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</si>
  <si>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</si>
  <si>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</si>
  <si>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</si>
  <si>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</si>
  <si>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</si>
  <si>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</si>
  <si>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</si>
  <si>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</si>
  <si>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</si>
  <si>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</si>
  <si>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</si>
  <si>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</si>
  <si>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</si>
  <si>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</si>
  <si>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</si>
  <si>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</si>
  <si>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</si>
  <si>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</si>
  <si>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</si>
  <si>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</si>
  <si>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</si>
  <si>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</si>
  <si>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</si>
  <si>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</si>
  <si>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</si>
  <si>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</si>
  <si>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</si>
  <si>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</si>
  <si>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</si>
  <si>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</si>
  <si>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</si>
  <si>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</si>
  <si>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</si>
  <si>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</si>
  <si>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</si>
  <si>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</si>
  <si>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</si>
  <si>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</si>
  <si>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</si>
  <si>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</si>
  <si>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</si>
  <si>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</si>
  <si>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</si>
  <si>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</si>
  <si>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</si>
  <si>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</si>
  <si>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</si>
  <si>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</si>
  <si>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</si>
  <si>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</si>
  <si>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</si>
  <si>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</si>
  <si>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</si>
  <si>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</si>
  <si>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</si>
  <si>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</si>
  <si>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</si>
  <si>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</si>
  <si>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</si>
  <si>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</si>
  <si>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</si>
  <si>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</si>
  <si>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</si>
  <si>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</si>
  <si>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</si>
  <si>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</si>
  <si>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</si>
  <si>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</si>
  <si>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</si>
  <si>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</si>
  <si>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</si>
  <si>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</si>
  <si>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</si>
  <si>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</si>
  <si>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</si>
  <si>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</si>
  <si>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</si>
  <si>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</si>
  <si>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</si>
  <si>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</si>
  <si>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</si>
  <si>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</si>
  <si>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</si>
  <si>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</si>
  <si>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</si>
  <si>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</si>
  <si>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</si>
  <si>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</si>
  <si>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</si>
  <si>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</si>
  <si>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</si>
  <si>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</si>
  <si>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</si>
  <si>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</si>
  <si>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</si>
  <si>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</si>
  <si>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</si>
  <si>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</si>
  <si>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</si>
  <si>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</si>
  <si>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</si>
  <si>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</si>
  <si>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</si>
  <si>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</si>
  <si>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</si>
  <si>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</si>
  <si>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</si>
  <si>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</si>
  <si>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</si>
  <si>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</si>
  <si>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</si>
  <si>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</si>
  <si>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</si>
  <si>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</si>
  <si>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</si>
  <si>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</si>
  <si>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</si>
  <si>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</si>
  <si>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</si>
  <si>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</si>
  <si>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</si>
  <si>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</si>
  <si>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</si>
  <si>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</si>
  <si>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</si>
  <si>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</si>
  <si>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</si>
  <si>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</si>
  <si>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</si>
  <si>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</si>
  <si>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</si>
  <si>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</si>
  <si>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</si>
  <si>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</si>
  <si>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</si>
  <si>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</si>
  <si>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</si>
  <si>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</si>
  <si>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</si>
  <si>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</si>
  <si>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</si>
  <si>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</si>
  <si>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</si>
  <si>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</si>
  <si>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</si>
  <si>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</si>
  <si>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</si>
  <si>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</si>
  <si>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</si>
  <si>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</si>
  <si>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</si>
  <si>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</si>
  <si>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</si>
  <si>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</si>
  <si>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</si>
  <si>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</si>
  <si>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</si>
  <si>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</si>
  <si>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</si>
  <si>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</si>
  <si>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</si>
  <si>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</si>
  <si>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</si>
  <si>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</si>
  <si>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</si>
  <si>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</si>
  <si>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</si>
  <si>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Indice de Dependientes  Totales RC</t>
  </si>
  <si>
    <t>Indice de Depend.  Directos  RC</t>
  </si>
  <si>
    <t>Indice de Depend.  Adicionales RC</t>
  </si>
  <si>
    <t>Independencia Maculina</t>
  </si>
  <si>
    <t>Independencia Femenina</t>
  </si>
  <si>
    <t>% Hombres</t>
  </si>
  <si>
    <t>%Mujeres</t>
  </si>
  <si>
    <t>Crecimiento Promedio</t>
  </si>
  <si>
    <t>Diferencia de cotizantes</t>
  </si>
  <si>
    <t xml:space="preserve">Edad es de 20 a 49 </t>
  </si>
  <si>
    <t xml:space="preserve">Edades de 50 a 59 </t>
  </si>
  <si>
    <t>más de 60 años</t>
  </si>
  <si>
    <t>Traspaso</t>
  </si>
  <si>
    <t>AFP cedieron</t>
  </si>
  <si>
    <t xml:space="preserve">  20 -59 </t>
  </si>
  <si>
    <t>Mas  60 años</t>
  </si>
  <si>
    <t>Concentracion por sexo</t>
  </si>
  <si>
    <t>edades de 20 a 59</t>
  </si>
  <si>
    <t xml:space="preserve">Recaudo RC
</t>
  </si>
  <si>
    <t>Recaudo RC</t>
  </si>
  <si>
    <t>Rendimientos Inversiones</t>
  </si>
  <si>
    <t>Aportes  a  FONAMAT</t>
  </si>
  <si>
    <t>Aportes del Gob. Central Pensionados</t>
  </si>
  <si>
    <t>Aportes del Gob. RS</t>
  </si>
  <si>
    <t>Recaudo</t>
  </si>
  <si>
    <t>Pagos</t>
  </si>
  <si>
    <t>RS</t>
  </si>
  <si>
    <t>RC</t>
  </si>
  <si>
    <t>Región</t>
  </si>
  <si>
    <t>Ene</t>
  </si>
  <si>
    <t>Feb</t>
  </si>
  <si>
    <t>Mar</t>
  </si>
  <si>
    <t>Abr</t>
  </si>
  <si>
    <t>Provincia</t>
  </si>
  <si>
    <t>Empresa Privada</t>
  </si>
  <si>
    <t>Empresa Pública</t>
  </si>
  <si>
    <t>Sexo</t>
  </si>
  <si>
    <t>Rango de Edad</t>
  </si>
  <si>
    <t>Menor de 20</t>
  </si>
  <si>
    <t>Desde 20 a 29</t>
  </si>
  <si>
    <t>Desde 30 a 39</t>
  </si>
  <si>
    <t>Desde 40 a 49</t>
  </si>
  <si>
    <t>Desde 50 a 59</t>
  </si>
  <si>
    <t>Desde 60</t>
  </si>
  <si>
    <t>menores de 20 años</t>
  </si>
  <si>
    <t xml:space="preserve"> y mayor de 60 años.</t>
  </si>
  <si>
    <t xml:space="preserve">   </t>
  </si>
  <si>
    <t>RET</t>
  </si>
  <si>
    <t>Indice de dependencia Adicionales</t>
  </si>
  <si>
    <t>Diferencia</t>
  </si>
  <si>
    <t>Recaudo - Ingresos del SDSS</t>
  </si>
  <si>
    <t>Pagos - Egreso del SDSS</t>
  </si>
  <si>
    <t>Decreto No. 159-17</t>
  </si>
  <si>
    <t>Decreto No. 371-16</t>
  </si>
  <si>
    <t>Capita:</t>
  </si>
  <si>
    <t>MES</t>
  </si>
  <si>
    <t>ENE</t>
  </si>
  <si>
    <t>FEB</t>
  </si>
  <si>
    <t>MAR</t>
  </si>
  <si>
    <t>ABR</t>
  </si>
  <si>
    <t>MAY</t>
  </si>
  <si>
    <t>Ma</t>
  </si>
  <si>
    <t>May</t>
  </si>
  <si>
    <t>Tipo</t>
  </si>
  <si>
    <t>Jun</t>
  </si>
  <si>
    <t>Jul</t>
  </si>
  <si>
    <t>Ago</t>
  </si>
  <si>
    <t>Dispersado ARS</t>
  </si>
  <si>
    <t>Indice de Femenidad  (IF)
RC</t>
  </si>
  <si>
    <t>Índice de Dependencia Masculina</t>
  </si>
  <si>
    <t>Índice de Dependencia Femenino</t>
  </si>
  <si>
    <t>Índice Masculinidad</t>
  </si>
  <si>
    <t>Índice Femenino</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</si>
  <si>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</si>
  <si>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</si>
  <si>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</si>
  <si>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</si>
  <si>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 xml:space="preserve">SVDS_Pago por Entidades </t>
  </si>
  <si>
    <t>JUN</t>
  </si>
  <si>
    <t>JUL</t>
  </si>
  <si>
    <t>AGO</t>
  </si>
  <si>
    <t>De Policía Nacional (PN)</t>
  </si>
  <si>
    <t>PE_Aportes Extraordinario Persona</t>
  </si>
  <si>
    <t>Cantidad</t>
  </si>
  <si>
    <t>Porcentaje</t>
  </si>
  <si>
    <t>Bancos Múltiples</t>
  </si>
  <si>
    <t>Organismos Multilaterales</t>
  </si>
  <si>
    <t>Fondos de Inversión</t>
  </si>
  <si>
    <t>SEP</t>
  </si>
  <si>
    <t>OCT</t>
  </si>
  <si>
    <t>Sep</t>
  </si>
  <si>
    <t>Oct</t>
  </si>
  <si>
    <t>Nov</t>
  </si>
  <si>
    <t>Dic</t>
  </si>
  <si>
    <t>SEGURO DE VEJEZ, DISCAPACIDAD Y SOBREVIVENCIA (SVDS)</t>
  </si>
  <si>
    <t>SEGURO RIESGOS LABORALES (SRL)</t>
  </si>
  <si>
    <t>Indice de dependencia RC</t>
  </si>
  <si>
    <t>Índice de dependencia RS</t>
  </si>
  <si>
    <t xml:space="preserve">Hombres 49.8% / Mujeres 50.2% </t>
  </si>
  <si>
    <t>% Anual</t>
  </si>
  <si>
    <t>Afiliados Titulares RS</t>
  </si>
  <si>
    <t>Depend.  Directos  RS</t>
  </si>
  <si>
    <t xml:space="preserve">Dependientes Directos </t>
  </si>
  <si>
    <t>Regimen Cotributivo</t>
  </si>
  <si>
    <t>Consejo Nacional de Seguridad Social</t>
  </si>
  <si>
    <t xml:space="preserve">Régimen Contributivo </t>
  </si>
  <si>
    <t>Del 2017-2022</t>
  </si>
  <si>
    <t xml:space="preserve">BASE LEGAL </t>
  </si>
  <si>
    <t xml:space="preserve">FECHA_INICIO </t>
  </si>
  <si>
    <t>FECHA_FINAl</t>
  </si>
  <si>
    <t>Columna1</t>
  </si>
  <si>
    <t>PERCAPITA</t>
  </si>
  <si>
    <t>Aumentos</t>
  </si>
  <si>
    <t>Re. 151-08</t>
  </si>
  <si>
    <t>Ene-Ago.2007</t>
  </si>
  <si>
    <t>Res.129-07</t>
  </si>
  <si>
    <t>Ago-Dic.2007</t>
  </si>
  <si>
    <t>Res.147-07</t>
  </si>
  <si>
    <t>Dic.07-Sep.09</t>
  </si>
  <si>
    <t>No.219-02</t>
  </si>
  <si>
    <t>Sep.-Dic.2009</t>
  </si>
  <si>
    <t>No.227-02</t>
  </si>
  <si>
    <t>Dic.09-Nov.2011</t>
  </si>
  <si>
    <t>Res-279-02</t>
  </si>
  <si>
    <t>Nov.11-Jul.2013</t>
  </si>
  <si>
    <t>Res-321-01</t>
  </si>
  <si>
    <t>Ago.13-Sep.2015</t>
  </si>
  <si>
    <t>Res-375-02</t>
  </si>
  <si>
    <t>Oct.15-Oct.2017</t>
  </si>
  <si>
    <t>Res-431-02</t>
  </si>
  <si>
    <t>Nov.17-Oct.2019</t>
  </si>
  <si>
    <t>Res-482-07</t>
  </si>
  <si>
    <t>Nov.19-Oct.2021</t>
  </si>
  <si>
    <t>Res-533-01</t>
  </si>
  <si>
    <t>Oct.21-Sept.2022</t>
  </si>
  <si>
    <t>Res-553-02</t>
  </si>
  <si>
    <t>Actual</t>
  </si>
  <si>
    <t>Tesorería de la Seguridad Social</t>
  </si>
  <si>
    <t>Cápitas Pagadas FONAMAT</t>
  </si>
  <si>
    <t xml:space="preserve">Valor en DOP </t>
  </si>
  <si>
    <t>Res-283-03</t>
  </si>
  <si>
    <t>Res-362-01</t>
  </si>
  <si>
    <t>Res-401-01</t>
  </si>
  <si>
    <t>Res-412-01</t>
  </si>
  <si>
    <t>Res-454-02</t>
  </si>
  <si>
    <t>-</t>
  </si>
  <si>
    <t xml:space="preserve">Capitas Pagadas  Cuidados de la Salud </t>
  </si>
  <si>
    <t>Res 56-03 y 74-02</t>
  </si>
  <si>
    <t>Res. 332-02</t>
  </si>
  <si>
    <t>Res.  417-02</t>
  </si>
  <si>
    <t>Res. 436-02</t>
  </si>
  <si>
    <t>Res 491-02</t>
  </si>
  <si>
    <t>*</t>
  </si>
  <si>
    <t>Res. 537-03</t>
  </si>
  <si>
    <t>(*) Resolución fue aplicada de manera retroactiva</t>
  </si>
  <si>
    <t>Res-332-03</t>
  </si>
  <si>
    <t>Res-417-02</t>
  </si>
  <si>
    <t>Ene.12-Dic.</t>
  </si>
  <si>
    <t xml:space="preserve">SEGURO FAMILIAR DE SALUD (SFS)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</si>
  <si>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</si>
  <si>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</si>
  <si>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</si>
  <si>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</si>
  <si>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</si>
  <si>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</si>
  <si>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</si>
  <si>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</si>
  <si>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</si>
  <si>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</si>
  <si>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</si>
  <si>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</si>
  <si>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</si>
  <si>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</si>
  <si>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</si>
  <si>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</si>
  <si>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</si>
  <si>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</si>
  <si>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</si>
  <si>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</si>
  <si>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</si>
  <si>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</si>
  <si>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</si>
  <si>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</si>
  <si>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</si>
  <si>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t>2007-2010</t>
  </si>
  <si>
    <t>2011-2014</t>
  </si>
  <si>
    <t>2015-2018</t>
  </si>
  <si>
    <t>2020-2021</t>
  </si>
  <si>
    <t>2007-2012</t>
  </si>
  <si>
    <t>2013-2018</t>
  </si>
  <si>
    <t>2019-2021</t>
  </si>
  <si>
    <t>2009-2012</t>
  </si>
  <si>
    <t>2013-2016</t>
  </si>
  <si>
    <t>2017-2021</t>
  </si>
  <si>
    <t>% / Total2</t>
  </si>
  <si>
    <t>% / Total3</t>
  </si>
  <si>
    <t>NOV</t>
  </si>
  <si>
    <t>DIC</t>
  </si>
  <si>
    <t>SANTIAGO D. CAB.</t>
  </si>
  <si>
    <t>SAN JUAN D. MAG.</t>
  </si>
  <si>
    <t>DIST. NACIONAL</t>
  </si>
  <si>
    <r>
      <t xml:space="preserve">Fuente: </t>
    </r>
    <r>
      <rPr>
        <sz val="14"/>
        <color theme="1"/>
        <rFont val="Arial"/>
        <family val="2"/>
      </rPr>
      <t>IDOPPRIL</t>
    </r>
  </si>
  <si>
    <t>Enero</t>
  </si>
  <si>
    <t>Febrero</t>
  </si>
  <si>
    <t xml:space="preserve">Cooperación administrativa </t>
  </si>
  <si>
    <t>Etiquetas de fila</t>
  </si>
  <si>
    <t xml:space="preserve">Lactancia </t>
  </si>
  <si>
    <t>(en blanco)</t>
  </si>
  <si>
    <t>Total general</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</si>
  <si>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</si>
  <si>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</si>
  <si>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</si>
  <si>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</si>
  <si>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</si>
  <si>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</si>
  <si>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</si>
  <si>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</si>
  <si>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</si>
  <si>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</si>
  <si>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</si>
  <si>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</si>
  <si>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</si>
  <si>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</si>
  <si>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</si>
  <si>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</si>
  <si>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</si>
  <si>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</si>
  <si>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</si>
  <si>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</si>
  <si>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Dic.2022</t>
  </si>
  <si>
    <t>Dic. 2022</t>
  </si>
  <si>
    <t>Dec.22</t>
  </si>
  <si>
    <t>Dic.22</t>
  </si>
  <si>
    <t xml:space="preserve">Total Planes </t>
  </si>
  <si>
    <t>Maculinio</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</si>
  <si>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</si>
  <si>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</si>
  <si>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</si>
  <si>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6"/>
        <color theme="1"/>
        <rFont val="Calibri"/>
        <family val="2"/>
        <scheme val="minor"/>
      </rPr>
      <t>subsidio de maternidad,</t>
    </r>
    <r>
      <rPr>
        <sz val="16"/>
        <color theme="1"/>
        <rFont val="Calibri"/>
        <family val="2"/>
        <scheme val="minor"/>
      </rPr>
      <t xml:space="preserve"> a la trabajadora afiliada RC, le corresponden 14 semanas de salario cotizable otorgado durante el período de Descanso.  Para el subsidio por</t>
    </r>
    <r>
      <rPr>
        <b/>
        <i/>
        <sz val="16"/>
        <color theme="1"/>
        <rFont val="Calibri"/>
        <family val="2"/>
        <scheme val="minor"/>
      </rPr>
      <t xml:space="preserve"> Lactancia, </t>
    </r>
    <r>
      <rPr>
        <sz val="16"/>
        <color theme="1"/>
        <rFont val="Calibri"/>
        <family val="2"/>
        <scheme val="minor"/>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</si>
  <si>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</si>
  <si>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</si>
  <si>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</si>
  <si>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</si>
  <si>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</si>
  <si>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</si>
  <si>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</si>
  <si>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</si>
  <si>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</si>
  <si>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t>Distribución de afiliados activos por sexo según subsistema</t>
  </si>
  <si>
    <t>Entidad</t>
  </si>
  <si>
    <t>Reparto Individualizado</t>
  </si>
  <si>
    <t>Distribución de cotizantes por sexo según subsistema</t>
  </si>
  <si>
    <t xml:space="preserve"> AFP</t>
  </si>
  <si>
    <t>Sin información</t>
  </si>
  <si>
    <t>Composición de la Cartera de Inversiones de los Fondos de Pensiones por Emisor (RD$)</t>
  </si>
  <si>
    <t>Emisor</t>
  </si>
  <si>
    <t>Composición del Patrimonio de Fondos de Pensiones</t>
  </si>
  <si>
    <t>Fondos de pensiones</t>
  </si>
  <si>
    <t>Fondos Complementarios</t>
  </si>
  <si>
    <t>Fondo de Solidaridad Social</t>
  </si>
  <si>
    <t>Cuentas personales (CCI)</t>
  </si>
  <si>
    <t>CANTIDAD DE BENEFICIOS OTORGADOS</t>
  </si>
  <si>
    <t>Tipo de beneficios</t>
  </si>
  <si>
    <t>Pensiones por discapacidad</t>
  </si>
  <si>
    <t>Pensiones por sobrevivencia</t>
  </si>
  <si>
    <t>Devolución a herederos legales</t>
  </si>
  <si>
    <t>Devolucion de CCI por Ingreso Tardío</t>
  </si>
  <si>
    <t>Pensiones por retiro programado</t>
  </si>
  <si>
    <t>Patrimonio total de los fondos de pensiones por año</t>
  </si>
  <si>
    <t>Expresado en millones de RD$</t>
  </si>
  <si>
    <t>Rango de edad</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</si>
  <si>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</si>
  <si>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</si>
  <si>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</si>
  <si>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0"/>
        <color theme="1"/>
        <rFont val="Arial"/>
        <family val="2"/>
      </rPr>
      <t>Fuente:</t>
    </r>
    <r>
      <rPr>
        <sz val="10"/>
        <color theme="1"/>
        <rFont val="Arial"/>
        <family val="2"/>
      </rPr>
      <t xml:space="preserve"> SIRALRIL</t>
    </r>
  </si>
  <si>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</si>
  <si>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</si>
  <si>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</si>
  <si>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</si>
  <si>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t xml:space="preserve">Cantidad de cotizantes al SVDS del RC por rango de edad. </t>
  </si>
  <si>
    <t>N/D en la Pagina</t>
  </si>
  <si>
    <r>
      <rPr>
        <b/>
        <sz val="36"/>
        <color theme="1"/>
        <rFont val="Arial"/>
        <family val="2"/>
      </rPr>
      <t>Fuente:</t>
    </r>
    <r>
      <rPr>
        <sz val="36"/>
        <color theme="1"/>
        <rFont val="Arial"/>
        <family val="2"/>
      </rPr>
      <t xml:space="preserve"> SIPEN </t>
    </r>
  </si>
  <si>
    <r>
      <rPr>
        <b/>
        <sz val="36"/>
        <color theme="1"/>
        <rFont val="Arial"/>
        <family val="2"/>
      </rPr>
      <t>Fuente:</t>
    </r>
    <r>
      <rPr>
        <sz val="36"/>
        <color theme="1"/>
        <rFont val="Arial"/>
        <family val="2"/>
      </rPr>
      <t xml:space="preserve"> SIPEN  </t>
    </r>
  </si>
  <si>
    <t>Promedio Cuentas de Capitalización Individual</t>
  </si>
  <si>
    <t>dic-20</t>
  </si>
  <si>
    <t>dic-21</t>
  </si>
  <si>
    <t>dic-22</t>
  </si>
  <si>
    <t>ene-23</t>
  </si>
  <si>
    <t>feb-23</t>
  </si>
  <si>
    <t>Cuentas de Capitalización Individual</t>
  </si>
  <si>
    <t>Fondos de Reparto Individualizado</t>
  </si>
  <si>
    <t>Dic.22
Patrimonio expresado en millones de RD$</t>
  </si>
  <si>
    <t>Ene-23.
Patrimonio expresado en millones de RD$</t>
  </si>
  <si>
    <t>Feb.23
Patrimonio expresado en millones de RD$</t>
  </si>
  <si>
    <t>% Mujeres SFS</t>
  </si>
  <si>
    <t>% Hombres SFS</t>
  </si>
  <si>
    <t>Indice de Masculinidad (IM) del  RC</t>
  </si>
  <si>
    <t>Indice de Masculinidad (IM) RS</t>
  </si>
  <si>
    <t>Evolución del Per cápita del SFS del RC
Al 31 de Enero 2023</t>
  </si>
  <si>
    <r>
      <rPr>
        <b/>
        <sz val="36"/>
        <color theme="1"/>
        <rFont val="Arial"/>
        <family val="2"/>
      </rPr>
      <t>Fuente:</t>
    </r>
    <r>
      <rPr>
        <sz val="36"/>
        <color theme="1"/>
        <rFont val="Arial"/>
        <family val="2"/>
      </rPr>
      <t xml:space="preserve"> SIPEN</t>
    </r>
  </si>
  <si>
    <t>Santo Domingo. - La Tesorería de la Seguridad Social (TSS) informa a todos los empleadores, públicos y privados, que, de acuerdo con lo establecido en la Resolución 563-01 del Consejo Nacional de Seguridad Social (CNSS), para la facturación de marzo se verá reflejado un aumento de RD$65.00 en el per cápita por dependientes adicionales de los trabajadores registrados en el Seguro Familiar de Salud (SFS) del Régimen Contributivo (RC) del Sistema Dominicano de Seguridad Social.</t>
  </si>
  <si>
    <r>
      <t>El incremento aprobado por el CNSS variará el monto pagado por los dependientes adicionales hasta ahora, que se sitúa en RD$1,490.14, y pasará a RD$1,555.14 más RD$22.31 correspondiente al Fondo Nacional de Atención Médica por Accidentes de Tránsito (FONAMAT), para un total por cada dependiente adicional de </t>
    </r>
    <r>
      <rPr>
        <b/>
        <sz val="10.5"/>
        <color rgb="FF000000"/>
        <rFont val="Arial"/>
        <family val="2"/>
      </rPr>
      <t>RD$1,577.45</t>
    </r>
    <r>
      <rPr>
        <sz val="10.5"/>
        <color rgb="FF000000"/>
        <rFont val="Arial"/>
        <family val="2"/>
      </rPr>
      <t>.</t>
    </r>
  </si>
  <si>
    <t>Res-563-01</t>
  </si>
  <si>
    <t xml:space="preserve">26 de Enero del 2023 </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</si>
  <si>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</si>
  <si>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</si>
  <si>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D3-4</t>
  </si>
  <si>
    <t>d-5</t>
  </si>
  <si>
    <t>D-6</t>
  </si>
  <si>
    <t>D-7</t>
  </si>
  <si>
    <t>D-8</t>
  </si>
  <si>
    <t>D-9</t>
  </si>
  <si>
    <t>D-10</t>
  </si>
  <si>
    <t>D-11</t>
  </si>
  <si>
    <t>D-12</t>
  </si>
  <si>
    <t>D-13</t>
  </si>
  <si>
    <t>D-14</t>
  </si>
  <si>
    <t>D-15</t>
  </si>
  <si>
    <t>D-16</t>
  </si>
  <si>
    <t>D-17</t>
  </si>
  <si>
    <t>D-18</t>
  </si>
  <si>
    <t>D-19</t>
  </si>
  <si>
    <t>D-20</t>
  </si>
  <si>
    <t>D-21</t>
  </si>
  <si>
    <t>D-22</t>
  </si>
  <si>
    <t>2003-2007</t>
  </si>
  <si>
    <t>Hasta</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</si>
  <si>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</si>
  <si>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Fuente: IDOPPRILL</t>
  </si>
  <si>
    <r>
      <rPr>
        <b/>
        <sz val="11"/>
        <color theme="1"/>
        <rFont val="Calibri"/>
        <family val="2"/>
        <scheme val="minor"/>
      </rPr>
      <t>Fuente:</t>
    </r>
    <r>
      <rPr>
        <sz val="11"/>
        <color theme="1"/>
        <rFont val="Calibri"/>
        <family val="2"/>
        <scheme val="minor"/>
      </rPr>
      <t xml:space="preserve"> Consejo Nacional de Seguridad Social (CNSS).   Convenios Internacionales</t>
    </r>
  </si>
  <si>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</si>
  <si>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</si>
  <si>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</si>
  <si>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</si>
  <si>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</si>
  <si>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</si>
  <si>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</si>
  <si>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</si>
  <si>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</si>
  <si>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</si>
  <si>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</si>
  <si>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</si>
  <si>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r>
      <rPr>
        <b/>
        <sz val="36"/>
        <color theme="1"/>
        <rFont val="Arial"/>
        <family val="2"/>
      </rPr>
      <t>Fuente:</t>
    </r>
    <r>
      <rPr>
        <sz val="36"/>
        <color theme="1"/>
        <rFont val="Arial"/>
        <family val="2"/>
      </rPr>
      <t xml:space="preserve"> SISALRIL</t>
    </r>
  </si>
  <si>
    <r>
      <rPr>
        <b/>
        <sz val="36"/>
        <color theme="1"/>
        <rFont val="Arial"/>
        <family val="2"/>
      </rPr>
      <t>Fuente:</t>
    </r>
    <r>
      <rPr>
        <sz val="36"/>
        <color theme="1"/>
        <rFont val="Arial"/>
        <family val="2"/>
      </rPr>
      <t xml:space="preserve"> TSS</t>
    </r>
  </si>
  <si>
    <t>MAPFRE Salud ARS</t>
  </si>
  <si>
    <t>ASISTANET</t>
  </si>
  <si>
    <t>Cotizantes Masculinos</t>
  </si>
  <si>
    <t xml:space="preserve">Cotizantes Femenino </t>
  </si>
  <si>
    <t>Evolución del Per cápita del SFS del RS</t>
  </si>
  <si>
    <t>Sep.2022-enero 2022</t>
  </si>
  <si>
    <t>Rango</t>
  </si>
  <si>
    <t>ene 2012-dic 2013</t>
  </si>
  <si>
    <t>ene 2014-dic 2016</t>
  </si>
  <si>
    <t>ene2017-ene 2018</t>
  </si>
  <si>
    <t>feb 2018-mar 2020</t>
  </si>
  <si>
    <t>ene 2022.</t>
  </si>
  <si>
    <t>abr 2020-dic 2021</t>
  </si>
  <si>
    <t>Empresas y Empleados sin claficar</t>
  </si>
  <si>
    <t>Empresas Pendiente en Clasificar</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</si>
  <si>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</si>
  <si>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</si>
  <si>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</si>
  <si>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rPr>
        <b/>
        <sz val="22"/>
        <color theme="1"/>
        <rFont val="Calibri"/>
        <family val="2"/>
        <scheme val="minor"/>
      </rPr>
      <t>Fuente</t>
    </r>
    <r>
      <rPr>
        <sz val="22"/>
        <color theme="1"/>
        <rFont val="Calibri"/>
        <family val="2"/>
        <scheme val="minor"/>
      </rPr>
      <t>: SISALRIL</t>
    </r>
  </si>
  <si>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</si>
  <si>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</si>
  <si>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</si>
  <si>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</si>
  <si>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</si>
  <si>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</si>
  <si>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de Vejez, Discapacidad y Sobrevivencia (SVDS)
Composición de la cartera de inversiones de los fondos de pensiones por emisor (RD$)</t>
  </si>
  <si>
    <t xml:space="preserve">Rentabilidad Nominal Promedio de los Fondos de Pensiones </t>
  </si>
  <si>
    <r>
      <rPr>
        <b/>
        <sz val="11"/>
        <rFont val="Arial"/>
        <family val="2"/>
      </rPr>
      <t>Fuente:</t>
    </r>
    <r>
      <rPr>
        <sz val="11"/>
        <rFont val="Arial"/>
        <family val="2"/>
      </rPr>
      <t xml:space="preserve"> Dirección de Control de Subsidios, SISALRIL.  
</t>
    </r>
  </si>
  <si>
    <t>Fuente: Consejo Nacional de Seguridad Social (CNSS).  Convenios Bilateral</t>
  </si>
  <si>
    <t>Introduccion</t>
  </si>
  <si>
    <t>Pendientes</t>
  </si>
  <si>
    <t>Ano 2023</t>
  </si>
  <si>
    <t>Hoja de 
Aprobación</t>
  </si>
  <si>
    <r>
      <rPr>
        <b/>
        <sz val="18"/>
        <color theme="1"/>
        <rFont val="Arial"/>
        <family val="2"/>
      </rPr>
      <t>Fuente:</t>
    </r>
    <r>
      <rPr>
        <sz val="18"/>
        <color theme="1"/>
        <rFont val="Arial"/>
        <family val="2"/>
      </rPr>
      <t xml:space="preserve">  IDOPPRILL Y  SISALRIL</t>
    </r>
  </si>
  <si>
    <t>% Personas Afiliadas del SFS por Sexo</t>
  </si>
  <si>
    <t>Índice de Dependencia por Régimen de Financiamiento al SFS</t>
  </si>
  <si>
    <t>Personas Afiliadas al SFS por Régimen de Financiamiento</t>
  </si>
  <si>
    <t>Población Afiliada del SFS por Tipo de Afiliación</t>
  </si>
  <si>
    <t>Cantidad de cotizantes al SVDS del RC por rango de edad</t>
  </si>
  <si>
    <t xml:space="preserve">Cantidad de beneficios otorgados por el Sistema </t>
  </si>
  <si>
    <t>Composición del Patrimonio de Fondos de Pensiones
(Millones RD$)</t>
  </si>
  <si>
    <t>Evolución del Patrimonio de los Fondos de pensiones por año (Millones RD$)</t>
  </si>
  <si>
    <t>Total de Empresas Registradas al SDSS por Tipos</t>
  </si>
  <si>
    <t>Total de Afiliados Registrados al Seguro de Riesgos Laborales</t>
  </si>
  <si>
    <t>Empresas por Rango Registradas en TSS del SDSS, por Cantidad de Empleados</t>
  </si>
  <si>
    <t>Relación Promedio de Empleados / Empresas</t>
  </si>
  <si>
    <t>Evolucion del Porcentaje Estimado de la Población Nacional Afiliada al SFS del SDSS</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</si>
  <si>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</si>
  <si>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r>
      <t xml:space="preserve">Fuente: </t>
    </r>
    <r>
      <rPr>
        <sz val="20"/>
        <rFont val="Arial"/>
        <family val="2"/>
      </rPr>
      <t xml:space="preserve">Superintendencia de Salud y Riesgos Laborales (SISALRIL) </t>
    </r>
  </si>
  <si>
    <r>
      <rPr>
        <b/>
        <sz val="20"/>
        <rFont val="Calibri"/>
        <family val="2"/>
        <scheme val="minor"/>
      </rPr>
      <t>Fuente:</t>
    </r>
    <r>
      <rPr>
        <sz val="20"/>
        <rFont val="Calibri"/>
        <family val="2"/>
        <scheme val="minor"/>
      </rPr>
      <t xml:space="preserve"> SISALRIL</t>
    </r>
  </si>
  <si>
    <t>Indice de masculinidad</t>
  </si>
  <si>
    <t>No Especificado</t>
  </si>
  <si>
    <t>SVDS-DISPERSION</t>
  </si>
  <si>
    <t>SFS-DISPERSION</t>
  </si>
  <si>
    <t>SRL-DISPERSION</t>
  </si>
  <si>
    <t>PIB Corriente 
(RD$ Millones)</t>
  </si>
  <si>
    <t>Columna2</t>
  </si>
  <si>
    <t xml:space="preserve">  Ministerio de Hacienda</t>
  </si>
  <si>
    <t xml:space="preserve">  Banco Central de la República Dominicana</t>
  </si>
  <si>
    <t>Fideicomiso de Oferta Pública</t>
  </si>
  <si>
    <t xml:space="preserve">  RD Vial</t>
  </si>
  <si>
    <t>Fondo Cerrado de Desarrollo de Sociedades Advanced</t>
  </si>
  <si>
    <t>Fuente: Boletín No.79</t>
  </si>
  <si>
    <t>Trimestre: Enero- Marzo 2023</t>
  </si>
  <si>
    <r>
      <t>Fuente:</t>
    </r>
    <r>
      <rPr>
        <sz val="11"/>
        <rFont val="Calibri"/>
        <family val="2"/>
        <scheme val="minor"/>
      </rPr>
      <t xml:space="preserve"> SIPEN. </t>
    </r>
  </si>
  <si>
    <t>Ene-May.2023</t>
  </si>
  <si>
    <t>PIB 2022 (millones RD$)</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</si>
  <si>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</si>
  <si>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Fijo</t>
  </si>
  <si>
    <t>dc-17</t>
  </si>
  <si>
    <t>Total General
2007- Mayo 2023</t>
  </si>
  <si>
    <t>e-m</t>
  </si>
  <si>
    <r>
      <rPr>
        <b/>
        <sz val="18"/>
        <color theme="1"/>
        <rFont val="Arial"/>
        <family val="2"/>
      </rPr>
      <t xml:space="preserve">Fuente: </t>
    </r>
    <r>
      <rPr>
        <sz val="18"/>
        <color theme="1"/>
        <rFont val="Arial"/>
        <family val="2"/>
      </rPr>
      <t>Consejo Nacional de Seguridad Social (CNSS).   Convenio Bilateral</t>
    </r>
  </si>
  <si>
    <t>Tabla Resumen_Junio 2023</t>
  </si>
  <si>
    <t>Período:  Diciembre 2009 - Junio 2023</t>
  </si>
  <si>
    <t>Período:  Diciembre 2007 - Junio 2023</t>
  </si>
  <si>
    <t>Período: Junio 2023</t>
  </si>
  <si>
    <t>Período:  Diciembre 2008 - Junio 2023</t>
  </si>
  <si>
    <t>Ene - Jun.23</t>
  </si>
  <si>
    <t>Jun.23</t>
  </si>
  <si>
    <t>Ene-Jun.23</t>
  </si>
  <si>
    <t>Período: 2020 - Junio 2023</t>
  </si>
  <si>
    <t>CONSEJO NACIONAL DE SEGURIDAD SOCIAL (CNSS)
INFOGRAFÍA. JUNIO 2023</t>
  </si>
  <si>
    <t>Ene-Jun.2023</t>
  </si>
  <si>
    <t xml:space="preserve">Conforme a los datos registrados en el SDSS, al mes de junio del 2023 el total de empresas registradas en el Sistema Dominicano de Seguridad Social era de 101,543 de las cuales 100,872 pertenecen al sector privado, representando el 99.3%, 671 instituciones públicas (Pública 601 y 70 públicas centralizadas) representando 0.7%.
En cuanto al total de empleados afiliados en ese mismo año fue de 2,389,739 de los cuales 1,674,079 pertenecían al sector privado, representando el 70.5%; 333,751 del sector público y 371,909 para el sector descentralizado, representando el 14.0% y el 15.6% respectivamente.    
Para el mes de junio 2023, las cifras dan cuenta que un número significativo de empresas registradas tienen entre uno y cinco empleados, representando el 61.2% del total de empresas registradas, este grupo esta constituido por 62,178 unidades, cuenta con un total de 154,522 empleados, representando el 6.5% de los trabajadores afiliados asalariados.  Mientras,  el número de empresas que poseen de 1 a 20 empleados representa un 88.6% del total.  
Es importante destacar,  que existen diez (10) instituciones de gran tamaño, que para el mes de junio 2023, emplearon un total de 442,914 personas, y su empleomanía representa el 18.5%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</si>
  <si>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r>
      <t xml:space="preserve">
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junio 2023 la afiliación total del Seguro Familiar de Salud (SFS),  ascendió a 10,478,800  personas, cubriendo de esta manera al 97.8% de la población nacional.  La participación de los diferentes regímenes de financiamiento es de 43.9% del Régimen Contributivo (RC), el 55.1% pertenecen al Régimen Subsidiado (RS) y el 1.0%  en los régimen es de pensionados. 
La composición de la afiliación del Seguro Familiar de Salud (SFS) por sexo,  al mes de junio 2023 es de  50.2%  femenino y  19.8%  masculino, esto debido al peso mayor que tienen las mujeres en la afiliación del Régimen Subsidiado (RS). </t>
    </r>
    <r>
      <rPr>
        <sz val="22"/>
        <rFont val="Arial"/>
        <family val="2"/>
      </rPr>
      <t xml:space="preserve"> Al mes de junio 2023 la participación de mujeres en el Régimen Subsidiado fue de 55.1%; contrario al Régimen Contributivo y la participación masculina fue en promedio de  43.9%, lo que demuestra la inequidad de género tanto en el acceso al mercado laboral como en el fenómeno social de la pobreza.</t>
    </r>
    <r>
      <rPr>
        <sz val="22"/>
        <color theme="1"/>
        <rFont val="Arial"/>
        <family val="2"/>
      </rPr>
      <t xml:space="preserve">
</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</si>
  <si>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junio 2023 la población total afiliada asciende a 4,601,382 de los cuales 2,104,833 son titulares; 2,248,069 dependientes directos y 248,480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junio 2023, los afiliados titulares representan el  45.7% de la población total registrada en el SFS- RC; los dependientes totales representan el 54.3% (los dependientes directos 48.9% y los dependientes adicionales 5.4%);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junio 2023;  para diciembre 2007 el índice de dependencia total era de 0.12 (12 afiliados dependientes por cada 100 afiliados titulares).  
En las estadísticas de afiliación registradas por sexo y tipo, observamos que la población masculina inscrita al mes de junio 2023 fue de 2,291,843 y la femenina de 2,309,539 para una participación de 49.81% y 50.19% respectivamente.  Si desagregamos la participación de ambos grupos por tipo de afiliación tenemos que en el grupo masculino los titulares representan el 51.8% y los dependientes el 48.2%; mientras para el femenino fue de 39.7% son titulares y el 60.3% dependientes.  
La relación de dependencia en el grupo masculino es de 0.86 (86 varones afiliados como dependientes por cada 100 afiliados como titulares); mientras que para el grupo femenino es de 1.33 (133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junio 2023.
</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</si>
  <si>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junio 2023, los regímenes especiales de pensionados que pertenecen al SDSS, ascienden a 105,409 afiliados.  desagregándolo por decreto, podemos observar que los pensionados por el decreto 342-09, representan el 17.5%; por el decreto 18-19 un 21.6%; por el decreto 371-16 el 5.4%; por el decreto 159-17 el 26.3% y por el decreto 207-2016, es 29.2%.</t>
  </si>
  <si>
    <t>Período: Enero - Junio 2023</t>
  </si>
  <si>
    <r>
      <t>Fuente:</t>
    </r>
    <r>
      <rPr>
        <sz val="18"/>
        <rFont val="Arial"/>
        <family val="2"/>
      </rPr>
      <t xml:space="preserve"> SIPEN. Boletín no.80</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</si>
  <si>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5,772,009 al mes de junio 2023,  de los cuales 4,828,308 eran titulares y  943,701 dependientes ; con un índice de dependencia de 0.20 (20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18 dependientes;  en cuanto a la población masculina afiliada fue de 2,874,599 de los cuales 2,380,849 son  titulares representando un 82.8% del total de hombres afiliados, asimismo, el  índice de dependencia para dicho período 0.21 (21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</si>
  <si>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 xml:space="preserve">El proceso de recaudo del Régimen Contributivo inició en julio de 2003 con el Seguro de Vejez, Discapacidad y Sobrevivencia (SVDS), luego en febrero de 2004 con el inicio del Seguro de Riesgos Laborales (SRL) y por último en septiembre de 2007 con el Seguro Familiar de Salud (SFS).
Desde el año 2008 hasta junio 2023 ha ingresado al Sistema Dominicano de la Seguridad Social (SDSS) por concepto de recaudo (incluyendo intereses recargo y multas),  aportes del Gobierno Central y rendimiento de inversiones, la suma de RD$1,518,692,169,374.83 los cuales el 90.5% (RD$1,374,262,188,533.83) pertenece al recaudo del Régimen Contributivo (RC);  el 8.3%  (RD$125,481,410,666.69) aportes del gobierno para cubrir a los afiliados del Seguro Familiar de Salud del Régimen Subsidiado y el 1.2% (RD$18,948,570,174.31) de rendimiento de las diferentes inversiones del SFS y aportes.
Del total recaudado desde 2008 al mes de junio 2023, un 62.8%  (RD$867,345,478,681.11) proviene del sector privado y el 37.2% (RD$513,322,193,449.61) del sector público.
Del recaudo por origen de los aportes, el 28.5% proviene de los trabajadores (el 10.6% sectores público y el 17.9% privados) y el 71.5% del sector empleador (26.6% público y el 44.9% privado), para el mismo período.  
Para junio 2023, los fondos ingresados al Sistema Dominicano de Seguridad Social (SDSS) por concepto de recaudo del Régimen Contributivo ascendieron a RD$91,068,475,658.43 y los pagos a las diferentes entidades que lo componen para cubrir los diferentes seguros alcanzaron un monto total de RD$93,451,647,555.25. 
 En el mismo período, para el Régimen Subsidiado se recibieron aportes del gobierno central  por la suma de RD$7,664,675,833.35 y se realizaron pago a SENASA por un monto de RD$7,813,150,172.90.
</t>
  </si>
  <si>
    <r>
      <t>Desde que inició el Sistema de la Seguridad Social en noviembre de 2002 para el Régimen Subsidiado y en julio de 2003 para el Régimen Contributivo (con el seguro de pensiones), hasta junio 2023,  los egresos del SDSS ascienden a RD$1,524,290,329,080.77 los cuales han sido desembolsado a diferentes entidades, que componen el sistema, como se detalla a continuación: Los fondos pagados al Seguro Familiar de Salud (SFS) del RC en el período comprendido entre septiembre de 2007,  fecha en que inició dicho seguro al mes de junio 2023 asciende a RD$601,973,890,838.92, de los cuales un 92.6% fue asignado para el cuidado de la salud; 1.9% para cubrir el Fondo Nacional de Atenciones Médicas por Accidentes de Tránsito (FONAMAT); un 3.9%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junio 2023 fue de RD$43,876,684,869.14.  El monto total pagado a las ARS  desde 2007 al mes de junio 2023 alcanza la suma de RD$627,657,390,392.69,  para cubrir el Plan de Servicios de Salud  (PDSS) y el Fondo de Atenciones Médicas por Accidentes  de Tránsito (FONAMAT).
En cuanto a las inversiones de los fondos acumulados en la Cuenta del Cuidado de la Salud del RC al mes de junio 2023,  RD</t>
    </r>
    <r>
      <rPr>
        <sz val="20"/>
        <rFont val="Arial"/>
        <family val="2"/>
      </rPr>
      <t>$4,373,743,255.22</t>
    </r>
    <r>
      <rPr>
        <sz val="20"/>
        <color theme="1"/>
        <rFont val="Arial"/>
        <family val="2"/>
      </rPr>
      <t>,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junio 2023 el gobierno ha transferido al sistema  según  lo presupuestado anualmente la suma de RD$125,481,410,666.69,  para cubrir la afiliación al Seguro Familiar de Salud de los  ciudadanos con menos  ingresos del país, así como las personas que viven con discapacidad, personas VIH positivas y trabajadores por cuenta propia con ingresos inestables e inferiores al salario mínimo nacional; y RD$132,367,877,528.11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junio 2023, el gobierno central ha realizado aportes a los Regímenes Especiales Transitorios de Salud  para  los pensionados de RD$9,164,379,233.22 y se han pagado a las ARS correspondientes RD$8,611,243,635.49.</t>
    </r>
  </si>
  <si>
    <t xml:space="preserve">Los pagos efectuados al Seguro de Riesgos Laborales (SRL), durante el período febrero 2005 hasta junio 2023,  para prevenir y cubrir daños ocasionados por accidentes de trabajo y/o enfermedades profesionales fue de RD$65,367,133,968.28.
Para el mismo período, el 95.46% de los fondos pagados al SRL, pertenecen a ARL Salud Segura; el 4.15% a la Comisión de la SISALRIL y el 0.39% al Fondo de Solidaridad Social.  
Al mes de junio 2023, la suma total pagada ascienden a RD$4,138,069,623.50, distribuidos de la siguiente forma: el 95.75% a ARL Salud Segura; 4.17%  a la Comisión SISALRIL y 0.08% al Fondo de Solidaridad Social del Seguro de Riesgos Laborales (SRL).  
</t>
  </si>
  <si>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junio 2023, el sistema previsional ha otorgado un total de 29,413  pensiones, desglosadas de la siguiente manera:   15,825 por Discapacidad;  13,532 por Sobrevivencia y 56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trimestre abril-junio 2023, el Seguro de Vejez Discapacidad y Sobrevivencia (SVDS),  otorgaron pensiones a los afiliados, según su tipo de beneficio.  Las pensiones promedio son las siguentes, para sobrevivencia RD$12,439.38; para discapacidad RD$12,473.69 y para la pensión de retiro programado RD$37,308.50. </t>
    </r>
  </si>
  <si>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abril 2023 de 522,424 casos. 
El 95.9% de los reportes son de accidentes laborales y el 4.1% por enfermedades profesionales.   El incremento promedio anual de los reportes de accidentes es de 13.7%, en el período enero 2007 al mes de mayo 2023.   En el mismo período, las provincias Altagracia, Santiago de los Caballeros,  Santo Domingo y  Distrito Nacional reportaron el 66.3% de los  accidentes.
Para el mes de junio 2023, el total de reportes de accidentes laborales y enfermedades profesionales fue de 23,344, de los cuales 36.0% de los reportes provenían del sexo femenino y el 64.0% del masculino.   Asimismo, el sector público reportó el 16.7% y el 83.3% del privado.   Del total de accidentes reportados en el período enero 2007 al mes de junio 2023, el 0.32% es el promedio de los  afiliados tenían edades menores de 20 años y  el 5.20% mayor de 60 años.
</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</si>
  <si>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95.6% fueron nuevas introducciones y el 4.4% de fueron de cooperacion administrativas.  Al mes de junio 2023,  el 97.2% fueron nuevas solicitudes y el 2.8% fueron de cooperación administrativa.
De igual forma, para enero - junio 2023, el 9.5% fueron pensiones por jubilaciones o vejez; el 4.3% por sobrevivencia; el 1.7% por discapacidad; el 79.6% desplazados o eximición de cotización y el 4.9% por certificación o períodos cotizados.  Para, este mismo período, se concluyo el 17.1% y el 82.9% estan en proceso o pendientes.</t>
  </si>
  <si>
    <t>Período:  Diciembre 2010 - Junio 2023</t>
  </si>
  <si>
    <t>Período:  Diciembre 2003 - Junio 2023</t>
  </si>
  <si>
    <t xml:space="preserve">                        </t>
  </si>
  <si>
    <t>Dispersión a las Administradora de Riesgos de Salud (ARS)
Periodo: 2007- Junio 2023</t>
  </si>
  <si>
    <r>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junio 2023 de un 6.7%,  situándose en 4,924,095 en la actualidad.  El crecimiento promedio anual de los afiliados cotizantes activos fue de 6.7% pasando de 929,743 en diciembre de 2008 a 2,138,001 al mes de mayo 2023.
La relación de cotizantes/afiliados, conocida como densidad de cotizantes, ha pasado de 58.5% en diciembre de 2008 a 46.9% al mes de Junio 2023.
Al finalizar el mes de junio 2023, el 1.55% de los cotizantes eran menores de 19 años: estando la mayor agrupación de cotizantes entre las edad es de 20 a 49 años que representan el 76.09%;  el 13.80% corresponde al grupo etario de las edades de 50 a 59 años y  un aspecto a destacar es que el 8.56% de los cotizantes tienen más de 60 años. Con relación al genero, los cotizantes tienen el 52.1% son masculinos y el 47.9% femeninos y los afiliados masculinos es de 54.8% y los femeninos 45.2%.
</t>
    </r>
    <r>
      <rPr>
        <sz val="18"/>
        <rFont val="Arial"/>
        <family val="2"/>
      </rPr>
      <t xml:space="preserve">
El  73.8% de los cotizantes del sistema están dentro del rango de salario mínimos cotizables de 0-2 salarios; el 22.9% entre  2-6 salarios mínimos y el  3.4% más de 6 salarios mínimos.  
Desde el año 2010 hasta Junio 2023, se efectuaron un total de traspasos de afiliados de 581,826 de los cuales 59,987 corresponde a los traspasos de los docentes de la Secretaría de Estado de Educación afiliados a las AFP’s, al Instituto Nacional de Bienestar Magisterial (INABIMA).  Entre el enero 2010 al mes de mayo 2023, las AFP cedieron 579,066 traspasos de afiliados.
</t>
    </r>
    <r>
      <rPr>
        <sz val="18"/>
        <color rgb="FFFF0000"/>
        <rFont val="Arial"/>
        <family val="2"/>
      </rPr>
      <t xml:space="preserve">
</t>
    </r>
  </si>
  <si>
    <t xml:space="preserve">El Seguro de Riesgos Laborales (SRL) inició en febrero de 2004, al mes de Junio  2023 se presenta una afiliación de 2,423,493 trabajadores asalariados.
De acuerdo a la participación de los trabajadores afiliados por rango de edad, al mes de Junio 2023, el  1.7% de los afiliados al Seguro de Riesgos Laboral (SRL) es menor o igual a 19 años; el 90.1% está entre las edades de 20 -59 años y el 8.2% es mayor de 60 años.
En cuanto a la composición de la afiliación por sexo al mes de junio 2023, habían 1,295,191 pertenecen a los hombres y 1,094,548 a las mujeres,  para una participación de 54.2%  y 45.8% respectivamente.
En ambos sexo la mayor concentración de afiliados se encuentra entre las edades de 20 a 59, observándose por género que el 89.3% de los hombres y el 91.1% de mujeres están entre las edades antes mencionadas.
</t>
  </si>
  <si>
    <t>Ene-Junio.23</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</si>
  <si>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color theme="1"/>
        <rFont val="Arial"/>
        <family val="2"/>
      </rPr>
      <t>Cuenta de Capitalización Individual,</t>
    </r>
    <r>
      <rPr>
        <sz val="20"/>
        <color theme="1"/>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color theme="1"/>
        <rFont val="Arial"/>
        <family val="2"/>
      </rPr>
      <t>Cuenta Seguro de Vida,</t>
    </r>
    <r>
      <rPr>
        <sz val="20"/>
        <color theme="1"/>
        <rFont val="Arial"/>
        <family val="2"/>
      </rPr>
      <t xml:space="preserve"> corresponde al 1% del salario cotizable, el cual es pagado a las compañías de seguro autorizadas, y sirve para proteger al afiliado en caso de discapacidad y sobrevivencia; c) </t>
    </r>
    <r>
      <rPr>
        <b/>
        <sz val="20"/>
        <color theme="1"/>
        <rFont val="Arial"/>
        <family val="2"/>
      </rPr>
      <t>Cuenta Comisión AFP,</t>
    </r>
    <r>
      <rPr>
        <sz val="20"/>
        <color theme="1"/>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junio 2023 ascienden a un monto total de RD722,172,085,779.90 de los cuales RD$571,187,508,308.0 (79.1%)  Capitalización Individual;  </t>
    </r>
    <r>
      <rPr>
        <b/>
        <sz val="20"/>
        <color theme="1"/>
        <rFont val="Arial"/>
        <family val="2"/>
      </rPr>
      <t>Reparto</t>
    </r>
    <r>
      <rPr>
        <sz val="20"/>
        <color theme="1"/>
        <rFont val="Arial"/>
        <family val="2"/>
      </rPr>
      <t xml:space="preserve"> RD$26,855,479,589.2 (8.2%); </t>
    </r>
    <r>
      <rPr>
        <b/>
        <sz val="20"/>
        <color theme="1"/>
        <rFont val="Arial"/>
        <family val="2"/>
      </rPr>
      <t>Comisión AFP</t>
    </r>
    <r>
      <rPr>
        <sz val="20"/>
        <color theme="1"/>
        <rFont val="Arial"/>
        <family val="2"/>
      </rPr>
      <t xml:space="preserve"> RD$19,414,538,913.6 (2.7%); </t>
    </r>
    <r>
      <rPr>
        <b/>
        <sz val="20"/>
        <color theme="1"/>
        <rFont val="Arial"/>
        <family val="2"/>
      </rPr>
      <t xml:space="preserve"> Comisión SIPEN </t>
    </r>
    <r>
      <rPr>
        <sz val="20"/>
        <color theme="1"/>
        <rFont val="Arial"/>
        <family val="2"/>
      </rPr>
      <t xml:space="preserve">RD$4,957,689,812.5 (0.7%); el </t>
    </r>
    <r>
      <rPr>
        <b/>
        <sz val="20"/>
        <color theme="1"/>
        <rFont val="Arial"/>
        <family val="2"/>
      </rPr>
      <t xml:space="preserve">Seguro de Vida </t>
    </r>
    <r>
      <rPr>
        <sz val="20"/>
        <color theme="1"/>
        <rFont val="Arial"/>
        <family val="2"/>
      </rPr>
      <t xml:space="preserve">RD$58,638,997,774.4 (8.2%)  </t>
    </r>
    <r>
      <rPr>
        <b/>
        <sz val="20"/>
        <color theme="1"/>
        <rFont val="Arial"/>
        <family val="2"/>
      </rPr>
      <t>y por último</t>
    </r>
    <r>
      <rPr>
        <sz val="20"/>
        <color theme="1"/>
        <rFont val="Arial"/>
        <family val="2"/>
      </rPr>
      <t xml:space="preserve"> RD$26,432,522,322.2 desembolsado al </t>
    </r>
    <r>
      <rPr>
        <b/>
        <sz val="20"/>
        <color theme="1"/>
        <rFont val="Arial"/>
        <family val="2"/>
      </rPr>
      <t>Fondo de Solidaridad Social  (FSS)</t>
    </r>
    <r>
      <rPr>
        <sz val="20"/>
        <color theme="1"/>
        <rFont val="Arial"/>
        <family val="2"/>
      </rPr>
      <t>, equivalente al 3.7% del total de la recaudación individualizada,</t>
    </r>
    <r>
      <rPr>
        <b/>
        <sz val="20"/>
        <color theme="1"/>
        <rFont val="Arial"/>
        <family val="2"/>
      </rPr>
      <t xml:space="preserve"> FSS</t>
    </r>
    <r>
      <rPr>
        <sz val="20"/>
        <color theme="1"/>
        <rFont val="Arial"/>
        <family val="2"/>
      </rPr>
      <t xml:space="preserve"> representa el 2.4%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junio 2023 el patrimonio de los fondos de pensiones ha alcanzó un monto acumulado de RD$1,123,523.62 millones, representando el un 17.6% del Producto Interno Bruto (PIB).
</t>
    </r>
    <r>
      <rPr>
        <sz val="20"/>
        <rFont val="Arial"/>
        <family val="2"/>
      </rPr>
      <t xml:space="preserve">
La Cartera total de Inversión de los fondos de pensiones  al mes al 30 de Junio 2023, RD$977,024,641,580.48.  La composición por tipo de emisor de instrumento de inversión, se observa que el 89.4% está colocada en tres tipos de emisores  principales: Banco Central contiene el 18.5%; el 56.5%  en la cartera del Ministerio de Hacienda y el restante 23.3% distribuidos en otros fondos de inversion.    </t>
    </r>
    <r>
      <rPr>
        <sz val="20"/>
        <color theme="1"/>
        <rFont val="Arial"/>
        <family val="2"/>
      </rPr>
      <t xml:space="preserve">
Desde diciembre 2003 hasta junio 2023, la rentabilidad nominal promedio de los fondos de pensiones tanto de la Cuenta de Capitalización Individual como del sistema en general, ha tenido un comportamiento similar,  acorde a los cambios de las tasas de interés en la  economía . Para  el mes del junio 2023 la tasa promedio del sistema es de 7.3% y la tasa promedio de la CCI es de 6.9%.  Utilizando la  inflación acumulada disponible en el Banco Central de la República Dominicana, se estima una rentabilidad real es de un 2.9%  al mes de junio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</si>
</sst>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 #,##0.0_);_(* \(#,##0.0\);_(* &quot;-&quot;?_);_(@_)"/>
    <numFmt numFmtId="200" formatCode="_-[$$-1C0A]* #,##0.00_-;\-[$$-1C0A]* #,##0.00_-;_-[$$-1C0A]* &quot;-&quot;??_-;_-@_-"/>
    <numFmt numFmtId="201" formatCode="&quot;$&quot;#,##0.00"/>
    <numFmt numFmtId="202" formatCode="_-[$$-1C0A]* #,##0_-;\-[$$-1C0A]* #,##0_-;_-[$$-1C0A]* &quot;-&quot;??_-;_-@_-"/>
    <numFmt numFmtId="203" formatCode="_-&quot;$&quot;* #,##0.00_-;\-&quot;$&quot;* #,##0.00_-;_-&quot;$&quot;* &quot;-&quot;??_-;_-@_-"/>
  </numFmts>
  <fonts count="329">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rgb="FFFFFFFF"/>
      <name val="Arial"/>
      <family val="2"/>
    </font>
    <font>
      <sz val="11"/>
      <color rgb="FF34495E"/>
      <name val="Arial"/>
      <family val="2"/>
    </font>
    <font>
      <b/>
      <sz val="11"/>
      <color theme="0"/>
      <name val="Arial"/>
      <family val="2"/>
    </font>
    <font>
      <sz val="11"/>
      <color theme="0"/>
      <name val="Arial"/>
      <family val="2"/>
    </font>
    <font>
      <sz val="30"/>
      <color theme="1"/>
      <name val="Calibri"/>
      <family val="2"/>
      <scheme val="minor"/>
    </font>
    <font>
      <b/>
      <sz val="12"/>
      <color rgb="FFFF0000"/>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2"/>
      <color rgb="FF212529"/>
      <name val="Roboto"/>
    </font>
    <font>
      <sz val="12"/>
      <color rgb="FF212529"/>
      <name val="Roboto"/>
    </font>
    <font>
      <b/>
      <sz val="14"/>
      <color theme="0"/>
      <name val="Arial"/>
      <family val="2"/>
    </font>
    <font>
      <b/>
      <sz val="14"/>
      <color rgb="FFFF0000"/>
      <name val="Arial"/>
      <family val="2"/>
    </font>
    <font>
      <sz val="11"/>
      <color theme="1"/>
      <name val="Arial Narrow"/>
      <family val="2"/>
    </font>
    <font>
      <sz val="28"/>
      <color theme="1"/>
      <name val="Arial Narrow"/>
      <family val="2"/>
    </font>
    <font>
      <b/>
      <sz val="12"/>
      <name val="Century Gothic"/>
      <family val="2"/>
    </font>
    <font>
      <sz val="12"/>
      <name val="Century Gothic"/>
      <family val="2"/>
    </font>
    <font>
      <b/>
      <sz val="16"/>
      <color rgb="FFFF0000"/>
      <name val="Century Gothic"/>
      <family val="2"/>
    </font>
    <font>
      <b/>
      <sz val="18"/>
      <name val="Century Gothic"/>
      <family val="2"/>
    </font>
    <font>
      <b/>
      <sz val="12"/>
      <color rgb="FFFF0000"/>
      <name val="Century Gothic"/>
      <family val="2"/>
    </font>
    <font>
      <b/>
      <sz val="36"/>
      <color theme="0"/>
      <name val="Arial"/>
      <family val="2"/>
    </font>
    <font>
      <sz val="11"/>
      <color theme="1"/>
      <name val="Arial"/>
      <family val="2"/>
    </font>
    <font>
      <b/>
      <sz val="28"/>
      <color theme="1"/>
      <name val="Arial"/>
      <family val="2"/>
    </font>
    <font>
      <b/>
      <sz val="26"/>
      <color theme="1"/>
      <name val="Arial"/>
      <family val="2"/>
    </font>
    <font>
      <b/>
      <sz val="28"/>
      <color rgb="FF0070C0"/>
      <name val="Arial"/>
      <family val="2"/>
    </font>
    <font>
      <b/>
      <sz val="28"/>
      <color rgb="FFFF3399"/>
      <name val="Arial"/>
      <family val="2"/>
    </font>
    <font>
      <b/>
      <sz val="48"/>
      <color theme="1"/>
      <name val="Arial"/>
      <family val="2"/>
    </font>
    <font>
      <sz val="26"/>
      <color theme="1"/>
      <name val="Arial"/>
      <family val="2"/>
    </font>
    <font>
      <sz val="28"/>
      <color theme="1"/>
      <name val="Arial"/>
      <family val="2"/>
    </font>
    <font>
      <sz val="22"/>
      <color theme="1"/>
      <name val="Arial"/>
      <family val="2"/>
    </font>
    <font>
      <sz val="36"/>
      <color theme="1"/>
      <name val="Arial"/>
      <family val="2"/>
    </font>
    <font>
      <b/>
      <u val="singleAccounting"/>
      <sz val="28"/>
      <color rgb="FF000000"/>
      <name val="Arial"/>
      <family val="2"/>
    </font>
    <font>
      <b/>
      <u val="singleAccounting"/>
      <sz val="36"/>
      <color rgb="FF000000"/>
      <name val="Arial"/>
      <family val="2"/>
    </font>
    <font>
      <sz val="32"/>
      <color theme="1"/>
      <name val="Arial"/>
      <family val="2"/>
    </font>
    <font>
      <sz val="48"/>
      <color theme="1"/>
      <name val="Arial"/>
      <family val="2"/>
    </font>
    <font>
      <b/>
      <sz val="26"/>
      <color rgb="FF000000"/>
      <name val="Arial"/>
      <family val="2"/>
    </font>
    <font>
      <sz val="18"/>
      <color theme="0"/>
      <name val="Calibri"/>
      <family val="2"/>
      <scheme val="minor"/>
    </font>
    <font>
      <b/>
      <u/>
      <sz val="20"/>
      <color rgb="FF000000"/>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4"/>
      <color rgb="FF000000"/>
      <name val="Arial"/>
      <family val="2"/>
    </font>
    <font>
      <sz val="18"/>
      <name val="Arial"/>
      <family val="2"/>
    </font>
    <font>
      <b/>
      <sz val="16"/>
      <color theme="1"/>
      <name val="Arial"/>
      <family val="2"/>
    </font>
    <font>
      <b/>
      <sz val="22"/>
      <color theme="0"/>
      <name val="Arial"/>
      <family val="2"/>
    </font>
    <font>
      <sz val="12"/>
      <color theme="1"/>
      <name val="Arial"/>
      <family val="2"/>
    </font>
    <font>
      <b/>
      <sz val="12"/>
      <color rgb="FFFFFF00"/>
      <name val="Arial"/>
      <family val="2"/>
    </font>
    <font>
      <b/>
      <sz val="12"/>
      <color rgb="FF000000"/>
      <name val="Arial"/>
      <family val="2"/>
    </font>
    <font>
      <sz val="12"/>
      <color rgb="FF000000"/>
      <name val="Arial"/>
      <family val="2"/>
    </font>
    <font>
      <b/>
      <sz val="12"/>
      <color rgb="FF0070C0"/>
      <name val="Arial"/>
      <family val="2"/>
    </font>
    <font>
      <b/>
      <sz val="12"/>
      <color rgb="FFFF0000"/>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1"/>
      <color rgb="FFFFFF0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14"/>
      <color rgb="FFFFFF00"/>
      <name val="Arial"/>
      <family val="2"/>
    </font>
    <font>
      <sz val="14"/>
      <color rgb="FFFFFF00"/>
      <name val="Arial"/>
      <family val="2"/>
    </font>
    <font>
      <b/>
      <sz val="48"/>
      <color rgb="FF0070C0"/>
      <name val="Arial"/>
      <family val="2"/>
    </font>
    <font>
      <b/>
      <sz val="24"/>
      <color rgb="FFFFFFFF"/>
      <name val="Arial"/>
      <family val="2"/>
    </font>
    <font>
      <sz val="14"/>
      <color theme="0"/>
      <name val="Calibri"/>
      <family val="2"/>
      <scheme val="minor"/>
    </font>
    <font>
      <sz val="36"/>
      <color theme="1"/>
      <name val="Arial Narrow"/>
      <family val="2"/>
    </font>
    <font>
      <sz val="36"/>
      <color theme="1"/>
      <name val="Calibri"/>
      <family val="2"/>
      <scheme val="minor"/>
    </font>
    <font>
      <b/>
      <u/>
      <sz val="36"/>
      <color rgb="FF000000"/>
      <name val="Arial"/>
      <family val="2"/>
    </font>
    <font>
      <sz val="11.5"/>
      <color theme="0"/>
      <name val="Calibri"/>
      <family val="2"/>
      <scheme val="minor"/>
    </font>
    <font>
      <b/>
      <sz val="11"/>
      <color theme="0"/>
      <name val="Avenir LT Std 55 Roman"/>
      <family val="2"/>
    </font>
    <font>
      <sz val="26"/>
      <color theme="1"/>
      <name val="Arial Narrow"/>
      <family val="2"/>
    </font>
    <font>
      <b/>
      <sz val="8"/>
      <color theme="0"/>
      <name val="Arial"/>
      <family val="2"/>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b/>
      <i/>
      <sz val="16"/>
      <color theme="1"/>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11"/>
      <color theme="1"/>
      <name val="Century Gothic"/>
      <family val="2"/>
    </font>
    <font>
      <b/>
      <i/>
      <sz val="11"/>
      <color rgb="FFFF0000"/>
      <name val="Century Gothic"/>
      <family val="2"/>
    </font>
    <font>
      <b/>
      <sz val="11"/>
      <color rgb="FFFF0000"/>
      <name val="Century Gothic"/>
      <family val="2"/>
    </font>
    <font>
      <b/>
      <sz val="11"/>
      <color theme="1"/>
      <name val="Century Gothic"/>
      <family val="2"/>
    </font>
    <font>
      <sz val="11"/>
      <name val="Century Gothic"/>
      <family val="2"/>
    </font>
    <font>
      <sz val="11"/>
      <color theme="2" tint="-0.89999084444715716"/>
      <name val="Century Gothic"/>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b/>
      <sz val="11"/>
      <color theme="0"/>
      <name val="Century Gothic"/>
      <family val="2"/>
    </font>
    <font>
      <b/>
      <sz val="36"/>
      <color theme="1"/>
      <name val="Arial"/>
      <family val="2"/>
    </font>
    <font>
      <sz val="11"/>
      <color theme="0"/>
      <name val="Century Gothic"/>
      <family val="2"/>
    </font>
    <font>
      <sz val="10"/>
      <name val="Arial"/>
      <family val="2"/>
    </font>
    <font>
      <sz val="10"/>
      <name val="Avenir LT Std 55 Roman"/>
      <family val="2"/>
    </font>
    <font>
      <b/>
      <sz val="10"/>
      <color theme="3"/>
      <name val="Avenir LT Std 55 Roman"/>
      <family val="2"/>
    </font>
    <font>
      <b/>
      <sz val="10"/>
      <color theme="4" tint="-0.249977111117893"/>
      <name val="Avenir LT Std 55 Roman"/>
      <family val="2"/>
    </font>
    <font>
      <b/>
      <sz val="48"/>
      <color theme="4" tint="-0.499984740745262"/>
      <name val="Arial"/>
      <family val="2"/>
    </font>
    <font>
      <b/>
      <sz val="72"/>
      <color theme="0"/>
      <name val="Arial"/>
      <family val="2"/>
    </font>
    <font>
      <b/>
      <sz val="10.5"/>
      <color rgb="FF000000"/>
      <name val="Arial"/>
      <family val="2"/>
    </font>
    <font>
      <sz val="10.5"/>
      <color rgb="FF000000"/>
      <name val="Arial"/>
      <family val="2"/>
    </font>
    <font>
      <sz val="20"/>
      <color rgb="FFFF0000"/>
      <name val="Calibri"/>
      <family val="2"/>
      <scheme val="minor"/>
    </font>
    <font>
      <b/>
      <sz val="48"/>
      <color rgb="FF000000"/>
      <name val="Arial"/>
      <family val="2"/>
    </font>
    <font>
      <b/>
      <sz val="60"/>
      <color theme="0"/>
      <name val="Calibri"/>
      <family val="2"/>
      <scheme val="minor"/>
    </font>
    <font>
      <b/>
      <sz val="9"/>
      <name val="Arial"/>
      <family val="2"/>
    </font>
    <font>
      <sz val="9"/>
      <name val="Arial"/>
      <family val="2"/>
    </font>
    <font>
      <b/>
      <sz val="18"/>
      <name val="Arial"/>
      <family val="2"/>
    </font>
    <font>
      <sz val="18"/>
      <name val="Arial"/>
      <family val="2"/>
    </font>
    <font>
      <sz val="10"/>
      <color indexed="8"/>
      <name val="Arial"/>
      <family val="2"/>
    </font>
    <font>
      <sz val="10"/>
      <color theme="0"/>
      <name val="Arial"/>
      <family val="2"/>
    </font>
    <font>
      <b/>
      <u/>
      <sz val="48"/>
      <color rgb="FF000000"/>
      <name val="Arial"/>
      <family val="2"/>
    </font>
    <font>
      <b/>
      <sz val="40"/>
      <name val="Arial"/>
      <family val="2"/>
    </font>
    <font>
      <b/>
      <sz val="40"/>
      <color rgb="FF00000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u/>
      <sz val="14"/>
      <color theme="1"/>
      <name val="Arial"/>
      <family val="2"/>
    </font>
    <font>
      <b/>
      <sz val="72"/>
      <color theme="1"/>
      <name val="Calibri"/>
      <family val="2"/>
      <scheme val="minor"/>
    </font>
    <font>
      <b/>
      <sz val="40"/>
      <color theme="3"/>
      <name val="Avenir LT Std 55 Roman"/>
      <family val="2"/>
    </font>
    <font>
      <sz val="40"/>
      <name val="Avenir LT Std 55 Roman"/>
      <family val="2"/>
    </font>
    <font>
      <sz val="22"/>
      <name val="Calibri"/>
      <family val="2"/>
      <scheme val="minor"/>
    </font>
    <font>
      <sz val="18"/>
      <color rgb="FFFFFF00"/>
      <name val="Calibri"/>
      <family val="2"/>
      <scheme val="minor"/>
    </font>
    <font>
      <sz val="15"/>
      <color theme="1"/>
      <name val="Arial"/>
      <family val="2"/>
    </font>
    <font>
      <sz val="24"/>
      <color theme="0"/>
      <name val="Calibri"/>
      <family val="2"/>
      <scheme val="minor"/>
    </font>
    <font>
      <b/>
      <sz val="20"/>
      <color rgb="FFFFFF00"/>
      <name val="Calibri"/>
      <family val="2"/>
      <scheme val="minor"/>
    </font>
    <font>
      <sz val="20"/>
      <color rgb="FFFFFF00"/>
      <name val="Calibri"/>
      <family val="2"/>
      <scheme val="minor"/>
    </font>
    <font>
      <b/>
      <sz val="24"/>
      <color rgb="FFFFFF00"/>
      <name val="Calibri"/>
      <family val="2"/>
      <scheme val="minor"/>
    </font>
    <font>
      <b/>
      <sz val="12"/>
      <color rgb="FFFF0000"/>
      <name val="Roboto"/>
    </font>
    <font>
      <sz val="12"/>
      <color rgb="FFFF0000"/>
      <name val="Roboto"/>
    </font>
    <font>
      <sz val="18"/>
      <color rgb="FFFF0000"/>
      <name val="Arial"/>
      <family val="2"/>
    </font>
    <font>
      <sz val="14"/>
      <color theme="0"/>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FF"/>
        <bgColor indexed="64"/>
      </patternFill>
    </fill>
    <fill>
      <patternFill patternType="solid">
        <fgColor rgb="FF5A5A5A"/>
        <bgColor indexed="64"/>
      </patternFill>
    </fill>
    <fill>
      <patternFill patternType="solid">
        <fgColor theme="0" tint="-0.34998626667073579"/>
        <bgColor indexed="64"/>
      </patternFill>
    </fill>
    <fill>
      <patternFill patternType="solid">
        <fgColor indexed="65"/>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5" tint="-0.249977111117893"/>
        <bgColor indexed="64"/>
      </patternFill>
    </fill>
    <fill>
      <patternFill patternType="solid">
        <fgColor rgb="FF1F497D"/>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medium">
        <color rgb="FFDDDDDD"/>
      </top>
      <bottom style="thin">
        <color rgb="FF000000"/>
      </bottom>
      <diagonal/>
    </border>
    <border>
      <left style="thick">
        <color indexed="9"/>
      </left>
      <right/>
      <top style="thick">
        <color indexed="9"/>
      </top>
      <bottom style="thick">
        <color indexed="9"/>
      </bottom>
      <diagonal/>
    </border>
    <border>
      <left style="thick">
        <color theme="0"/>
      </left>
      <right style="thick">
        <color theme="0"/>
      </right>
      <top/>
      <bottom/>
      <diagonal/>
    </border>
    <border>
      <left/>
      <right style="thick">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ck">
        <color indexed="9"/>
      </left>
      <right style="thick">
        <color indexed="9"/>
      </right>
      <top style="thick">
        <color indexed="9"/>
      </top>
      <bottom/>
      <diagonal/>
    </border>
    <border>
      <left/>
      <right style="thick">
        <color indexed="9"/>
      </right>
      <top style="thick">
        <color indexed="9"/>
      </top>
      <bottom style="thick">
        <color indexed="9"/>
      </bottom>
      <diagonal/>
    </border>
    <border>
      <left style="thick">
        <color indexed="9"/>
      </left>
      <right style="thick">
        <color theme="0"/>
      </right>
      <top style="thick">
        <color indexed="9"/>
      </top>
      <bottom style="thick">
        <color indexed="9"/>
      </bottom>
      <diagonal/>
    </border>
    <border>
      <left style="thick">
        <color theme="0"/>
      </left>
      <right style="thick">
        <color theme="0"/>
      </right>
      <top style="thick">
        <color theme="0"/>
      </top>
      <bottom style="thick">
        <color indexed="9"/>
      </bottom>
      <diagonal/>
    </border>
    <border>
      <left style="thin">
        <color theme="0"/>
      </left>
      <right style="thin">
        <color theme="0"/>
      </right>
      <top/>
      <bottom/>
      <diagonal/>
    </border>
    <border>
      <left style="thin">
        <color rgb="FF000000"/>
      </left>
      <right/>
      <top style="thin">
        <color rgb="FF000000"/>
      </top>
      <bottom style="medium">
        <color rgb="FF1360AD"/>
      </bottom>
      <diagonal/>
    </border>
    <border>
      <left/>
      <right/>
      <top style="thin">
        <color rgb="FF000000"/>
      </top>
      <bottom style="medium">
        <color rgb="FF1360AD"/>
      </bottom>
      <diagonal/>
    </border>
    <border>
      <left style="thin">
        <color rgb="FF000000"/>
      </left>
      <right/>
      <top/>
      <bottom style="medium">
        <color rgb="FF000000"/>
      </bottom>
      <diagonal/>
    </border>
    <border>
      <left style="thin">
        <color rgb="FF000000"/>
      </left>
      <right/>
      <top/>
      <bottom style="thin">
        <color rgb="FF000000"/>
      </bottom>
      <diagonal/>
    </border>
    <border>
      <left style="thin">
        <color indexed="8"/>
      </left>
      <right style="thin">
        <color indexed="8"/>
      </right>
      <top/>
      <bottom/>
      <diagonal/>
    </border>
    <border>
      <left style="thin">
        <color indexed="8"/>
      </left>
      <right style="thin">
        <color theme="0" tint="-0.14996795556505021"/>
      </right>
      <top style="thin">
        <color indexed="8"/>
      </top>
      <bottom style="thin">
        <color theme="0" tint="-0.14996795556505021"/>
      </bottom>
      <diagonal/>
    </border>
    <border>
      <left style="thin">
        <color theme="0" tint="-0.14996795556505021"/>
      </left>
      <right style="thin">
        <color theme="0" tint="-0.14996795556505021"/>
      </right>
      <top style="thin">
        <color indexed="8"/>
      </top>
      <bottom style="thin">
        <color theme="0" tint="-0.14996795556505021"/>
      </bottom>
      <diagonal/>
    </border>
    <border>
      <left style="thin">
        <color theme="0" tint="-0.14996795556505021"/>
      </left>
      <right style="thin">
        <color indexed="8"/>
      </right>
      <top style="thin">
        <color indexed="8"/>
      </top>
      <bottom style="thin">
        <color theme="0" tint="-0.14996795556505021"/>
      </bottom>
      <diagonal/>
    </border>
    <border>
      <left style="thin">
        <color indexed="8"/>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8"/>
      </right>
      <top style="thin">
        <color theme="0" tint="-0.14996795556505021"/>
      </top>
      <bottom style="thin">
        <color theme="0" tint="-0.14996795556505021"/>
      </bottom>
      <diagonal/>
    </border>
    <border>
      <left style="thin">
        <color indexed="8"/>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8"/>
      </right>
      <top style="thin">
        <color theme="0" tint="-0.14996795556505021"/>
      </top>
      <bottom/>
      <diagonal/>
    </border>
    <border>
      <left style="thin">
        <color indexed="8"/>
      </left>
      <right style="thin">
        <color theme="0" tint="-0.14996795556505021"/>
      </right>
      <top style="thin">
        <color theme="0" tint="-0.14996795556505021"/>
      </top>
      <bottom style="thin">
        <color indexed="8"/>
      </bottom>
      <diagonal/>
    </border>
    <border>
      <left style="thin">
        <color theme="0" tint="-0.14996795556505021"/>
      </left>
      <right style="thin">
        <color theme="0" tint="-0.14996795556505021"/>
      </right>
      <top style="thin">
        <color theme="0" tint="-0.14996795556505021"/>
      </top>
      <bottom style="thin">
        <color indexed="8"/>
      </bottom>
      <diagonal/>
    </border>
    <border>
      <left style="thin">
        <color theme="0" tint="-0.14996795556505021"/>
      </left>
      <right style="thin">
        <color indexed="8"/>
      </right>
      <top style="thin">
        <color theme="0" tint="-0.14996795556505021"/>
      </top>
      <bottom style="thin">
        <color indexed="8"/>
      </bottom>
      <diagonal/>
    </border>
    <border>
      <left/>
      <right/>
      <top/>
      <bottom style="medium">
        <color rgb="FF000000"/>
      </bottom>
      <diagonal/>
    </border>
    <border>
      <left/>
      <right/>
      <top/>
      <bottom style="thin">
        <color rgb="FF000000"/>
      </bottom>
      <diagonal/>
    </border>
    <border>
      <left style="medium">
        <color indexed="64"/>
      </left>
      <right/>
      <top style="medium">
        <color rgb="FF4F81BD"/>
      </top>
      <bottom/>
      <diagonal/>
    </border>
    <border>
      <left style="medium">
        <color indexed="64"/>
      </left>
      <right style="medium">
        <color indexed="64"/>
      </right>
      <top style="medium">
        <color rgb="FF4F81BD"/>
      </top>
      <bottom/>
      <diagonal/>
    </border>
    <border>
      <left/>
      <right style="medium">
        <color indexed="64"/>
      </right>
      <top style="medium">
        <color rgb="FF4F81BD"/>
      </top>
      <bottom/>
      <diagonal/>
    </border>
  </borders>
  <cellStyleXfs count="2635">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9"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1" fillId="0" borderId="0"/>
    <xf numFmtId="0" fontId="82" fillId="0" borderId="0"/>
    <xf numFmtId="176" fontId="8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180" fontId="31" fillId="0" borderId="0"/>
    <xf numFmtId="0" fontId="83"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4" fillId="0" borderId="0">
      <alignment wrapText="1"/>
    </xf>
    <xf numFmtId="0" fontId="2" fillId="0" borderId="0"/>
    <xf numFmtId="0" fontId="86" fillId="0" borderId="0"/>
    <xf numFmtId="0" fontId="2" fillId="0" borderId="0">
      <alignment wrapText="1"/>
    </xf>
    <xf numFmtId="0" fontId="87" fillId="0" borderId="0"/>
    <xf numFmtId="0" fontId="89" fillId="0" borderId="0"/>
    <xf numFmtId="176" fontId="89" fillId="0" borderId="0" applyFont="0" applyFill="0" applyBorder="0" applyAlignment="0" applyProtection="0"/>
    <xf numFmtId="9" fontId="89"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90"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1"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3" fillId="0" borderId="0"/>
    <xf numFmtId="0" fontId="94" fillId="0" borderId="0"/>
    <xf numFmtId="176" fontId="94" fillId="0" borderId="0" applyFont="0" applyFill="0" applyBorder="0" applyAlignment="0" applyProtection="0"/>
    <xf numFmtId="9" fontId="94" fillId="0" borderId="0" applyFont="0" applyFill="0" applyBorder="0" applyAlignment="0" applyProtection="0"/>
    <xf numFmtId="0" fontId="99" fillId="0" borderId="0"/>
    <xf numFmtId="0" fontId="24" fillId="0" borderId="0"/>
    <xf numFmtId="0" fontId="100" fillId="0" borderId="0" applyNumberFormat="0" applyFill="0" applyBorder="0" applyAlignment="0" applyProtection="0"/>
    <xf numFmtId="0" fontId="2" fillId="0" borderId="0"/>
    <xf numFmtId="0" fontId="101" fillId="0" borderId="0"/>
    <xf numFmtId="0" fontId="102" fillId="0" borderId="24" applyNumberFormat="0" applyFill="0" applyAlignment="0" applyProtection="0"/>
    <xf numFmtId="0" fontId="103" fillId="0" borderId="25" applyNumberFormat="0" applyFill="0" applyAlignment="0" applyProtection="0"/>
    <xf numFmtId="0" fontId="104" fillId="0" borderId="26" applyNumberFormat="0" applyFill="0" applyAlignment="0" applyProtection="0"/>
    <xf numFmtId="0" fontId="104" fillId="0" borderId="0" applyNumberFormat="0" applyFill="0" applyBorder="0" applyAlignment="0" applyProtection="0"/>
    <xf numFmtId="0" fontId="105" fillId="30" borderId="0" applyNumberFormat="0" applyBorder="0" applyAlignment="0" applyProtection="0"/>
    <xf numFmtId="0" fontId="106" fillId="31" borderId="0" applyNumberFormat="0" applyBorder="0" applyAlignment="0" applyProtection="0"/>
    <xf numFmtId="0" fontId="107" fillId="32" borderId="0" applyNumberFormat="0" applyBorder="0" applyAlignment="0" applyProtection="0"/>
    <xf numFmtId="0" fontId="108" fillId="33" borderId="27" applyNumberFormat="0" applyAlignment="0" applyProtection="0"/>
    <xf numFmtId="0" fontId="109" fillId="34" borderId="28" applyNumberFormat="0" applyAlignment="0" applyProtection="0"/>
    <xf numFmtId="0" fontId="110" fillId="34" borderId="27" applyNumberFormat="0" applyAlignment="0" applyProtection="0"/>
    <xf numFmtId="0" fontId="111" fillId="0" borderId="29" applyNumberFormat="0" applyFill="0" applyAlignment="0" applyProtection="0"/>
    <xf numFmtId="0" fontId="33" fillId="35" borderId="30" applyNumberFormat="0" applyAlignment="0" applyProtection="0"/>
    <xf numFmtId="0" fontId="34" fillId="0" borderId="0" applyNumberFormat="0" applyFill="0" applyBorder="0" applyAlignment="0" applyProtection="0"/>
    <xf numFmtId="0" fontId="31" fillId="36" borderId="31" applyNumberFormat="0" applyFont="0" applyAlignment="0" applyProtection="0"/>
    <xf numFmtId="0" fontId="112" fillId="0" borderId="0" applyNumberFormat="0" applyFill="0" applyBorder="0" applyAlignment="0" applyProtection="0"/>
    <xf numFmtId="0" fontId="35" fillId="0" borderId="32" applyNumberFormat="0" applyFill="0" applyAlignment="0" applyProtection="0"/>
    <xf numFmtId="0" fontId="32"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2" fillId="60" borderId="0" applyNumberFormat="0" applyBorder="0" applyAlignment="0" applyProtection="0"/>
    <xf numFmtId="0" fontId="31" fillId="0" borderId="0"/>
    <xf numFmtId="0" fontId="113"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4"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5" fillId="0" borderId="0"/>
    <xf numFmtId="0" fontId="116" fillId="0" borderId="0"/>
    <xf numFmtId="0" fontId="2" fillId="0" borderId="0"/>
    <xf numFmtId="0" fontId="2" fillId="0" borderId="0"/>
    <xf numFmtId="0" fontId="115" fillId="0" borderId="0"/>
    <xf numFmtId="0" fontId="5" fillId="0" borderId="0"/>
    <xf numFmtId="0" fontId="1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7"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2"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4" fillId="0" borderId="0"/>
    <xf numFmtId="0" fontId="125" fillId="0" borderId="0"/>
    <xf numFmtId="176" fontId="125" fillId="0" borderId="0" applyFont="0" applyFill="0" applyBorder="0" applyAlignment="0" applyProtection="0"/>
    <xf numFmtId="9" fontId="125" fillId="0" borderId="0" applyFont="0" applyFill="0" applyBorder="0" applyAlignment="0" applyProtection="0"/>
    <xf numFmtId="180" fontId="31" fillId="0" borderId="0"/>
    <xf numFmtId="0" fontId="5" fillId="0" borderId="0"/>
    <xf numFmtId="0" fontId="141" fillId="0" borderId="0"/>
    <xf numFmtId="176" fontId="141" fillId="0" borderId="0" applyFont="0" applyFill="0" applyBorder="0" applyAlignment="0" applyProtection="0"/>
    <xf numFmtId="9" fontId="141" fillId="0" borderId="0" applyFont="0" applyFill="0" applyBorder="0" applyAlignment="0" applyProtection="0"/>
    <xf numFmtId="174" fontId="2" fillId="0" borderId="0"/>
    <xf numFmtId="0" fontId="144" fillId="0" borderId="0"/>
    <xf numFmtId="0" fontId="31" fillId="0" borderId="0"/>
    <xf numFmtId="0" fontId="31" fillId="0" borderId="0"/>
    <xf numFmtId="43" fontId="31" fillId="0" borderId="0" applyFont="0" applyFill="0" applyBorder="0" applyAlignment="0" applyProtection="0"/>
    <xf numFmtId="0" fontId="44" fillId="0" borderId="0"/>
    <xf numFmtId="0" fontId="145"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46"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7"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203" fontId="31" fillId="0" borderId="0" applyFont="0" applyFill="0" applyBorder="0" applyAlignment="0" applyProtection="0"/>
    <xf numFmtId="0" fontId="2" fillId="0" borderId="0"/>
    <xf numFmtId="0" fontId="289" fillId="0" borderId="0"/>
    <xf numFmtId="176" fontId="289" fillId="0" borderId="0" applyFont="0" applyFill="0" applyBorder="0" applyAlignment="0" applyProtection="0"/>
    <xf numFmtId="9" fontId="289" fillId="0" borderId="0" applyFont="0" applyFill="0" applyBorder="0" applyAlignment="0" applyProtection="0"/>
    <xf numFmtId="9" fontId="31" fillId="0" borderId="0" applyFont="0" applyFill="0" applyBorder="0" applyAlignment="0" applyProtection="0"/>
    <xf numFmtId="0" fontId="2" fillId="0" borderId="0">
      <alignment wrapText="1"/>
    </xf>
  </cellStyleXfs>
  <cellXfs count="2105">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3" fontId="39"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3"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3" xfId="0" applyNumberFormat="1" applyFont="1" applyFill="1" applyBorder="1" applyAlignment="1">
      <alignment horizontal="center" vertical="center" wrapText="1"/>
    </xf>
    <xf numFmtId="43" fontId="35" fillId="24" borderId="13" xfId="0" applyNumberFormat="1" applyFont="1" applyFill="1" applyBorder="1" applyAlignment="1">
      <alignment horizontal="center"/>
    </xf>
    <xf numFmtId="174" fontId="54" fillId="25" borderId="0" xfId="0" applyFont="1" applyFill="1" applyAlignment="1">
      <alignment vertical="center" wrapText="1"/>
    </xf>
    <xf numFmtId="3" fontId="29" fillId="0" borderId="0" xfId="0" applyNumberFormat="1" applyFont="1" applyAlignment="1">
      <alignment horizontal="center"/>
    </xf>
    <xf numFmtId="174" fontId="57" fillId="0" borderId="0" xfId="0" applyFont="1"/>
    <xf numFmtId="174" fontId="31" fillId="0" borderId="0" xfId="391"/>
    <xf numFmtId="2" fontId="0" fillId="0" borderId="0" xfId="0" applyNumberFormat="1"/>
    <xf numFmtId="174" fontId="59"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0" fontId="39" fillId="0" borderId="0" xfId="0" applyNumberFormat="1" applyFont="1"/>
    <xf numFmtId="174" fontId="37"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8"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8" fillId="0" borderId="0" xfId="551" applyNumberFormat="1" applyFont="1" applyFill="1" applyBorder="1" applyAlignment="1">
      <alignment horizontal="center"/>
    </xf>
    <xf numFmtId="174" fontId="67" fillId="25" borderId="0" xfId="0" applyFont="1" applyFill="1" applyAlignment="1">
      <alignment horizontal="center" vertical="top" wrapText="1"/>
    </xf>
    <xf numFmtId="174" fontId="64" fillId="0" borderId="0" xfId="0" applyFont="1" applyAlignment="1">
      <alignment horizontal="center" vertical="center" wrapText="1"/>
    </xf>
    <xf numFmtId="174" fontId="0" fillId="0" borderId="0" xfId="0" applyAlignment="1">
      <alignment horizontal="center"/>
    </xf>
    <xf numFmtId="174" fontId="59"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50" fillId="0" borderId="0" xfId="0" applyFont="1"/>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7" fillId="0" borderId="0" xfId="0" applyFont="1" applyAlignment="1">
      <alignment horizontal="center" vertical="top" wrapText="1"/>
    </xf>
    <xf numFmtId="174" fontId="67" fillId="0" borderId="19" xfId="0" applyFont="1" applyBorder="1" applyAlignment="1">
      <alignment horizontal="center" vertical="top" wrapText="1"/>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80" fillId="0" borderId="0" xfId="0" applyNumberFormat="1" applyFont="1"/>
    <xf numFmtId="174" fontId="56"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1"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3" fillId="0" borderId="0" xfId="0" applyFont="1" applyAlignment="1">
      <alignment horizontal="center" vertical="center" wrapText="1"/>
    </xf>
    <xf numFmtId="174" fontId="85" fillId="0" borderId="0" xfId="0" applyFont="1" applyAlignment="1">
      <alignment horizontal="center" vertical="center"/>
    </xf>
    <xf numFmtId="0" fontId="45" fillId="0" borderId="0" xfId="579" applyFont="1"/>
    <xf numFmtId="171" fontId="31" fillId="0" borderId="0" xfId="551" applyNumberFormat="1"/>
    <xf numFmtId="174" fontId="49" fillId="0" borderId="0" xfId="388" applyFont="1"/>
    <xf numFmtId="174" fontId="49" fillId="0" borderId="0" xfId="0" applyFont="1"/>
    <xf numFmtId="174" fontId="49" fillId="0" borderId="0" xfId="0" applyFont="1" applyAlignment="1">
      <alignment vertical="center"/>
    </xf>
    <xf numFmtId="174" fontId="66" fillId="0" borderId="0" xfId="0" applyFont="1"/>
    <xf numFmtId="174" fontId="56"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74" fontId="61" fillId="0" borderId="19" xfId="0" applyFont="1" applyBorder="1" applyAlignment="1">
      <alignment horizontal="center" vertical="center" wrapText="1"/>
    </xf>
    <xf numFmtId="10" fontId="62" fillId="0" borderId="0" xfId="633" applyNumberFormat="1" applyFont="1" applyAlignment="1">
      <alignment horizontal="center"/>
    </xf>
    <xf numFmtId="174" fontId="64" fillId="25" borderId="0" xfId="0" applyFont="1" applyFill="1" applyAlignment="1">
      <alignment horizontal="center" vertical="center" wrapText="1"/>
    </xf>
    <xf numFmtId="174" fontId="66"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6" fillId="27" borderId="0" xfId="0" applyFont="1" applyFill="1"/>
    <xf numFmtId="185" fontId="56" fillId="0" borderId="0" xfId="0" applyNumberFormat="1" applyFont="1"/>
    <xf numFmtId="10" fontId="55" fillId="0" borderId="0" xfId="551" applyNumberFormat="1" applyFont="1"/>
    <xf numFmtId="2" fontId="55"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5" fillId="0" borderId="0" xfId="0" applyFont="1"/>
    <xf numFmtId="171" fontId="0" fillId="0" borderId="0" xfId="551" applyNumberFormat="1" applyFont="1" applyAlignment="1">
      <alignment horizontal="center"/>
    </xf>
    <xf numFmtId="2" fontId="88"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9" fillId="0" borderId="0" xfId="551" applyNumberFormat="1" applyFont="1"/>
    <xf numFmtId="180" fontId="31" fillId="0" borderId="0" xfId="448" applyNumberFormat="1"/>
    <xf numFmtId="9" fontId="4" fillId="0" borderId="0" xfId="551" applyFont="1" applyFill="1" applyBorder="1" applyAlignment="1">
      <alignment horizontal="right"/>
    </xf>
    <xf numFmtId="40" fontId="52"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2"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2" fillId="25" borderId="0" xfId="323" applyNumberFormat="1" applyFont="1" applyFill="1" applyBorder="1" applyAlignment="1">
      <alignment horizontal="right" vertical="center"/>
    </xf>
    <xf numFmtId="174" fontId="62" fillId="0" borderId="0" xfId="347" applyFont="1"/>
    <xf numFmtId="43" fontId="49" fillId="0" borderId="0" xfId="0" applyNumberFormat="1" applyFont="1"/>
    <xf numFmtId="43" fontId="49" fillId="0" borderId="0" xfId="0" applyNumberFormat="1" applyFont="1" applyAlignment="1">
      <alignment vertical="center"/>
    </xf>
    <xf numFmtId="174" fontId="0" fillId="0" borderId="0" xfId="0" applyAlignment="1">
      <alignment horizontal="right" vertical="center"/>
    </xf>
    <xf numFmtId="0" fontId="0" fillId="0" borderId="0" xfId="743" applyFont="1"/>
    <xf numFmtId="10" fontId="95"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2"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9" fillId="0" borderId="0" xfId="551" applyFont="1"/>
    <xf numFmtId="43" fontId="31" fillId="0" borderId="0" xfId="579" applyNumberFormat="1"/>
    <xf numFmtId="0" fontId="50" fillId="0" borderId="0" xfId="743" applyFont="1" applyAlignment="1">
      <alignment horizontal="center"/>
    </xf>
    <xf numFmtId="10" fontId="0" fillId="0" borderId="0" xfId="551" applyNumberFormat="1" applyFont="1" applyFill="1" applyAlignment="1"/>
    <xf numFmtId="174" fontId="56" fillId="0" borderId="0" xfId="442" applyFont="1" applyAlignment="1">
      <alignment vertical="center"/>
    </xf>
    <xf numFmtId="178" fontId="49" fillId="0" borderId="0" xfId="0" applyNumberFormat="1" applyFont="1"/>
    <xf numFmtId="193" fontId="49" fillId="0" borderId="0" xfId="0" applyNumberFormat="1" applyFont="1"/>
    <xf numFmtId="178" fontId="49" fillId="0" borderId="0" xfId="388" applyNumberFormat="1" applyFont="1"/>
    <xf numFmtId="180" fontId="49"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6" fillId="0" borderId="0" xfId="0" applyFont="1" applyAlignment="1">
      <alignment vertical="center"/>
    </xf>
    <xf numFmtId="0" fontId="50" fillId="0" borderId="0" xfId="743" applyFont="1" applyAlignment="1">
      <alignment horizontal="center" wrapText="1"/>
    </xf>
    <xf numFmtId="174" fontId="61" fillId="0" borderId="0" xfId="347" applyFont="1" applyAlignment="1">
      <alignment vertical="center"/>
    </xf>
    <xf numFmtId="174" fontId="35" fillId="0" borderId="0" xfId="0" applyFont="1" applyAlignment="1">
      <alignment vertical="center"/>
    </xf>
    <xf numFmtId="178" fontId="62" fillId="0" borderId="0" xfId="347" applyNumberFormat="1" applyFont="1"/>
    <xf numFmtId="171" fontId="35" fillId="0" borderId="0" xfId="551" applyNumberFormat="1" applyFont="1" applyAlignment="1"/>
    <xf numFmtId="174" fontId="62" fillId="0" borderId="0" xfId="0" applyFont="1"/>
    <xf numFmtId="174" fontId="39" fillId="25" borderId="0" xfId="0" applyFont="1" applyFill="1" applyAlignment="1">
      <alignment horizontal="left" vertical="top" indent="1"/>
    </xf>
    <xf numFmtId="41" fontId="31" fillId="0" borderId="0" xfId="450" applyNumberFormat="1"/>
    <xf numFmtId="41" fontId="0" fillId="0" borderId="0" xfId="450" applyNumberFormat="1" applyFont="1" applyAlignment="1">
      <alignment vertical="center" wrapText="1"/>
    </xf>
    <xf numFmtId="41" fontId="56" fillId="0" borderId="0" xfId="450" applyNumberFormat="1" applyFont="1" applyAlignment="1">
      <alignment vertical="center" wrapText="1"/>
    </xf>
    <xf numFmtId="41" fontId="56" fillId="0" borderId="0" xfId="450" applyNumberFormat="1" applyFont="1"/>
    <xf numFmtId="41" fontId="56"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9"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5" borderId="0" xfId="323" applyNumberFormat="1" applyFont="1" applyFill="1" applyBorder="1" applyAlignment="1">
      <alignment vertical="center"/>
    </xf>
    <xf numFmtId="0" fontId="118" fillId="0" borderId="0" xfId="579" applyFont="1" applyAlignment="1">
      <alignment vertical="center"/>
    </xf>
    <xf numFmtId="43" fontId="119" fillId="25" borderId="0" xfId="323" applyFont="1" applyFill="1" applyBorder="1" applyAlignment="1">
      <alignment vertical="center"/>
    </xf>
    <xf numFmtId="43" fontId="118" fillId="0" borderId="0" xfId="579" applyNumberFormat="1" applyFont="1" applyAlignment="1">
      <alignment vertical="center"/>
    </xf>
    <xf numFmtId="43" fontId="119" fillId="25" borderId="0" xfId="323" applyFont="1" applyFill="1" applyBorder="1" applyAlignment="1">
      <alignment horizontal="left" vertical="center"/>
    </xf>
    <xf numFmtId="0" fontId="118" fillId="0" borderId="0" xfId="579" applyFont="1"/>
    <xf numFmtId="174" fontId="37" fillId="0" borderId="0" xfId="0" applyFont="1" applyAlignment="1">
      <alignment vertical="center" wrapText="1"/>
    </xf>
    <xf numFmtId="197" fontId="0" fillId="0" borderId="0" xfId="0" applyNumberFormat="1"/>
    <xf numFmtId="168" fontId="121" fillId="0" borderId="0" xfId="323" applyNumberFormat="1" applyFont="1" applyAlignment="1">
      <alignment vertical="center"/>
    </xf>
    <xf numFmtId="41" fontId="126" fillId="25" borderId="13" xfId="2504" applyNumberFormat="1" applyFont="1" applyFill="1" applyBorder="1" applyAlignment="1">
      <alignment horizontal="left" vertical="center" wrapText="1"/>
    </xf>
    <xf numFmtId="0" fontId="130" fillId="0" borderId="0" xfId="2508" applyFont="1" applyAlignment="1">
      <alignment vertical="center" wrapText="1"/>
    </xf>
    <xf numFmtId="0" fontId="130"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2" fillId="25" borderId="0" xfId="394" applyNumberFormat="1" applyFont="1" applyFill="1" applyAlignment="1">
      <alignment horizontal="left" vertical="center"/>
    </xf>
    <xf numFmtId="174" fontId="49" fillId="0" borderId="0" xfId="0" applyFont="1" applyAlignment="1">
      <alignment horizontal="left" vertical="center" wrapText="1"/>
    </xf>
    <xf numFmtId="172" fontId="49" fillId="0" borderId="0" xfId="0" applyNumberFormat="1" applyFont="1"/>
    <xf numFmtId="186" fontId="49" fillId="0" borderId="0" xfId="0" applyNumberFormat="1" applyFont="1"/>
    <xf numFmtId="10" fontId="49" fillId="0" borderId="0" xfId="551" applyNumberFormat="1" applyFont="1" applyFill="1" applyBorder="1" applyAlignment="1"/>
    <xf numFmtId="195" fontId="49" fillId="0" borderId="0" xfId="0" applyNumberFormat="1" applyFont="1"/>
    <xf numFmtId="195" fontId="36" fillId="0" borderId="0" xfId="0" applyNumberFormat="1" applyFont="1"/>
    <xf numFmtId="172" fontId="49" fillId="0" borderId="0" xfId="0" applyNumberFormat="1" applyFont="1" applyAlignment="1">
      <alignment horizontal="left" indent="1"/>
    </xf>
    <xf numFmtId="195" fontId="49" fillId="0" borderId="0" xfId="0" applyNumberFormat="1" applyFont="1" applyAlignment="1">
      <alignment horizontal="left" indent="1"/>
    </xf>
    <xf numFmtId="9" fontId="49" fillId="0" borderId="0" xfId="0" applyNumberFormat="1" applyFont="1"/>
    <xf numFmtId="10" fontId="36" fillId="0" borderId="0" xfId="551" applyNumberFormat="1" applyFont="1" applyFill="1" applyBorder="1" applyAlignment="1"/>
    <xf numFmtId="43" fontId="120" fillId="0" borderId="0" xfId="323" applyFont="1" applyAlignment="1">
      <alignment horizontal="center"/>
    </xf>
    <xf numFmtId="43" fontId="120" fillId="0" borderId="0" xfId="323" applyFont="1" applyAlignment="1">
      <alignment horizontal="center" vertical="center"/>
    </xf>
    <xf numFmtId="43" fontId="120" fillId="0" borderId="0" xfId="323" applyFont="1"/>
    <xf numFmtId="10" fontId="65" fillId="69" borderId="13" xfId="551" applyNumberFormat="1" applyFont="1" applyFill="1" applyBorder="1" applyAlignment="1">
      <alignment horizontal="center" vertical="center"/>
    </xf>
    <xf numFmtId="43" fontId="31" fillId="0" borderId="0" xfId="323"/>
    <xf numFmtId="196" fontId="131" fillId="25" borderId="13" xfId="1049" applyNumberFormat="1" applyFont="1" applyFill="1" applyBorder="1" applyAlignment="1">
      <alignment horizontal="right" vertical="center" wrapText="1"/>
    </xf>
    <xf numFmtId="0" fontId="31" fillId="71" borderId="0" xfId="1241" applyFill="1"/>
    <xf numFmtId="0" fontId="139" fillId="25" borderId="53" xfId="1241" applyFont="1" applyFill="1" applyBorder="1" applyAlignment="1">
      <alignment horizontal="left" vertical="center" wrapText="1" indent="2"/>
    </xf>
    <xf numFmtId="0" fontId="139" fillId="25" borderId="55" xfId="1241" applyFont="1" applyFill="1" applyBorder="1" applyAlignment="1">
      <alignment horizontal="left" vertical="center" wrapText="1" indent="2"/>
    </xf>
    <xf numFmtId="0" fontId="35" fillId="71" borderId="0" xfId="1241" applyFont="1" applyFill="1" applyAlignment="1">
      <alignment horizontal="center"/>
    </xf>
    <xf numFmtId="9" fontId="0" fillId="71" borderId="0" xfId="551" applyFont="1" applyFill="1"/>
    <xf numFmtId="0" fontId="56" fillId="71" borderId="0" xfId="1241" applyFont="1" applyFill="1"/>
    <xf numFmtId="0" fontId="139" fillId="0" borderId="53" xfId="1241" applyFont="1" applyBorder="1" applyAlignment="1">
      <alignment horizontal="left" vertical="center" wrapText="1" indent="2"/>
    </xf>
    <xf numFmtId="0" fontId="49" fillId="0" borderId="0" xfId="2504" applyFont="1"/>
    <xf numFmtId="0" fontId="120" fillId="0" borderId="0" xfId="2504" applyFont="1" applyAlignment="1">
      <alignment horizontal="left" vertical="center"/>
    </xf>
    <xf numFmtId="0" fontId="120" fillId="0" borderId="0" xfId="2504" applyFont="1" applyAlignment="1">
      <alignment vertical="center"/>
    </xf>
    <xf numFmtId="0" fontId="120" fillId="0" borderId="0" xfId="2504" applyFont="1" applyAlignment="1">
      <alignment horizontal="center" vertical="center"/>
    </xf>
    <xf numFmtId="0" fontId="66" fillId="0" borderId="0" xfId="2504" applyFont="1" applyAlignment="1">
      <alignment vertical="center"/>
    </xf>
    <xf numFmtId="0" fontId="121" fillId="0" borderId="0" xfId="2504" applyFont="1" applyAlignment="1">
      <alignment horizontal="center" vertical="center"/>
    </xf>
    <xf numFmtId="0" fontId="126" fillId="67" borderId="13" xfId="2504" applyFont="1" applyFill="1" applyBorder="1" applyAlignment="1">
      <alignment horizontal="left" vertical="center"/>
    </xf>
    <xf numFmtId="0" fontId="121" fillId="0" borderId="0" xfId="2504" applyFont="1"/>
    <xf numFmtId="0" fontId="121" fillId="0" borderId="0" xfId="2504" applyFont="1" applyAlignment="1">
      <alignment vertical="center"/>
    </xf>
    <xf numFmtId="41" fontId="127" fillId="0" borderId="13" xfId="2504" applyNumberFormat="1" applyFont="1" applyBorder="1" applyAlignment="1">
      <alignment horizontal="center" vertical="center" wrapText="1"/>
    </xf>
    <xf numFmtId="0" fontId="126" fillId="0" borderId="13" xfId="2504" applyFont="1" applyBorder="1" applyAlignment="1">
      <alignment horizontal="left" vertical="center" wrapText="1"/>
    </xf>
    <xf numFmtId="41" fontId="126" fillId="25" borderId="13" xfId="2504" applyNumberFormat="1" applyFont="1" applyFill="1" applyBorder="1" applyAlignment="1">
      <alignment horizontal="right" vertical="center" wrapText="1"/>
    </xf>
    <xf numFmtId="41" fontId="120" fillId="0" borderId="0" xfId="2504" applyNumberFormat="1" applyFont="1" applyAlignment="1">
      <alignment vertical="center"/>
    </xf>
    <xf numFmtId="0" fontId="126" fillId="0" borderId="0" xfId="2504" applyFont="1" applyAlignment="1">
      <alignment horizontal="center" vertical="center" wrapText="1"/>
    </xf>
    <xf numFmtId="0" fontId="121" fillId="0" borderId="0" xfId="2504" applyFont="1" applyAlignment="1">
      <alignment horizontal="center"/>
    </xf>
    <xf numFmtId="0" fontId="128" fillId="64" borderId="13" xfId="2504" applyFont="1" applyFill="1" applyBorder="1" applyAlignment="1">
      <alignment horizontal="center" vertical="center" wrapText="1"/>
    </xf>
    <xf numFmtId="0" fontId="128" fillId="62" borderId="13" xfId="2504" applyFont="1" applyFill="1" applyBorder="1" applyAlignment="1">
      <alignment horizontal="left" vertical="center" wrapText="1"/>
    </xf>
    <xf numFmtId="0" fontId="126" fillId="0" borderId="13" xfId="2504" applyFont="1" applyBorder="1" applyAlignment="1">
      <alignment horizontal="left" vertical="center"/>
    </xf>
    <xf numFmtId="3" fontId="120" fillId="0" borderId="0" xfId="2504" applyNumberFormat="1" applyFont="1" applyAlignment="1">
      <alignment vertical="center"/>
    </xf>
    <xf numFmtId="41" fontId="120" fillId="68" borderId="13" xfId="2504" applyNumberFormat="1" applyFont="1" applyFill="1" applyBorder="1" applyAlignment="1">
      <alignment horizontal="left" vertical="center" wrapText="1"/>
    </xf>
    <xf numFmtId="41" fontId="128" fillId="62" borderId="13" xfId="2504" applyNumberFormat="1" applyFont="1" applyFill="1" applyBorder="1" applyAlignment="1">
      <alignment horizontal="left" vertical="center" wrapText="1"/>
    </xf>
    <xf numFmtId="0" fontId="120" fillId="0" borderId="0" xfId="2504" applyFont="1"/>
    <xf numFmtId="41" fontId="120" fillId="0" borderId="0" xfId="2504" applyNumberFormat="1" applyFont="1"/>
    <xf numFmtId="41" fontId="120" fillId="0" borderId="0" xfId="2504" applyNumberFormat="1" applyFont="1" applyAlignment="1">
      <alignment horizontal="left" vertical="center"/>
    </xf>
    <xf numFmtId="0" fontId="128" fillId="63" borderId="13" xfId="2504" applyFont="1" applyFill="1" applyBorder="1" applyAlignment="1">
      <alignment horizontal="left" vertical="center" wrapText="1"/>
    </xf>
    <xf numFmtId="0" fontId="128" fillId="65" borderId="13" xfId="2504" applyFont="1" applyFill="1" applyBorder="1" applyAlignment="1">
      <alignment horizontal="center" vertical="center" wrapText="1"/>
    </xf>
    <xf numFmtId="168" fontId="129" fillId="70" borderId="13" xfId="2590" applyNumberFormat="1" applyFont="1" applyFill="1" applyBorder="1" applyAlignment="1">
      <alignment horizontal="center" vertical="center"/>
    </xf>
    <xf numFmtId="41" fontId="128" fillId="63" borderId="13" xfId="2504" applyNumberFormat="1" applyFont="1" applyFill="1" applyBorder="1" applyAlignment="1">
      <alignment horizontal="left" vertical="center" wrapText="1"/>
    </xf>
    <xf numFmtId="41" fontId="128" fillId="63" borderId="13" xfId="2504" applyNumberFormat="1" applyFont="1" applyFill="1" applyBorder="1" applyAlignment="1">
      <alignment horizontal="center" vertical="center" wrapText="1"/>
    </xf>
    <xf numFmtId="168" fontId="120" fillId="0" borderId="0" xfId="2504" applyNumberFormat="1" applyFont="1" applyAlignment="1">
      <alignment horizontal="left" vertical="center"/>
    </xf>
    <xf numFmtId="168" fontId="120" fillId="0" borderId="0" xfId="2504" applyNumberFormat="1" applyFont="1" applyAlignment="1">
      <alignment horizontal="center" vertical="center"/>
    </xf>
    <xf numFmtId="10" fontId="126" fillId="25" borderId="13" xfId="2504" applyNumberFormat="1" applyFont="1" applyFill="1" applyBorder="1" applyAlignment="1">
      <alignment horizontal="right" vertical="center" wrapText="1"/>
    </xf>
    <xf numFmtId="0" fontId="126" fillId="25" borderId="13" xfId="2504" applyFont="1" applyFill="1" applyBorder="1" applyAlignment="1">
      <alignment horizontal="left" vertical="center" wrapText="1"/>
    </xf>
    <xf numFmtId="0" fontId="129" fillId="25" borderId="13" xfId="2504" applyFont="1" applyFill="1" applyBorder="1" applyAlignment="1">
      <alignment horizontal="left" vertical="center" wrapText="1"/>
    </xf>
    <xf numFmtId="179" fontId="126" fillId="25" borderId="13" xfId="2504" applyNumberFormat="1" applyFont="1" applyFill="1" applyBorder="1" applyAlignment="1">
      <alignment horizontal="right" vertical="center" wrapText="1"/>
    </xf>
    <xf numFmtId="0" fontId="129" fillId="25" borderId="13" xfId="2504" applyFont="1" applyFill="1" applyBorder="1" applyAlignment="1">
      <alignment horizontal="center" vertical="center" wrapText="1"/>
    </xf>
    <xf numFmtId="0" fontId="142" fillId="61" borderId="56" xfId="1241" applyFont="1" applyFill="1" applyBorder="1" applyAlignment="1">
      <alignment horizontal="center" vertical="center" wrapText="1"/>
    </xf>
    <xf numFmtId="0" fontId="142" fillId="61" borderId="57" xfId="1241" applyFont="1" applyFill="1" applyBorder="1" applyAlignment="1">
      <alignment horizontal="center" vertical="center" wrapText="1"/>
    </xf>
    <xf numFmtId="9" fontId="142" fillId="61" borderId="57" xfId="551" applyFont="1" applyFill="1" applyBorder="1" applyAlignment="1">
      <alignment horizontal="center" vertical="center" wrapText="1"/>
    </xf>
    <xf numFmtId="0" fontId="134" fillId="25" borderId="59" xfId="1241" applyFont="1" applyFill="1" applyBorder="1" applyAlignment="1">
      <alignment horizontal="left" vertical="center" wrapText="1" indent="2"/>
    </xf>
    <xf numFmtId="0" fontId="134" fillId="25" borderId="58" xfId="1241" applyFont="1" applyFill="1" applyBorder="1" applyAlignment="1">
      <alignment horizontal="left" vertical="center" wrapText="1" indent="2"/>
    </xf>
    <xf numFmtId="0" fontId="136" fillId="25" borderId="58" xfId="1241" applyFont="1" applyFill="1" applyBorder="1" applyAlignment="1">
      <alignment horizontal="left" vertical="center" wrapText="1" indent="2"/>
    </xf>
    <xf numFmtId="0" fontId="134" fillId="25" borderId="60" xfId="1241" applyFont="1" applyFill="1" applyBorder="1" applyAlignment="1">
      <alignment horizontal="left" vertical="center" wrapText="1" indent="2"/>
    </xf>
    <xf numFmtId="171" fontId="127" fillId="25" borderId="13" xfId="551" applyNumberFormat="1" applyFont="1" applyFill="1" applyBorder="1" applyAlignment="1">
      <alignment vertical="center"/>
    </xf>
    <xf numFmtId="0" fontId="126" fillId="0" borderId="13" xfId="2504" applyFont="1" applyBorder="1" applyAlignment="1">
      <alignment horizontal="center" vertical="center"/>
    </xf>
    <xf numFmtId="196" fontId="131" fillId="0" borderId="13" xfId="0" applyNumberFormat="1" applyFont="1" applyBorder="1" applyAlignment="1">
      <alignment vertical="center" wrapText="1"/>
    </xf>
    <xf numFmtId="41" fontId="126" fillId="25" borderId="13" xfId="2504" applyNumberFormat="1" applyFont="1" applyFill="1" applyBorder="1" applyAlignment="1">
      <alignment vertical="center" wrapText="1"/>
    </xf>
    <xf numFmtId="41" fontId="65" fillId="61" borderId="14" xfId="2504" applyNumberFormat="1" applyFont="1" applyFill="1" applyBorder="1" applyAlignment="1">
      <alignment vertical="center" wrapText="1"/>
    </xf>
    <xf numFmtId="38" fontId="0" fillId="0" borderId="0" xfId="0" applyNumberFormat="1"/>
    <xf numFmtId="174" fontId="49" fillId="0" borderId="0" xfId="0" applyFont="1" applyAlignment="1">
      <alignment horizontal="center"/>
    </xf>
    <xf numFmtId="0" fontId="126" fillId="27" borderId="13" xfId="2504" applyFont="1" applyFill="1" applyBorder="1" applyAlignment="1">
      <alignment horizontal="left" vertical="center"/>
    </xf>
    <xf numFmtId="41" fontId="126" fillId="27" borderId="13" xfId="2504" applyNumberFormat="1" applyFont="1" applyFill="1" applyBorder="1" applyAlignment="1">
      <alignment horizontal="left" vertical="center" wrapText="1"/>
    </xf>
    <xf numFmtId="0" fontId="120" fillId="27" borderId="13" xfId="2504" applyFont="1" applyFill="1" applyBorder="1" applyAlignment="1">
      <alignment vertical="center"/>
    </xf>
    <xf numFmtId="0" fontId="121" fillId="27" borderId="13" xfId="2504" applyFont="1" applyFill="1" applyBorder="1" applyAlignment="1">
      <alignment horizontal="center" vertical="center"/>
    </xf>
    <xf numFmtId="174" fontId="64" fillId="0" borderId="0" xfId="446" applyFont="1" applyAlignment="1">
      <alignment vertical="center" wrapText="1"/>
    </xf>
    <xf numFmtId="0" fontId="126" fillId="0" borderId="13" xfId="2504" applyFont="1" applyBorder="1" applyAlignment="1">
      <alignment vertical="center" wrapText="1"/>
    </xf>
    <xf numFmtId="0" fontId="126" fillId="25" borderId="13" xfId="2504" applyFont="1" applyFill="1" applyBorder="1" applyAlignment="1">
      <alignment vertical="center" wrapText="1"/>
    </xf>
    <xf numFmtId="41" fontId="126" fillId="68" borderId="13" xfId="2504" applyNumberFormat="1" applyFont="1" applyFill="1" applyBorder="1" applyAlignment="1">
      <alignment vertical="center" wrapText="1"/>
    </xf>
    <xf numFmtId="171" fontId="0" fillId="0" borderId="13" xfId="551" applyNumberFormat="1" applyFont="1" applyBorder="1"/>
    <xf numFmtId="171" fontId="35" fillId="0" borderId="13" xfId="551" applyNumberFormat="1" applyFont="1" applyBorder="1"/>
    <xf numFmtId="174" fontId="0" fillId="0" borderId="13" xfId="0" applyBorder="1"/>
    <xf numFmtId="174" fontId="35" fillId="0" borderId="13" xfId="0" applyFont="1" applyBorder="1"/>
    <xf numFmtId="174" fontId="35" fillId="0" borderId="13" xfId="0" applyFont="1" applyBorder="1" applyAlignment="1">
      <alignment horizontal="center" vertical="center" wrapText="1"/>
    </xf>
    <xf numFmtId="174" fontId="35" fillId="0" borderId="13" xfId="0" applyFont="1" applyBorder="1" applyAlignment="1">
      <alignment horizontal="center" vertical="center"/>
    </xf>
    <xf numFmtId="171" fontId="35" fillId="0" borderId="13" xfId="551" applyNumberFormat="1" applyFont="1" applyBorder="1" applyAlignment="1">
      <alignment horizontal="center" vertical="center" wrapText="1"/>
    </xf>
    <xf numFmtId="41" fontId="35" fillId="0" borderId="13" xfId="0" applyNumberFormat="1" applyFont="1" applyBorder="1" applyAlignment="1">
      <alignment horizontal="center" vertical="center" wrapText="1"/>
    </xf>
    <xf numFmtId="41" fontId="0" fillId="0" borderId="13" xfId="0" applyNumberFormat="1" applyBorder="1" applyAlignment="1">
      <alignment horizontal="center" vertical="center" wrapText="1"/>
    </xf>
    <xf numFmtId="171" fontId="0" fillId="0" borderId="13" xfId="551" applyNumberFormat="1" applyFont="1" applyBorder="1" applyAlignment="1">
      <alignment horizontal="right" vertical="center" wrapText="1"/>
    </xf>
    <xf numFmtId="3" fontId="0" fillId="0" borderId="13" xfId="0" applyNumberFormat="1" applyBorder="1" applyAlignment="1">
      <alignment horizontal="center" vertical="center" wrapText="1"/>
    </xf>
    <xf numFmtId="171" fontId="0" fillId="0" borderId="13" xfId="551" applyNumberFormat="1" applyFont="1" applyBorder="1" applyAlignment="1">
      <alignment horizontal="center" vertical="center" wrapText="1"/>
    </xf>
    <xf numFmtId="171" fontId="35" fillId="0" borderId="13" xfId="551" applyNumberFormat="1" applyFont="1" applyBorder="1" applyAlignment="1">
      <alignment horizontal="right"/>
    </xf>
    <xf numFmtId="174" fontId="35" fillId="0" borderId="13" xfId="0" applyFont="1" applyBorder="1" applyAlignment="1">
      <alignment horizontal="right"/>
    </xf>
    <xf numFmtId="174" fontId="35" fillId="0" borderId="13" xfId="0" applyFont="1" applyBorder="1" applyAlignment="1">
      <alignment horizontal="left"/>
    </xf>
    <xf numFmtId="3" fontId="130" fillId="0" borderId="13" xfId="2508" applyNumberFormat="1" applyFont="1" applyBorder="1" applyAlignment="1">
      <alignment horizontal="center" vertical="center" wrapText="1"/>
    </xf>
    <xf numFmtId="174" fontId="31" fillId="0" borderId="0" xfId="920"/>
    <xf numFmtId="174" fontId="0" fillId="0" borderId="0" xfId="920" applyFont="1"/>
    <xf numFmtId="174" fontId="79" fillId="0" borderId="0" xfId="920" applyFont="1"/>
    <xf numFmtId="174" fontId="152" fillId="0" borderId="0" xfId="920" applyFont="1"/>
    <xf numFmtId="0" fontId="127" fillId="25" borderId="13" xfId="2504" applyFont="1" applyFill="1" applyBorder="1" applyAlignment="1">
      <alignment horizontal="left" vertical="center" wrapText="1" indent="6"/>
    </xf>
    <xf numFmtId="174" fontId="34" fillId="0" borderId="0" xfId="0" applyFont="1"/>
    <xf numFmtId="196" fontId="130" fillId="0" borderId="13" xfId="0" applyNumberFormat="1" applyFont="1" applyBorder="1" applyAlignment="1">
      <alignment horizontal="left" vertical="center" wrapText="1"/>
    </xf>
    <xf numFmtId="174" fontId="0" fillId="0" borderId="46" xfId="0" applyBorder="1"/>
    <xf numFmtId="43" fontId="118" fillId="0" borderId="0" xfId="323" applyFont="1" applyAlignment="1">
      <alignment horizontal="right" vertical="center"/>
    </xf>
    <xf numFmtId="9" fontId="118" fillId="0" borderId="0" xfId="323" applyNumberFormat="1" applyFont="1" applyAlignment="1">
      <alignment horizontal="right" vertical="center"/>
    </xf>
    <xf numFmtId="3" fontId="39" fillId="25" borderId="13" xfId="0" applyNumberFormat="1" applyFont="1" applyFill="1" applyBorder="1" applyAlignment="1">
      <alignment horizontal="left" vertical="top" indent="1"/>
    </xf>
    <xf numFmtId="3" fontId="39" fillId="25" borderId="0" xfId="0" applyNumberFormat="1" applyFont="1" applyFill="1" applyAlignment="1">
      <alignment horizontal="left" vertical="top" indent="1"/>
    </xf>
    <xf numFmtId="174" fontId="48" fillId="25" borderId="13" xfId="0" applyFont="1" applyFill="1" applyBorder="1" applyAlignment="1">
      <alignment horizontal="left" vertical="top" indent="1"/>
    </xf>
    <xf numFmtId="174" fontId="48" fillId="25" borderId="0" xfId="0" applyFont="1" applyFill="1" applyAlignment="1">
      <alignment horizontal="left" vertical="top" indent="1"/>
    </xf>
    <xf numFmtId="174" fontId="34" fillId="0" borderId="0" xfId="0" applyFont="1" applyAlignment="1">
      <alignment vertical="center"/>
    </xf>
    <xf numFmtId="171" fontId="34" fillId="0" borderId="0" xfId="551" applyNumberFormat="1" applyFont="1"/>
    <xf numFmtId="41" fontId="126" fillId="0" borderId="13" xfId="2504" applyNumberFormat="1" applyFont="1" applyBorder="1" applyAlignment="1">
      <alignment horizontal="left" vertical="center" wrapText="1"/>
    </xf>
    <xf numFmtId="41" fontId="126" fillId="28"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4" fontId="153" fillId="0" borderId="0" xfId="0" applyFont="1"/>
    <xf numFmtId="179" fontId="129" fillId="25" borderId="13" xfId="2504" applyNumberFormat="1" applyFont="1" applyFill="1" applyBorder="1" applyAlignment="1">
      <alignment horizontal="left" vertical="center" wrapText="1"/>
    </xf>
    <xf numFmtId="179" fontId="128" fillId="63" borderId="13" xfId="2504" applyNumberFormat="1" applyFont="1" applyFill="1" applyBorder="1" applyAlignment="1">
      <alignment horizontal="left" vertical="center" wrapText="1"/>
    </xf>
    <xf numFmtId="179" fontId="120" fillId="0" borderId="0" xfId="2504" applyNumberFormat="1" applyFont="1" applyAlignment="1">
      <alignment vertical="center"/>
    </xf>
    <xf numFmtId="43" fontId="120" fillId="0" borderId="0" xfId="2504" applyNumberFormat="1" applyFont="1" applyAlignment="1">
      <alignment vertical="center"/>
    </xf>
    <xf numFmtId="171" fontId="46" fillId="0" borderId="0" xfId="551" applyNumberFormat="1" applyFont="1" applyFill="1" applyBorder="1" applyAlignment="1">
      <alignment horizontal="center"/>
    </xf>
    <xf numFmtId="174" fontId="92" fillId="0" borderId="0" xfId="0" applyFont="1" applyAlignment="1">
      <alignment vertical="center" wrapText="1"/>
    </xf>
    <xf numFmtId="174" fontId="92" fillId="0" borderId="0" xfId="0" applyFont="1" applyAlignment="1">
      <alignment vertical="center"/>
    </xf>
    <xf numFmtId="41" fontId="95" fillId="0" borderId="13" xfId="0" applyNumberFormat="1" applyFont="1" applyBorder="1" applyAlignment="1">
      <alignment vertical="center"/>
    </xf>
    <xf numFmtId="43" fontId="95" fillId="0" borderId="13" xfId="323" applyFont="1" applyBorder="1" applyAlignment="1">
      <alignment vertical="center"/>
    </xf>
    <xf numFmtId="0" fontId="65" fillId="61" borderId="13" xfId="2504" applyFont="1" applyFill="1" applyBorder="1" applyAlignment="1">
      <alignment horizontal="center" vertical="center" wrapText="1"/>
    </xf>
    <xf numFmtId="174" fontId="65" fillId="63" borderId="13" xfId="0" applyFont="1" applyFill="1" applyBorder="1" applyAlignment="1">
      <alignment horizontal="center" vertical="center" wrapText="1"/>
    </xf>
    <xf numFmtId="0" fontId="65" fillId="61" borderId="13" xfId="2504" applyFont="1" applyFill="1" applyBorder="1" applyAlignment="1">
      <alignment horizontal="center" vertical="center"/>
    </xf>
    <xf numFmtId="196" fontId="131" fillId="25" borderId="13" xfId="1049" applyNumberFormat="1" applyFont="1" applyFill="1" applyBorder="1" applyAlignment="1">
      <alignment vertical="center" wrapText="1"/>
    </xf>
    <xf numFmtId="41" fontId="128" fillId="64" borderId="13" xfId="2504" applyNumberFormat="1" applyFont="1" applyFill="1" applyBorder="1" applyAlignment="1">
      <alignment vertical="center" wrapText="1"/>
    </xf>
    <xf numFmtId="174" fontId="130" fillId="0" borderId="13" xfId="0" applyFont="1" applyBorder="1" applyAlignment="1">
      <alignment vertical="center" wrapText="1"/>
    </xf>
    <xf numFmtId="1" fontId="128" fillId="63" borderId="13" xfId="2504" applyNumberFormat="1" applyFont="1" applyFill="1" applyBorder="1" applyAlignment="1">
      <alignment horizontal="center" vertical="center" wrapText="1"/>
    </xf>
    <xf numFmtId="41" fontId="65" fillId="61" borderId="13" xfId="2504" applyNumberFormat="1" applyFont="1" applyFill="1" applyBorder="1" applyAlignment="1">
      <alignment horizontal="center" vertical="center" wrapText="1"/>
    </xf>
    <xf numFmtId="41" fontId="128" fillId="61" borderId="13" xfId="2504" applyNumberFormat="1" applyFont="1" applyFill="1" applyBorder="1" applyAlignment="1">
      <alignment horizontal="center" vertical="center" wrapText="1"/>
    </xf>
    <xf numFmtId="174" fontId="65" fillId="63" borderId="13" xfId="0" applyFont="1" applyFill="1" applyBorder="1" applyAlignment="1">
      <alignment vertical="center" wrapText="1"/>
    </xf>
    <xf numFmtId="196" fontId="65" fillId="63" borderId="13" xfId="0" applyNumberFormat="1" applyFont="1" applyFill="1" applyBorder="1" applyAlignment="1">
      <alignment horizontal="right" vertical="center" wrapText="1"/>
    </xf>
    <xf numFmtId="196" fontId="129" fillId="66" borderId="14" xfId="2504" applyNumberFormat="1" applyFont="1" applyFill="1" applyBorder="1" applyAlignment="1">
      <alignment vertical="center"/>
    </xf>
    <xf numFmtId="179" fontId="132" fillId="25" borderId="13" xfId="2504" applyNumberFormat="1" applyFont="1" applyFill="1" applyBorder="1" applyAlignment="1">
      <alignment horizontal="left" vertical="center" wrapText="1"/>
    </xf>
    <xf numFmtId="179" fontId="132" fillId="74" borderId="13" xfId="2504" applyNumberFormat="1" applyFont="1" applyFill="1" applyBorder="1" applyAlignment="1">
      <alignment horizontal="left" vertical="center" wrapText="1"/>
    </xf>
    <xf numFmtId="179" fontId="132" fillId="70" borderId="13" xfId="2504" applyNumberFormat="1" applyFont="1" applyFill="1" applyBorder="1" applyAlignment="1">
      <alignment horizontal="left" vertical="center" wrapText="1"/>
    </xf>
    <xf numFmtId="174" fontId="43" fillId="61" borderId="13" xfId="388" applyFont="1" applyFill="1" applyBorder="1" applyAlignment="1">
      <alignment vertical="center" wrapText="1"/>
    </xf>
    <xf numFmtId="174" fontId="43" fillId="61" borderId="13" xfId="388" applyFont="1" applyFill="1" applyBorder="1" applyAlignment="1">
      <alignment horizontal="center" vertical="center" wrapText="1"/>
    </xf>
    <xf numFmtId="196" fontId="155" fillId="25" borderId="13" xfId="1049" applyNumberFormat="1" applyFont="1" applyFill="1" applyBorder="1" applyAlignment="1">
      <alignment horizontal="right" vertical="center" wrapText="1"/>
    </xf>
    <xf numFmtId="196" fontId="155" fillId="25" borderId="13" xfId="1049" applyNumberFormat="1" applyFont="1" applyFill="1" applyBorder="1" applyAlignment="1">
      <alignment vertical="center" wrapText="1"/>
    </xf>
    <xf numFmtId="0" fontId="65" fillId="61" borderId="13" xfId="2504" applyFont="1" applyFill="1" applyBorder="1" applyAlignment="1">
      <alignment horizontal="left" vertical="center" wrapText="1"/>
    </xf>
    <xf numFmtId="196" fontId="156" fillId="25" borderId="13" xfId="1049" applyNumberFormat="1" applyFont="1" applyFill="1" applyBorder="1" applyAlignment="1">
      <alignment horizontal="right" vertical="center" wrapText="1"/>
    </xf>
    <xf numFmtId="41" fontId="129" fillId="25" borderId="13" xfId="2504" applyNumberFormat="1" applyFont="1" applyFill="1" applyBorder="1" applyAlignment="1">
      <alignment horizontal="center" vertical="center" wrapText="1"/>
    </xf>
    <xf numFmtId="179" fontId="129" fillId="66" borderId="13" xfId="2504" applyNumberFormat="1" applyFont="1" applyFill="1" applyBorder="1" applyAlignment="1">
      <alignment horizontal="left" vertical="center" wrapText="1"/>
    </xf>
    <xf numFmtId="174" fontId="157" fillId="72" borderId="13" xfId="0" applyFont="1" applyFill="1" applyBorder="1" applyAlignment="1">
      <alignment horizontal="center" vertical="center" wrapText="1"/>
    </xf>
    <xf numFmtId="41" fontId="160" fillId="72" borderId="61" xfId="0" applyNumberFormat="1" applyFont="1" applyFill="1" applyBorder="1" applyAlignment="1">
      <alignment horizontal="center" vertical="center" wrapText="1"/>
    </xf>
    <xf numFmtId="174" fontId="161" fillId="0" borderId="0" xfId="0" applyFont="1"/>
    <xf numFmtId="174" fontId="162" fillId="0" borderId="0" xfId="0" applyFont="1"/>
    <xf numFmtId="0" fontId="31" fillId="75" borderId="0" xfId="2620" applyFill="1"/>
    <xf numFmtId="43" fontId="0" fillId="75" borderId="0" xfId="2626" applyFont="1" applyFill="1"/>
    <xf numFmtId="0" fontId="49" fillId="75" borderId="0" xfId="2620" applyFont="1" applyFill="1"/>
    <xf numFmtId="43" fontId="49" fillId="75" borderId="0" xfId="2626" applyFont="1" applyFill="1"/>
    <xf numFmtId="0" fontId="31" fillId="75" borderId="0" xfId="2620" applyFill="1" applyAlignment="1">
      <alignment horizontal="center"/>
    </xf>
    <xf numFmtId="4" fontId="31" fillId="75" borderId="0" xfId="2620" applyNumberFormat="1" applyFill="1" applyAlignment="1">
      <alignment horizontal="right"/>
    </xf>
    <xf numFmtId="0" fontId="32" fillId="61" borderId="0" xfId="2620" applyFont="1" applyFill="1" applyAlignment="1">
      <alignment horizontal="center" vertical="center"/>
    </xf>
    <xf numFmtId="4" fontId="32" fillId="61" borderId="0" xfId="2620" applyNumberFormat="1" applyFont="1" applyFill="1" applyAlignment="1">
      <alignment horizontal="center" vertical="center"/>
    </xf>
    <xf numFmtId="0" fontId="31" fillId="75" borderId="0" xfId="2620" applyFill="1" applyAlignment="1">
      <alignment horizontal="center" vertical="center"/>
    </xf>
    <xf numFmtId="43" fontId="0" fillId="75" borderId="0" xfId="2626" applyFont="1" applyFill="1" applyAlignment="1">
      <alignment horizontal="center" vertical="center"/>
    </xf>
    <xf numFmtId="0" fontId="31" fillId="75" borderId="0" xfId="2620" applyFill="1" applyAlignment="1">
      <alignment horizontal="left"/>
    </xf>
    <xf numFmtId="191" fontId="0" fillId="75" borderId="0" xfId="2626" applyNumberFormat="1" applyFont="1" applyFill="1" applyAlignment="1">
      <alignment horizontal="left"/>
    </xf>
    <xf numFmtId="4" fontId="31" fillId="75" borderId="0" xfId="2620" applyNumberFormat="1" applyFill="1" applyAlignment="1">
      <alignment horizontal="left"/>
    </xf>
    <xf numFmtId="10" fontId="0" fillId="75" borderId="0" xfId="2621" applyNumberFormat="1" applyFont="1" applyFill="1" applyAlignment="1">
      <alignment horizontal="left"/>
    </xf>
    <xf numFmtId="0" fontId="166" fillId="75" borderId="0" xfId="457" applyFont="1" applyFill="1" applyAlignment="1">
      <alignment horizontal="left"/>
    </xf>
    <xf numFmtId="0" fontId="163" fillId="75" borderId="0" xfId="457" applyFont="1" applyFill="1" applyAlignment="1">
      <alignment horizontal="left"/>
    </xf>
    <xf numFmtId="0" fontId="49" fillId="75" borderId="0" xfId="2620" applyFont="1" applyFill="1" applyAlignment="1">
      <alignment horizontal="center"/>
    </xf>
    <xf numFmtId="4" fontId="49" fillId="75" borderId="0" xfId="2620" applyNumberFormat="1" applyFont="1" applyFill="1" applyAlignment="1">
      <alignment horizontal="right"/>
    </xf>
    <xf numFmtId="0" fontId="32" fillId="61" borderId="0" xfId="2620" applyFont="1" applyFill="1" applyAlignment="1">
      <alignment horizontal="center"/>
    </xf>
    <xf numFmtId="0" fontId="32" fillId="61" borderId="0" xfId="2620" applyFont="1" applyFill="1" applyAlignment="1">
      <alignment horizontal="left"/>
    </xf>
    <xf numFmtId="4" fontId="32" fillId="61" borderId="0" xfId="2620" applyNumberFormat="1" applyFont="1" applyFill="1" applyAlignment="1">
      <alignment horizontal="right"/>
    </xf>
    <xf numFmtId="191" fontId="0" fillId="75" borderId="0" xfId="2626" applyNumberFormat="1" applyFont="1" applyFill="1" applyAlignment="1">
      <alignment horizontal="center"/>
    </xf>
    <xf numFmtId="4" fontId="49" fillId="75" borderId="0" xfId="0" applyNumberFormat="1" applyFont="1" applyFill="1" applyAlignment="1">
      <alignment horizontal="right"/>
    </xf>
    <xf numFmtId="174" fontId="0" fillId="75" borderId="0" xfId="0" applyFill="1" applyAlignment="1">
      <alignment horizontal="center"/>
    </xf>
    <xf numFmtId="174" fontId="0" fillId="75" borderId="0" xfId="0" applyFill="1"/>
    <xf numFmtId="174" fontId="49" fillId="75" borderId="0" xfId="0" applyFont="1" applyFill="1" applyAlignment="1">
      <alignment horizontal="center"/>
    </xf>
    <xf numFmtId="174" fontId="32" fillId="61" borderId="0" xfId="0" applyFont="1" applyFill="1" applyAlignment="1">
      <alignment horizontal="center"/>
    </xf>
    <xf numFmtId="174" fontId="32" fillId="61" borderId="13" xfId="0" applyFont="1" applyFill="1" applyBorder="1" applyAlignment="1">
      <alignment horizontal="left"/>
    </xf>
    <xf numFmtId="174" fontId="32" fillId="61" borderId="13" xfId="0" applyFont="1" applyFill="1" applyBorder="1" applyAlignment="1">
      <alignment horizontal="center"/>
    </xf>
    <xf numFmtId="4" fontId="32" fillId="61" borderId="13" xfId="0" applyNumberFormat="1" applyFont="1" applyFill="1" applyBorder="1" applyAlignment="1">
      <alignment horizontal="right"/>
    </xf>
    <xf numFmtId="174" fontId="0" fillId="75" borderId="13" xfId="0" applyFill="1" applyBorder="1" applyAlignment="1">
      <alignment horizontal="left"/>
    </xf>
    <xf numFmtId="191" fontId="0" fillId="75" borderId="13" xfId="323" applyNumberFormat="1" applyFont="1" applyFill="1" applyBorder="1" applyAlignment="1">
      <alignment horizontal="center"/>
    </xf>
    <xf numFmtId="4" fontId="0" fillId="75" borderId="13" xfId="0" applyNumberFormat="1" applyFill="1" applyBorder="1" applyAlignment="1">
      <alignment horizontal="right"/>
    </xf>
    <xf numFmtId="174" fontId="0" fillId="75" borderId="0" xfId="0" applyFill="1" applyAlignment="1">
      <alignment horizontal="right"/>
    </xf>
    <xf numFmtId="174" fontId="0" fillId="75" borderId="0" xfId="0" applyFill="1" applyAlignment="1">
      <alignment horizontal="left"/>
    </xf>
    <xf numFmtId="4" fontId="0" fillId="75" borderId="0" xfId="0" applyNumberFormat="1" applyFill="1" applyAlignment="1">
      <alignment horizontal="right"/>
    </xf>
    <xf numFmtId="174" fontId="32" fillId="61" borderId="0" xfId="0" applyFont="1" applyFill="1" applyAlignment="1">
      <alignment horizontal="left"/>
    </xf>
    <xf numFmtId="4" fontId="32" fillId="61" borderId="0" xfId="0" applyNumberFormat="1" applyFont="1" applyFill="1" applyAlignment="1">
      <alignment horizontal="right"/>
    </xf>
    <xf numFmtId="191" fontId="0" fillId="75" borderId="0" xfId="323" applyNumberFormat="1" applyFont="1" applyFill="1" applyAlignment="1">
      <alignment horizontal="center"/>
    </xf>
    <xf numFmtId="174" fontId="169" fillId="0" borderId="0" xfId="0" applyFont="1"/>
    <xf numFmtId="10" fontId="170" fillId="0" borderId="0" xfId="551" applyNumberFormat="1" applyFont="1" applyAlignment="1">
      <alignment vertical="center"/>
    </xf>
    <xf numFmtId="10" fontId="173" fillId="0" borderId="0" xfId="551" applyNumberFormat="1" applyFont="1" applyAlignment="1">
      <alignment vertical="center"/>
    </xf>
    <xf numFmtId="10" fontId="172" fillId="0" borderId="0" xfId="551" applyNumberFormat="1" applyFont="1" applyAlignment="1">
      <alignment vertical="center"/>
    </xf>
    <xf numFmtId="10" fontId="174" fillId="0" borderId="0" xfId="551" applyNumberFormat="1" applyFont="1" applyAlignment="1">
      <alignment vertical="center"/>
    </xf>
    <xf numFmtId="174" fontId="175" fillId="0" borderId="0" xfId="0" applyFont="1"/>
    <xf numFmtId="174" fontId="176" fillId="0" borderId="0" xfId="0" applyFont="1"/>
    <xf numFmtId="9" fontId="177" fillId="0" borderId="0" xfId="551" applyFont="1"/>
    <xf numFmtId="10" fontId="178" fillId="0" borderId="0" xfId="551" applyNumberFormat="1" applyFont="1" applyBorder="1" applyAlignment="1">
      <alignment vertical="center"/>
    </xf>
    <xf numFmtId="41" fontId="169" fillId="0" borderId="0" xfId="0" applyNumberFormat="1" applyFont="1"/>
    <xf numFmtId="174" fontId="179" fillId="0" borderId="0" xfId="0" applyFont="1" applyAlignment="1">
      <alignment vertical="center" readingOrder="1"/>
    </xf>
    <xf numFmtId="174" fontId="181" fillId="0" borderId="0" xfId="0" applyFont="1"/>
    <xf numFmtId="174" fontId="182" fillId="0" borderId="0" xfId="0" applyFont="1"/>
    <xf numFmtId="174" fontId="184" fillId="61" borderId="13" xfId="0" applyFont="1" applyFill="1" applyBorder="1" applyAlignment="1">
      <alignment horizontal="left"/>
    </xf>
    <xf numFmtId="174" fontId="184" fillId="61" borderId="13" xfId="0" applyFont="1" applyFill="1" applyBorder="1" applyAlignment="1">
      <alignment horizontal="center"/>
    </xf>
    <xf numFmtId="4" fontId="184" fillId="61" borderId="13" xfId="0" applyNumberFormat="1" applyFont="1" applyFill="1" applyBorder="1" applyAlignment="1">
      <alignment horizontal="right"/>
    </xf>
    <xf numFmtId="174" fontId="66" fillId="75" borderId="13" xfId="0" applyFont="1" applyFill="1" applyBorder="1" applyAlignment="1">
      <alignment horizontal="left"/>
    </xf>
    <xf numFmtId="191" fontId="66" fillId="75" borderId="13" xfId="323" applyNumberFormat="1" applyFont="1" applyFill="1" applyBorder="1" applyAlignment="1">
      <alignment horizontal="center"/>
    </xf>
    <xf numFmtId="4" fontId="66" fillId="75" borderId="13" xfId="0" applyNumberFormat="1" applyFont="1" applyFill="1" applyBorder="1" applyAlignment="1">
      <alignment horizontal="right"/>
    </xf>
    <xf numFmtId="174" fontId="180" fillId="0" borderId="0" xfId="0" applyFont="1" applyAlignment="1">
      <alignment vertical="center" readingOrder="1"/>
    </xf>
    <xf numFmtId="171" fontId="169" fillId="0" borderId="0" xfId="551" applyNumberFormat="1" applyFont="1"/>
    <xf numFmtId="10" fontId="169" fillId="0" borderId="0" xfId="551" applyNumberFormat="1" applyFont="1"/>
    <xf numFmtId="178" fontId="169" fillId="0" borderId="0" xfId="0" applyNumberFormat="1" applyFont="1"/>
    <xf numFmtId="174" fontId="151" fillId="0" borderId="0" xfId="0" applyFont="1" applyAlignment="1">
      <alignment horizontal="center" vertical="center"/>
    </xf>
    <xf numFmtId="174" fontId="190" fillId="0" borderId="0" xfId="0" applyFont="1"/>
    <xf numFmtId="174" fontId="168" fillId="0" borderId="0" xfId="0" applyFont="1" applyAlignment="1">
      <alignment horizontal="center" vertical="center" wrapText="1"/>
    </xf>
    <xf numFmtId="168" fontId="191" fillId="0" borderId="0" xfId="0" applyNumberFormat="1" applyFont="1"/>
    <xf numFmtId="174" fontId="191" fillId="0" borderId="0" xfId="0" applyFont="1"/>
    <xf numFmtId="174" fontId="192" fillId="0" borderId="0" xfId="0" applyFont="1"/>
    <xf numFmtId="178" fontId="191" fillId="0" borderId="0" xfId="0" applyNumberFormat="1" applyFont="1"/>
    <xf numFmtId="174" fontId="193" fillId="0" borderId="0" xfId="0" applyFont="1"/>
    <xf numFmtId="174" fontId="195" fillId="0" borderId="0" xfId="0" applyFont="1" applyAlignment="1">
      <alignment horizontal="center"/>
    </xf>
    <xf numFmtId="174" fontId="195" fillId="0" borderId="0" xfId="0" applyFont="1"/>
    <xf numFmtId="174" fontId="169" fillId="0" borderId="0" xfId="0" applyFont="1" applyAlignment="1">
      <alignment horizontal="center"/>
    </xf>
    <xf numFmtId="174" fontId="40" fillId="0" borderId="0" xfId="0" applyFont="1" applyAlignment="1">
      <alignment horizontal="center" vertical="center" wrapText="1"/>
    </xf>
    <xf numFmtId="174" fontId="199" fillId="0" borderId="0" xfId="0" applyFont="1"/>
    <xf numFmtId="174" fontId="4" fillId="0" borderId="0" xfId="0" applyFont="1"/>
    <xf numFmtId="174" fontId="151" fillId="0" borderId="0" xfId="0" applyFont="1"/>
    <xf numFmtId="3" fontId="4" fillId="0" borderId="0" xfId="0" applyNumberFormat="1" applyFont="1"/>
    <xf numFmtId="1" fontId="169" fillId="0" borderId="0" xfId="0" applyNumberFormat="1" applyFont="1"/>
    <xf numFmtId="1" fontId="4" fillId="0" borderId="0" xfId="0" applyNumberFormat="1" applyFont="1"/>
    <xf numFmtId="43" fontId="169" fillId="0" borderId="0" xfId="323" applyFont="1" applyFill="1" applyBorder="1"/>
    <xf numFmtId="3" fontId="203"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90" fillId="25" borderId="0" xfId="0" applyFont="1" applyFill="1"/>
    <xf numFmtId="174" fontId="190" fillId="0" borderId="0" xfId="0" applyFont="1" applyAlignment="1">
      <alignment horizontal="center"/>
    </xf>
    <xf numFmtId="0" fontId="3" fillId="0" borderId="0" xfId="348" applyFont="1" applyAlignment="1">
      <alignment vertic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69" fillId="0" borderId="0" xfId="0" applyNumberFormat="1" applyFont="1" applyAlignment="1">
      <alignment horizontal="center"/>
    </xf>
    <xf numFmtId="41" fontId="169" fillId="0" borderId="0" xfId="0" applyNumberFormat="1" applyFont="1" applyAlignment="1">
      <alignment horizontal="right"/>
    </xf>
    <xf numFmtId="174" fontId="169" fillId="0" borderId="0" xfId="0" applyFont="1" applyAlignment="1">
      <alignment horizontal="right" indent="1"/>
    </xf>
    <xf numFmtId="9" fontId="169" fillId="0" borderId="0" xfId="551" applyFont="1" applyAlignment="1">
      <alignment horizontal="right"/>
    </xf>
    <xf numFmtId="174" fontId="169" fillId="0" borderId="0" xfId="0" applyFont="1" applyAlignment="1">
      <alignment horizontal="right"/>
    </xf>
    <xf numFmtId="171" fontId="169" fillId="0" borderId="0" xfId="551" applyNumberFormat="1" applyFont="1" applyAlignment="1">
      <alignment horizontal="right"/>
    </xf>
    <xf numFmtId="171" fontId="199" fillId="0" borderId="13" xfId="551" applyNumberFormat="1" applyFont="1" applyBorder="1" applyAlignment="1">
      <alignment horizontal="right"/>
    </xf>
    <xf numFmtId="171" fontId="169" fillId="0" borderId="13" xfId="551" applyNumberFormat="1" applyFont="1" applyBorder="1" applyAlignment="1">
      <alignment horizontal="right" indent="1"/>
    </xf>
    <xf numFmtId="171" fontId="169" fillId="0" borderId="0" xfId="551" applyNumberFormat="1" applyFont="1" applyAlignment="1">
      <alignment horizontal="right" indent="1"/>
    </xf>
    <xf numFmtId="10" fontId="169" fillId="0" borderId="0" xfId="0" applyNumberFormat="1" applyFont="1"/>
    <xf numFmtId="41" fontId="169" fillId="0" borderId="13" xfId="0" applyNumberFormat="1" applyFont="1" applyBorder="1" applyAlignment="1">
      <alignment horizontal="right" indent="1"/>
    </xf>
    <xf numFmtId="171" fontId="169" fillId="0" borderId="13" xfId="551" applyNumberFormat="1" applyFont="1" applyBorder="1"/>
    <xf numFmtId="171" fontId="199" fillId="0" borderId="13" xfId="551" applyNumberFormat="1" applyFont="1" applyBorder="1" applyAlignment="1">
      <alignment horizontal="center"/>
    </xf>
    <xf numFmtId="174" fontId="205" fillId="0" borderId="0" xfId="0" applyFont="1"/>
    <xf numFmtId="185" fontId="169" fillId="0" borderId="0" xfId="0" applyNumberFormat="1" applyFont="1"/>
    <xf numFmtId="187" fontId="169" fillId="0" borderId="0" xfId="0" applyNumberFormat="1" applyFont="1"/>
    <xf numFmtId="43" fontId="169" fillId="0" borderId="0" xfId="0" applyNumberFormat="1" applyFont="1"/>
    <xf numFmtId="187" fontId="193" fillId="0" borderId="0" xfId="0" applyNumberFormat="1" applyFont="1"/>
    <xf numFmtId="180" fontId="169" fillId="0" borderId="0" xfId="0" applyNumberFormat="1" applyFont="1"/>
    <xf numFmtId="43" fontId="193" fillId="0" borderId="0" xfId="0" applyNumberFormat="1" applyFont="1"/>
    <xf numFmtId="171" fontId="169" fillId="0" borderId="0" xfId="551" applyNumberFormat="1" applyFont="1" applyBorder="1"/>
    <xf numFmtId="180" fontId="169" fillId="0" borderId="0" xfId="551" applyNumberFormat="1" applyFont="1"/>
    <xf numFmtId="187" fontId="151" fillId="0" borderId="0" xfId="0" applyNumberFormat="1" applyFont="1"/>
    <xf numFmtId="2" fontId="169" fillId="0" borderId="0" xfId="551" applyNumberFormat="1" applyFont="1" applyBorder="1"/>
    <xf numFmtId="186" fontId="169" fillId="0" borderId="0" xfId="0" applyNumberFormat="1" applyFont="1"/>
    <xf numFmtId="174" fontId="169" fillId="0" borderId="0" xfId="0" applyFont="1" applyAlignment="1">
      <alignment vertical="center"/>
    </xf>
    <xf numFmtId="2" fontId="169" fillId="0" borderId="0" xfId="551" applyNumberFormat="1" applyFont="1" applyBorder="1" applyAlignment="1">
      <alignment vertical="center"/>
    </xf>
    <xf numFmtId="2" fontId="154" fillId="0" borderId="0" xfId="551" applyNumberFormat="1" applyFont="1" applyBorder="1"/>
    <xf numFmtId="168" fontId="209" fillId="0" borderId="0" xfId="323" applyNumberFormat="1" applyFont="1" applyFill="1" applyBorder="1" applyAlignment="1">
      <alignment horizontal="center"/>
    </xf>
    <xf numFmtId="174" fontId="209" fillId="0" borderId="0" xfId="0" applyFont="1"/>
    <xf numFmtId="174" fontId="169" fillId="25" borderId="0" xfId="0" applyFont="1" applyFill="1"/>
    <xf numFmtId="43" fontId="209" fillId="0" borderId="0" xfId="0" applyNumberFormat="1" applyFont="1"/>
    <xf numFmtId="179" fontId="210" fillId="0" borderId="13" xfId="0" applyNumberFormat="1" applyFont="1" applyBorder="1" applyAlignment="1">
      <alignment horizontal="center" vertical="center" wrapText="1"/>
    </xf>
    <xf numFmtId="171" fontId="210" fillId="0" borderId="13" xfId="551" applyNumberFormat="1" applyFont="1" applyBorder="1" applyAlignment="1">
      <alignment horizontal="center" vertical="center" wrapText="1"/>
    </xf>
    <xf numFmtId="174" fontId="211" fillId="0" borderId="13" xfId="0" applyFont="1" applyBorder="1" applyAlignment="1">
      <alignment horizontal="left" vertical="center" wrapText="1"/>
    </xf>
    <xf numFmtId="179" fontId="212" fillId="0" borderId="13" xfId="0" applyNumberFormat="1" applyFont="1" applyBorder="1" applyAlignment="1">
      <alignment horizontal="left" vertical="center" wrapText="1"/>
    </xf>
    <xf numFmtId="171" fontId="211" fillId="0" borderId="13" xfId="551" applyNumberFormat="1" applyFont="1" applyBorder="1" applyAlignment="1">
      <alignment horizontal="right" vertical="center" wrapText="1"/>
    </xf>
    <xf numFmtId="174" fontId="169" fillId="0" borderId="0" xfId="0" applyFont="1" applyAlignment="1">
      <alignment vertical="top" wrapText="1"/>
    </xf>
    <xf numFmtId="10" fontId="209" fillId="0" borderId="0" xfId="551" applyNumberFormat="1" applyFont="1" applyAlignment="1">
      <alignment vertical="top"/>
    </xf>
    <xf numFmtId="179" fontId="213" fillId="0" borderId="13" xfId="0" applyNumberFormat="1" applyFont="1" applyBorder="1" applyAlignment="1">
      <alignment horizontal="left" vertical="center" wrapText="1"/>
    </xf>
    <xf numFmtId="171" fontId="214" fillId="0" borderId="13" xfId="551" applyNumberFormat="1" applyFont="1" applyBorder="1" applyAlignment="1">
      <alignment horizontal="right" vertical="center" wrapText="1"/>
    </xf>
    <xf numFmtId="174" fontId="215" fillId="0" borderId="0" xfId="0" applyFont="1"/>
    <xf numFmtId="171" fontId="209" fillId="0" borderId="0" xfId="551" applyNumberFormat="1" applyFont="1"/>
    <xf numFmtId="174" fontId="169" fillId="0" borderId="0" xfId="0" applyFont="1" applyAlignment="1">
      <alignment horizontal="right" wrapText="1"/>
    </xf>
    <xf numFmtId="171" fontId="210" fillId="0" borderId="13" xfId="551" applyNumberFormat="1" applyFont="1" applyBorder="1" applyAlignment="1">
      <alignment horizontal="right" vertical="center" wrapText="1"/>
    </xf>
    <xf numFmtId="43" fontId="216" fillId="0" borderId="0" xfId="0" applyNumberFormat="1" applyFont="1"/>
    <xf numFmtId="179" fontId="211" fillId="0" borderId="13" xfId="0" applyNumberFormat="1" applyFont="1" applyBorder="1" applyAlignment="1">
      <alignment horizontal="left" vertical="center" wrapText="1"/>
    </xf>
    <xf numFmtId="174" fontId="199" fillId="0" borderId="13" xfId="0" applyFont="1" applyBorder="1" applyAlignment="1">
      <alignment horizontal="left" vertical="center" wrapText="1"/>
    </xf>
    <xf numFmtId="174" fontId="169" fillId="0" borderId="0" xfId="0" applyFont="1" applyAlignment="1">
      <alignment horizontal="left"/>
    </xf>
    <xf numFmtId="41" fontId="212" fillId="0" borderId="13" xfId="0" applyNumberFormat="1" applyFont="1" applyBorder="1" applyAlignment="1">
      <alignment horizontal="center" vertical="center" wrapText="1"/>
    </xf>
    <xf numFmtId="179" fontId="212" fillId="0" borderId="13" xfId="0" applyNumberFormat="1" applyFont="1" applyBorder="1" applyAlignment="1">
      <alignment horizontal="center" vertical="center" wrapText="1"/>
    </xf>
    <xf numFmtId="179" fontId="211" fillId="0" borderId="13" xfId="0" applyNumberFormat="1" applyFont="1" applyBorder="1" applyAlignment="1">
      <alignment horizontal="center" vertical="center" wrapText="1"/>
    </xf>
    <xf numFmtId="171" fontId="169" fillId="0" borderId="13" xfId="551" applyNumberFormat="1" applyFont="1" applyBorder="1" applyAlignment="1">
      <alignment horizontal="center"/>
    </xf>
    <xf numFmtId="171" fontId="169" fillId="0" borderId="0" xfId="551" applyNumberFormat="1" applyFont="1" applyBorder="1" applyAlignment="1">
      <alignment horizontal="center"/>
    </xf>
    <xf numFmtId="174" fontId="216" fillId="0" borderId="0" xfId="0" applyFont="1" applyAlignment="1">
      <alignment horizontal="center"/>
    </xf>
    <xf numFmtId="174" fontId="199" fillId="0" borderId="13" xfId="0" applyFont="1" applyBorder="1" applyAlignment="1">
      <alignment horizontal="left"/>
    </xf>
    <xf numFmtId="10" fontId="216" fillId="0" borderId="0" xfId="551" applyNumberFormat="1" applyFont="1" applyAlignment="1"/>
    <xf numFmtId="179" fontId="169" fillId="0" borderId="0" xfId="0" applyNumberFormat="1" applyFont="1" applyAlignment="1">
      <alignment horizontal="left"/>
    </xf>
    <xf numFmtId="179" fontId="169" fillId="0" borderId="13" xfId="0" applyNumberFormat="1" applyFont="1" applyBorder="1" applyAlignment="1">
      <alignment horizontal="left"/>
    </xf>
    <xf numFmtId="174" fontId="71" fillId="0" borderId="0" xfId="0" applyFont="1" applyAlignment="1">
      <alignment vertical="center" wrapText="1"/>
    </xf>
    <xf numFmtId="181" fontId="62" fillId="25" borderId="0" xfId="0" applyNumberFormat="1" applyFont="1" applyFill="1" applyAlignment="1">
      <alignment horizontal="left" vertical="center" wrapText="1"/>
    </xf>
    <xf numFmtId="0" fontId="169" fillId="0" borderId="0" xfId="744" applyFont="1"/>
    <xf numFmtId="0" fontId="194" fillId="0" borderId="0" xfId="744" applyFont="1" applyAlignment="1">
      <alignment horizontal="center" vertical="center"/>
    </xf>
    <xf numFmtId="0" fontId="209" fillId="0" borderId="0" xfId="744" applyFont="1" applyAlignment="1">
      <alignment vertical="center"/>
    </xf>
    <xf numFmtId="43" fontId="209" fillId="0" borderId="0" xfId="744" applyNumberFormat="1" applyFont="1" applyAlignment="1">
      <alignment vertical="center"/>
    </xf>
    <xf numFmtId="168" fontId="169" fillId="0" borderId="0" xfId="323" applyNumberFormat="1" applyFont="1"/>
    <xf numFmtId="0" fontId="209" fillId="0" borderId="0" xfId="744" applyFont="1" applyAlignment="1">
      <alignment horizontal="left" vertical="center"/>
    </xf>
    <xf numFmtId="43" fontId="169" fillId="0" borderId="0" xfId="744" applyNumberFormat="1" applyFont="1"/>
    <xf numFmtId="40" fontId="169" fillId="0" borderId="0" xfId="744" applyNumberFormat="1" applyFont="1"/>
    <xf numFmtId="189" fontId="169" fillId="0" borderId="0" xfId="744" applyNumberFormat="1" applyFont="1"/>
    <xf numFmtId="174" fontId="196" fillId="0" borderId="0" xfId="0" applyFont="1" applyAlignment="1">
      <alignment horizontal="center" vertical="center" wrapText="1"/>
    </xf>
    <xf numFmtId="174" fontId="219" fillId="0" borderId="0" xfId="0" applyFont="1"/>
    <xf numFmtId="10" fontId="190" fillId="0" borderId="0" xfId="551" applyNumberFormat="1" applyFont="1"/>
    <xf numFmtId="174" fontId="190" fillId="0" borderId="0" xfId="0" applyFont="1" applyAlignment="1">
      <alignment vertical="center"/>
    </xf>
    <xf numFmtId="178" fontId="199" fillId="0" borderId="0" xfId="0" applyNumberFormat="1" applyFont="1"/>
    <xf numFmtId="198" fontId="169" fillId="0" borderId="0" xfId="0" applyNumberFormat="1" applyFont="1"/>
    <xf numFmtId="174" fontId="169" fillId="0" borderId="0" xfId="0" applyFont="1" applyAlignment="1">
      <alignment horizontal="center" vertical="center"/>
    </xf>
    <xf numFmtId="174" fontId="159"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220" fillId="0" borderId="0" xfId="0" applyFont="1" applyAlignment="1">
      <alignment vertical="center"/>
    </xf>
    <xf numFmtId="168" fontId="220" fillId="0" borderId="0" xfId="323" applyNumberFormat="1" applyFont="1" applyBorder="1" applyAlignment="1">
      <alignment vertical="center"/>
    </xf>
    <xf numFmtId="198" fontId="220" fillId="0" borderId="0" xfId="0" applyNumberFormat="1" applyFont="1" applyAlignment="1">
      <alignment vertical="center"/>
    </xf>
    <xf numFmtId="174" fontId="169" fillId="0" borderId="0" xfId="442" applyFont="1"/>
    <xf numFmtId="174" fontId="169" fillId="0" borderId="0" xfId="391" applyFont="1"/>
    <xf numFmtId="174" fontId="221" fillId="0" borderId="0" xfId="391" applyFont="1" applyAlignment="1">
      <alignment horizontal="center"/>
    </xf>
    <xf numFmtId="174" fontId="46" fillId="25" borderId="0" xfId="0" applyFont="1" applyFill="1" applyAlignment="1">
      <alignment horizontal="left" vertical="center" wrapText="1"/>
    </xf>
    <xf numFmtId="174" fontId="60"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5" fillId="25" borderId="0" xfId="0" applyNumberFormat="1" applyFont="1" applyFill="1" applyAlignment="1">
      <alignment vertical="center"/>
    </xf>
    <xf numFmtId="43" fontId="95"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7" fillId="0" borderId="0" xfId="0" applyNumberFormat="1" applyFont="1" applyAlignment="1">
      <alignment horizontal="center" vertical="center" wrapText="1"/>
    </xf>
    <xf numFmtId="0" fontId="97" fillId="0" borderId="0" xfId="0" applyNumberFormat="1" applyFont="1" applyAlignment="1">
      <alignment horizontal="center" vertical="center"/>
    </xf>
    <xf numFmtId="0" fontId="97" fillId="0" borderId="0" xfId="0" applyNumberFormat="1" applyFont="1" applyAlignment="1">
      <alignment horizontal="left" vertical="center" indent="1"/>
    </xf>
    <xf numFmtId="0" fontId="97" fillId="0" borderId="40" xfId="0" applyNumberFormat="1" applyFont="1" applyBorder="1" applyAlignment="1">
      <alignment horizontal="center" vertical="center"/>
    </xf>
    <xf numFmtId="9" fontId="169" fillId="0" borderId="0" xfId="551" applyFont="1"/>
    <xf numFmtId="174" fontId="169" fillId="0" borderId="0" xfId="0" applyFont="1" applyAlignment="1">
      <alignment horizontal="left" indent="1"/>
    </xf>
    <xf numFmtId="174" fontId="159" fillId="25" borderId="0" xfId="0" applyFont="1" applyFill="1" applyAlignment="1">
      <alignment horizontal="center" vertical="center" wrapText="1"/>
    </xf>
    <xf numFmtId="174" fontId="154" fillId="0" borderId="0" xfId="0" applyFont="1"/>
    <xf numFmtId="174" fontId="169" fillId="25" borderId="0" xfId="0" applyFont="1" applyFill="1" applyAlignment="1">
      <alignment vertical="center"/>
    </xf>
    <xf numFmtId="178" fontId="223" fillId="0" borderId="0" xfId="0" applyNumberFormat="1" applyFont="1"/>
    <xf numFmtId="174" fontId="148" fillId="73" borderId="13" xfId="0" applyFont="1" applyFill="1" applyBorder="1" applyAlignment="1">
      <alignment horizontal="center" vertical="center" wrapText="1"/>
    </xf>
    <xf numFmtId="174" fontId="149" fillId="72" borderId="13" xfId="0" applyFont="1" applyFill="1" applyBorder="1" applyAlignment="1">
      <alignment horizontal="center" vertical="center" wrapText="1"/>
    </xf>
    <xf numFmtId="174" fontId="199" fillId="0" borderId="0" xfId="0" applyFont="1" applyAlignment="1">
      <alignment horizontal="center" vertical="center"/>
    </xf>
    <xf numFmtId="41" fontId="61"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1" fillId="0" borderId="39" xfId="0" applyNumberFormat="1" applyFont="1" applyBorder="1" applyAlignment="1">
      <alignment horizontal="right"/>
    </xf>
    <xf numFmtId="49" fontId="209" fillId="0" borderId="0" xfId="0" applyNumberFormat="1" applyFont="1"/>
    <xf numFmtId="171" fontId="169" fillId="0" borderId="0" xfId="551" applyNumberFormat="1" applyFont="1" applyFill="1" applyBorder="1"/>
    <xf numFmtId="168" fontId="187" fillId="25" borderId="0" xfId="323" applyNumberFormat="1" applyFont="1" applyFill="1" applyBorder="1" applyAlignment="1">
      <alignment horizontal="right" vertical="center"/>
    </xf>
    <xf numFmtId="49" fontId="169" fillId="0" borderId="0" xfId="0" applyNumberFormat="1" applyFont="1"/>
    <xf numFmtId="174" fontId="157" fillId="72" borderId="13" xfId="0" applyFont="1" applyFill="1" applyBorder="1" applyAlignment="1">
      <alignment vertical="center" wrapText="1"/>
    </xf>
    <xf numFmtId="168" fontId="209" fillId="0" borderId="13" xfId="323" applyNumberFormat="1" applyFont="1" applyBorder="1" applyAlignment="1">
      <alignment horizontal="right" vertical="center"/>
    </xf>
    <xf numFmtId="37" fontId="157" fillId="72" borderId="13" xfId="0" applyNumberFormat="1" applyFont="1" applyFill="1" applyBorder="1" applyAlignment="1">
      <alignment horizontal="center" vertical="center" wrapText="1"/>
    </xf>
    <xf numFmtId="37" fontId="158" fillId="72" borderId="13" xfId="0" applyNumberFormat="1" applyFont="1" applyFill="1" applyBorder="1" applyAlignment="1">
      <alignment vertical="center" wrapText="1"/>
    </xf>
    <xf numFmtId="174" fontId="98" fillId="25" borderId="19" xfId="0" applyFont="1" applyFill="1" applyBorder="1" applyAlignment="1">
      <alignment horizontal="center" vertical="center" wrapText="1"/>
    </xf>
    <xf numFmtId="174" fontId="98" fillId="25" borderId="0" xfId="0" applyFont="1" applyFill="1" applyAlignment="1">
      <alignment horizontal="center" vertical="center" wrapText="1"/>
    </xf>
    <xf numFmtId="41" fontId="219" fillId="72" borderId="61" xfId="0" applyNumberFormat="1" applyFont="1" applyFill="1" applyBorder="1" applyAlignment="1">
      <alignment horizontal="center" vertical="top" wrapText="1"/>
    </xf>
    <xf numFmtId="41" fontId="159" fillId="72" borderId="61" xfId="0" applyNumberFormat="1" applyFont="1" applyFill="1" applyBorder="1" applyAlignment="1">
      <alignment horizontal="center" vertical="top" wrapText="1"/>
    </xf>
    <xf numFmtId="0" fontId="169" fillId="0" borderId="0" xfId="919" applyFont="1"/>
    <xf numFmtId="0" fontId="192" fillId="0" borderId="0" xfId="919" applyFont="1"/>
    <xf numFmtId="0" fontId="226" fillId="25" borderId="0" xfId="919" applyFont="1" applyFill="1" applyAlignment="1">
      <alignment horizontal="center" vertical="center" wrapText="1"/>
    </xf>
    <xf numFmtId="0" fontId="192" fillId="0" borderId="0" xfId="919" applyFont="1" applyAlignment="1">
      <alignment horizontal="center"/>
    </xf>
    <xf numFmtId="0" fontId="192" fillId="0" borderId="0" xfId="919" applyFont="1" applyAlignment="1">
      <alignment vertical="center"/>
    </xf>
    <xf numFmtId="0" fontId="192" fillId="0" borderId="0" xfId="1123" applyFont="1" applyAlignment="1">
      <alignment horizontal="left"/>
    </xf>
    <xf numFmtId="0" fontId="203" fillId="0" borderId="23" xfId="919" applyFont="1" applyBorder="1" applyAlignment="1">
      <alignment horizontal="left" vertical="center"/>
    </xf>
    <xf numFmtId="9" fontId="203" fillId="0" borderId="46" xfId="551" applyFont="1" applyFill="1" applyBorder="1" applyAlignment="1">
      <alignment horizontal="right" vertical="center"/>
    </xf>
    <xf numFmtId="0" fontId="199" fillId="0" borderId="0" xfId="919" applyFont="1"/>
    <xf numFmtId="0" fontId="169" fillId="25" borderId="0" xfId="919" applyFont="1" applyFill="1"/>
    <xf numFmtId="0" fontId="3" fillId="0" borderId="23" xfId="919" applyFont="1" applyBorder="1" applyAlignment="1">
      <alignment horizontal="left" vertical="center"/>
    </xf>
    <xf numFmtId="0" fontId="98" fillId="25" borderId="0" xfId="919" applyFont="1" applyFill="1" applyAlignment="1">
      <alignment horizontal="center" vertical="center" wrapText="1"/>
    </xf>
    <xf numFmtId="168" fontId="27" fillId="25" borderId="0" xfId="323" applyNumberFormat="1" applyFont="1" applyFill="1" applyBorder="1" applyAlignment="1"/>
    <xf numFmtId="168" fontId="98" fillId="25" borderId="0" xfId="323" applyNumberFormat="1" applyFont="1" applyFill="1" applyBorder="1" applyAlignment="1">
      <alignment vertical="center"/>
    </xf>
    <xf numFmtId="0" fontId="190" fillId="0" borderId="0" xfId="919" applyFont="1"/>
    <xf numFmtId="0" fontId="195" fillId="0" borderId="0" xfId="919" applyFont="1" applyAlignment="1">
      <alignment horizontal="center"/>
    </xf>
    <xf numFmtId="168" fontId="190" fillId="0" borderId="0" xfId="919" applyNumberFormat="1" applyFont="1"/>
    <xf numFmtId="171" fontId="190" fillId="0" borderId="0" xfId="1123" applyNumberFormat="1" applyFont="1" applyAlignment="1">
      <alignment horizontal="center"/>
    </xf>
    <xf numFmtId="0" fontId="190" fillId="0" borderId="0" xfId="919" applyFont="1" applyAlignment="1">
      <alignment horizontal="center"/>
    </xf>
    <xf numFmtId="179" fontId="95" fillId="0" borderId="13" xfId="0" applyNumberFormat="1" applyFont="1" applyBorder="1" applyAlignment="1">
      <alignment vertical="center"/>
    </xf>
    <xf numFmtId="174" fontId="169" fillId="0" borderId="0" xfId="0" applyFont="1" applyAlignment="1">
      <alignment vertical="top"/>
    </xf>
    <xf numFmtId="174" fontId="177" fillId="0" borderId="0" xfId="0" applyFont="1"/>
    <xf numFmtId="174" fontId="230" fillId="0" borderId="0" xfId="1117" quotePrefix="1" applyFont="1" applyAlignment="1" applyProtection="1"/>
    <xf numFmtId="174" fontId="220" fillId="0" borderId="0" xfId="0" applyFont="1"/>
    <xf numFmtId="174" fontId="227" fillId="0" borderId="0" xfId="0" applyFont="1"/>
    <xf numFmtId="174" fontId="230" fillId="0" borderId="0" xfId="1117" applyFont="1" applyAlignment="1" applyProtection="1">
      <alignment horizontal="left" indent="5"/>
    </xf>
    <xf numFmtId="174" fontId="227" fillId="0" borderId="0" xfId="0" applyFont="1" applyAlignment="1">
      <alignment horizontal="left"/>
    </xf>
    <xf numFmtId="174" fontId="220" fillId="0" borderId="0" xfId="0" applyFont="1" applyAlignment="1">
      <alignment horizontal="left" indent="5"/>
    </xf>
    <xf numFmtId="174" fontId="227" fillId="0" borderId="0" xfId="0" applyFont="1" applyAlignment="1">
      <alignment horizontal="left" indent="5"/>
    </xf>
    <xf numFmtId="174" fontId="230" fillId="0" borderId="0" xfId="1117" applyFont="1" applyAlignment="1" applyProtection="1">
      <alignment horizontal="left" indent="8"/>
    </xf>
    <xf numFmtId="174" fontId="114" fillId="0" borderId="0" xfId="1117" applyFont="1" applyAlignment="1" applyProtection="1"/>
    <xf numFmtId="174" fontId="220" fillId="0" borderId="0" xfId="0" applyFont="1" applyAlignment="1">
      <alignment horizontal="left" indent="8"/>
    </xf>
    <xf numFmtId="174" fontId="230" fillId="25" borderId="0" xfId="1117" applyFont="1" applyFill="1" applyAlignment="1" applyProtection="1">
      <alignment horizontal="left" indent="8"/>
    </xf>
    <xf numFmtId="174" fontId="220" fillId="25" borderId="0" xfId="0" applyFont="1" applyFill="1"/>
    <xf numFmtId="174" fontId="227" fillId="0" borderId="0" xfId="0" applyFont="1" applyAlignment="1">
      <alignment horizontal="left" indent="3"/>
    </xf>
    <xf numFmtId="174" fontId="227" fillId="0" borderId="0" xfId="0" applyFont="1" applyAlignment="1">
      <alignment horizontal="left" wrapText="1" indent="3"/>
    </xf>
    <xf numFmtId="168" fontId="199" fillId="0" borderId="0" xfId="323" applyNumberFormat="1" applyFont="1"/>
    <xf numFmtId="168" fontId="199" fillId="0" borderId="13" xfId="323" applyNumberFormat="1" applyFont="1" applyBorder="1"/>
    <xf numFmtId="171" fontId="199" fillId="0" borderId="13" xfId="551" applyNumberFormat="1" applyFont="1" applyBorder="1"/>
    <xf numFmtId="168" fontId="169" fillId="0" borderId="13" xfId="323" applyNumberFormat="1" applyFont="1" applyBorder="1"/>
    <xf numFmtId="168" fontId="199" fillId="0" borderId="13" xfId="323" applyNumberFormat="1" applyFont="1" applyBorder="1" applyAlignment="1">
      <alignment horizontal="center" vertical="center" wrapText="1"/>
    </xf>
    <xf numFmtId="168" fontId="169" fillId="0" borderId="13" xfId="323" applyNumberFormat="1" applyFont="1" applyBorder="1" applyAlignment="1">
      <alignment vertical="center" wrapText="1"/>
    </xf>
    <xf numFmtId="171" fontId="199" fillId="0" borderId="13" xfId="551" applyNumberFormat="1" applyFont="1" applyBorder="1" applyAlignment="1">
      <alignment vertical="center" wrapText="1"/>
    </xf>
    <xf numFmtId="168" fontId="199" fillId="0" borderId="13" xfId="323" applyNumberFormat="1" applyFont="1" applyBorder="1" applyAlignment="1">
      <alignment vertical="center" wrapText="1"/>
    </xf>
    <xf numFmtId="174" fontId="169" fillId="0" borderId="0" xfId="0" applyFont="1" applyAlignment="1">
      <alignment horizontal="justify"/>
    </xf>
    <xf numFmtId="174" fontId="202" fillId="0" borderId="0" xfId="0" applyFont="1"/>
    <xf numFmtId="174" fontId="202" fillId="0" borderId="0" xfId="0" applyFont="1" applyAlignment="1">
      <alignment vertical="center" wrapText="1"/>
    </xf>
    <xf numFmtId="174" fontId="229" fillId="0" borderId="0" xfId="0" applyFont="1" applyAlignment="1">
      <alignment wrapText="1"/>
    </xf>
    <xf numFmtId="0" fontId="31" fillId="0" borderId="0" xfId="1308"/>
    <xf numFmtId="174" fontId="222" fillId="25" borderId="0" xfId="0" applyFont="1" applyFill="1" applyAlignment="1">
      <alignment horizontal="center" vertical="center" wrapText="1"/>
    </xf>
    <xf numFmtId="174" fontId="187" fillId="25" borderId="0" xfId="0" applyFont="1" applyFill="1" applyAlignment="1">
      <alignment horizontal="center" vertical="center"/>
    </xf>
    <xf numFmtId="174" fontId="187" fillId="25" borderId="0" xfId="0" applyFont="1" applyFill="1" applyAlignment="1">
      <alignment horizontal="center" vertical="center" wrapText="1"/>
    </xf>
    <xf numFmtId="49" fontId="233" fillId="25" borderId="0" xfId="0" applyNumberFormat="1" applyFont="1" applyFill="1" applyAlignment="1">
      <alignment horizontal="center" vertical="center"/>
    </xf>
    <xf numFmtId="3" fontId="233" fillId="25" borderId="0" xfId="325" applyNumberFormat="1" applyFont="1" applyFill="1" applyBorder="1" applyAlignment="1">
      <alignment horizontal="right" vertical="center" wrapText="1"/>
    </xf>
    <xf numFmtId="3" fontId="233" fillId="25" borderId="0" xfId="325" applyNumberFormat="1" applyFont="1" applyFill="1" applyBorder="1" applyAlignment="1">
      <alignment horizontal="right"/>
    </xf>
    <xf numFmtId="3" fontId="233" fillId="25" borderId="0" xfId="0" applyNumberFormat="1" applyFont="1" applyFill="1" applyAlignment="1">
      <alignment horizontal="right"/>
    </xf>
    <xf numFmtId="10" fontId="233" fillId="25" borderId="0" xfId="0" applyNumberFormat="1" applyFont="1" applyFill="1" applyAlignment="1">
      <alignment horizontal="right"/>
    </xf>
    <xf numFmtId="17" fontId="228" fillId="0" borderId="0" xfId="0" applyNumberFormat="1" applyFont="1" applyAlignment="1">
      <alignment horizontal="center"/>
    </xf>
    <xf numFmtId="174" fontId="192" fillId="0" borderId="0" xfId="0" applyFont="1" applyAlignment="1">
      <alignment horizontal="justify" vertical="justify" wrapText="1"/>
    </xf>
    <xf numFmtId="174" fontId="234" fillId="0" borderId="0" xfId="0" applyFont="1" applyAlignment="1">
      <alignment horizontal="center" vertical="center"/>
    </xf>
    <xf numFmtId="174" fontId="195" fillId="0" borderId="0" xfId="0" applyFont="1" applyAlignment="1">
      <alignment vertical="center"/>
    </xf>
    <xf numFmtId="174" fontId="190" fillId="0" borderId="0" xfId="0" applyFont="1" applyAlignment="1">
      <alignment horizontal="right"/>
    </xf>
    <xf numFmtId="43" fontId="195" fillId="0" borderId="0" xfId="0" applyNumberFormat="1" applyFont="1" applyAlignment="1">
      <alignment vertical="center"/>
    </xf>
    <xf numFmtId="43" fontId="195" fillId="0" borderId="0" xfId="551" applyNumberFormat="1" applyFont="1" applyAlignment="1">
      <alignment vertical="center"/>
    </xf>
    <xf numFmtId="178" fontId="190" fillId="0" borderId="0" xfId="0" applyNumberFormat="1" applyFont="1" applyAlignment="1">
      <alignment horizontal="right"/>
    </xf>
    <xf numFmtId="10" fontId="195" fillId="0" borderId="0" xfId="551" applyNumberFormat="1" applyFont="1" applyAlignment="1">
      <alignment horizontal="right" vertical="center"/>
    </xf>
    <xf numFmtId="43" fontId="199" fillId="0" borderId="13" xfId="551" applyNumberFormat="1" applyFont="1" applyBorder="1" applyAlignment="1">
      <alignment vertical="center"/>
    </xf>
    <xf numFmtId="171" fontId="190" fillId="0" borderId="13" xfId="551" applyNumberFormat="1" applyFont="1" applyBorder="1" applyAlignment="1">
      <alignment horizontal="right"/>
    </xf>
    <xf numFmtId="43" fontId="98" fillId="0" borderId="0" xfId="0" applyNumberFormat="1" applyFont="1" applyAlignment="1">
      <alignment vertical="center"/>
    </xf>
    <xf numFmtId="4" fontId="27" fillId="0" borderId="0" xfId="0" applyNumberFormat="1" applyFont="1" applyAlignment="1">
      <alignment horizontal="right"/>
    </xf>
    <xf numFmtId="4" fontId="169" fillId="0" borderId="0" xfId="0" applyNumberFormat="1" applyFont="1" applyAlignment="1">
      <alignment horizontal="right"/>
    </xf>
    <xf numFmtId="171" fontId="98" fillId="0" borderId="0" xfId="551" applyNumberFormat="1" applyFont="1" applyAlignment="1">
      <alignment vertical="center"/>
    </xf>
    <xf numFmtId="4" fontId="190" fillId="0" borderId="0" xfId="0" applyNumberFormat="1" applyFont="1" applyAlignment="1">
      <alignment horizontal="right"/>
    </xf>
    <xf numFmtId="174" fontId="195" fillId="0" borderId="0" xfId="0" applyFont="1" applyAlignment="1">
      <alignment horizontal="right" vertical="center"/>
    </xf>
    <xf numFmtId="174" fontId="160" fillId="0" borderId="0" xfId="0" applyFont="1" applyAlignment="1">
      <alignment horizontal="right" vertical="center" wrapText="1"/>
    </xf>
    <xf numFmtId="174" fontId="190" fillId="0" borderId="0" xfId="0" applyFont="1" applyAlignment="1">
      <alignment horizontal="right" indent="2"/>
    </xf>
    <xf numFmtId="43" fontId="190" fillId="0" borderId="0" xfId="0" applyNumberFormat="1" applyFont="1" applyAlignment="1">
      <alignment horizontal="right" indent="2"/>
    </xf>
    <xf numFmtId="179" fontId="195" fillId="0" borderId="0" xfId="0" applyNumberFormat="1" applyFont="1" applyAlignment="1">
      <alignment vertical="center"/>
    </xf>
    <xf numFmtId="174" fontId="190" fillId="0" borderId="0" xfId="0" applyFont="1" applyAlignment="1">
      <alignment horizontal="right" vertical="center" indent="2"/>
    </xf>
    <xf numFmtId="181" fontId="235" fillId="0" borderId="0" xfId="0" applyNumberFormat="1" applyFont="1" applyAlignment="1">
      <alignment horizontal="right" vertical="center" indent="2"/>
    </xf>
    <xf numFmtId="179" fontId="235" fillId="0" borderId="0" xfId="0" applyNumberFormat="1" applyFont="1" applyAlignment="1">
      <alignment vertical="center"/>
    </xf>
    <xf numFmtId="181" fontId="236" fillId="0" borderId="0" xfId="0" applyNumberFormat="1" applyFont="1" applyAlignment="1">
      <alignment horizontal="right" vertical="center" indent="2"/>
    </xf>
    <xf numFmtId="179" fontId="235" fillId="0" borderId="13" xfId="0" applyNumberFormat="1" applyFont="1" applyBorder="1" applyAlignment="1">
      <alignment vertical="center"/>
    </xf>
    <xf numFmtId="171" fontId="236" fillId="0" borderId="13" xfId="551" applyNumberFormat="1" applyFont="1" applyBorder="1" applyAlignment="1">
      <alignment horizontal="right" vertical="center" indent="2"/>
    </xf>
    <xf numFmtId="174" fontId="205" fillId="0" borderId="0" xfId="0" applyFont="1" applyAlignment="1">
      <alignment horizontal="right" vertical="center" indent="2"/>
    </xf>
    <xf numFmtId="178" fontId="190" fillId="0" borderId="0" xfId="0" applyNumberFormat="1" applyFont="1" applyAlignment="1">
      <alignment vertical="center"/>
    </xf>
    <xf numFmtId="171" fontId="195" fillId="0" borderId="0" xfId="551" applyNumberFormat="1" applyFont="1" applyAlignment="1">
      <alignment vertical="center"/>
    </xf>
    <xf numFmtId="185" fontId="205" fillId="0" borderId="0" xfId="0" applyNumberFormat="1" applyFont="1" applyAlignment="1">
      <alignment horizontal="right" vertical="center" indent="2"/>
    </xf>
    <xf numFmtId="171" fontId="190" fillId="0" borderId="0" xfId="551" applyNumberFormat="1" applyFont="1" applyAlignment="1">
      <alignment vertical="center"/>
    </xf>
    <xf numFmtId="181" fontId="190" fillId="0" borderId="0" xfId="0" applyNumberFormat="1" applyFont="1" applyAlignment="1">
      <alignment vertical="center"/>
    </xf>
    <xf numFmtId="174" fontId="195" fillId="0" borderId="0" xfId="0" applyFont="1" applyAlignment="1">
      <alignment horizontal="right" indent="2"/>
    </xf>
    <xf numFmtId="178" fontId="190" fillId="0" borderId="0" xfId="0" applyNumberFormat="1" applyFont="1" applyAlignment="1">
      <alignment horizontal="right" indent="2"/>
    </xf>
    <xf numFmtId="171" fontId="190" fillId="0" borderId="0" xfId="551" applyNumberFormat="1" applyFont="1" applyAlignment="1">
      <alignment horizontal="right" indent="2"/>
    </xf>
    <xf numFmtId="171" fontId="195" fillId="0" borderId="0" xfId="551" applyNumberFormat="1" applyFont="1" applyAlignment="1">
      <alignment horizontal="left" vertical="center"/>
    </xf>
    <xf numFmtId="10" fontId="195" fillId="0" borderId="0" xfId="551" applyNumberFormat="1" applyFont="1" applyAlignment="1">
      <alignment horizontal="left" vertical="center"/>
    </xf>
    <xf numFmtId="10" fontId="195" fillId="0" borderId="0" xfId="551" applyNumberFormat="1" applyFont="1" applyAlignment="1">
      <alignment vertical="center"/>
    </xf>
    <xf numFmtId="174" fontId="238" fillId="0" borderId="0" xfId="0" applyFont="1" applyAlignment="1">
      <alignment horizontal="center" vertical="center"/>
    </xf>
    <xf numFmtId="174" fontId="218" fillId="25" borderId="0" xfId="0" applyFont="1" applyFill="1" applyAlignment="1">
      <alignment horizontal="center" vertical="center" wrapText="1"/>
    </xf>
    <xf numFmtId="174" fontId="225" fillId="0" borderId="0" xfId="0" applyFont="1"/>
    <xf numFmtId="174" fontId="202" fillId="25" borderId="13" xfId="0" applyFont="1" applyFill="1" applyBorder="1" applyAlignment="1">
      <alignment horizontal="center" vertical="center"/>
    </xf>
    <xf numFmtId="174" fontId="202" fillId="25" borderId="48" xfId="0" applyFont="1" applyFill="1" applyBorder="1" applyAlignment="1">
      <alignment horizontal="center" vertical="center" wrapText="1"/>
    </xf>
    <xf numFmtId="0" fontId="195" fillId="25" borderId="17" xfId="0" applyNumberFormat="1" applyFont="1" applyFill="1" applyBorder="1" applyAlignment="1">
      <alignment horizontal="center" vertical="center"/>
    </xf>
    <xf numFmtId="174" fontId="4" fillId="0" borderId="0" xfId="0" applyFont="1" applyAlignment="1">
      <alignment horizontal="left"/>
    </xf>
    <xf numFmtId="41" fontId="202" fillId="25" borderId="13" xfId="0" applyNumberFormat="1" applyFont="1" applyFill="1" applyBorder="1" applyAlignment="1">
      <alignment horizontal="center" vertical="center" wrapText="1"/>
    </xf>
    <xf numFmtId="174" fontId="206" fillId="0" borderId="0" xfId="0" applyFont="1" applyAlignment="1">
      <alignment horizontal="left"/>
    </xf>
    <xf numFmtId="174" fontId="206"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239" fillId="0" borderId="0" xfId="0" applyFont="1" applyAlignment="1">
      <alignment horizontal="center"/>
    </xf>
    <xf numFmtId="174" fontId="239" fillId="0" borderId="0" xfId="0" applyFont="1"/>
    <xf numFmtId="0" fontId="169" fillId="0" borderId="0" xfId="742" applyFont="1"/>
    <xf numFmtId="40" fontId="169" fillId="0" borderId="0" xfId="742" applyNumberFormat="1" applyFont="1"/>
    <xf numFmtId="41" fontId="169" fillId="0" borderId="0" xfId="742" applyNumberFormat="1" applyFont="1"/>
    <xf numFmtId="41" fontId="190" fillId="0" borderId="0" xfId="742" applyNumberFormat="1" applyFont="1" applyAlignment="1">
      <alignment vertical="center"/>
    </xf>
    <xf numFmtId="0" fontId="190" fillId="0" borderId="0" xfId="742" applyFont="1" applyAlignment="1">
      <alignment vertical="center"/>
    </xf>
    <xf numFmtId="41" fontId="4" fillId="25" borderId="0" xfId="323" applyNumberFormat="1" applyFont="1" applyFill="1" applyBorder="1" applyAlignment="1">
      <alignment horizontal="center"/>
    </xf>
    <xf numFmtId="41" fontId="169" fillId="0" borderId="0" xfId="742" applyNumberFormat="1" applyFont="1" applyAlignment="1">
      <alignment vertical="center"/>
    </xf>
    <xf numFmtId="43" fontId="169" fillId="0" borderId="0" xfId="742" applyNumberFormat="1" applyFont="1"/>
    <xf numFmtId="0" fontId="169" fillId="0" borderId="0" xfId="742" applyFont="1" applyAlignment="1">
      <alignment vertical="center"/>
    </xf>
    <xf numFmtId="174" fontId="185" fillId="0" borderId="0" xfId="0" applyFont="1" applyAlignment="1">
      <alignment vertical="center" readingOrder="1"/>
    </xf>
    <xf numFmtId="174" fontId="178" fillId="0" borderId="0" xfId="0" applyFont="1"/>
    <xf numFmtId="174" fontId="240" fillId="0" borderId="0" xfId="0" applyFont="1"/>
    <xf numFmtId="174" fontId="241" fillId="0" borderId="0" xfId="0" applyFont="1"/>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39"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51" fillId="0" borderId="0" xfId="0" applyFont="1" applyAlignment="1">
      <alignment vertical="center"/>
    </xf>
    <xf numFmtId="174" fontId="175" fillId="0" borderId="0" xfId="0" applyFont="1" applyAlignment="1">
      <alignment horizontal="center" vertical="center"/>
    </xf>
    <xf numFmtId="174" fontId="183" fillId="0" borderId="0" xfId="0" applyFont="1" applyAlignment="1">
      <alignment horizontal="center" vertical="center" wrapText="1"/>
    </xf>
    <xf numFmtId="174" fontId="245" fillId="0" borderId="0" xfId="0" applyFont="1" applyAlignment="1">
      <alignment horizontal="center" vertical="center"/>
    </xf>
    <xf numFmtId="174" fontId="180" fillId="0" borderId="0" xfId="0" applyFont="1" applyAlignment="1">
      <alignment vertical="center" wrapText="1" readingOrder="1"/>
    </xf>
    <xf numFmtId="190" fontId="151" fillId="0" borderId="0" xfId="0" applyNumberFormat="1" applyFont="1"/>
    <xf numFmtId="168" fontId="151" fillId="77" borderId="0" xfId="323" applyNumberFormat="1" applyFont="1" applyFill="1"/>
    <xf numFmtId="198" fontId="188" fillId="77" borderId="0" xfId="0" applyNumberFormat="1" applyFont="1" applyFill="1"/>
    <xf numFmtId="174" fontId="151" fillId="77" borderId="0" xfId="0" applyFont="1" applyFill="1"/>
    <xf numFmtId="174" fontId="188" fillId="77" borderId="0" xfId="0" applyFont="1" applyFill="1"/>
    <xf numFmtId="0" fontId="243" fillId="77" borderId="0" xfId="579" applyFont="1" applyFill="1" applyAlignment="1">
      <alignment vertical="center"/>
    </xf>
    <xf numFmtId="43" fontId="243" fillId="77" borderId="0" xfId="323" applyFont="1" applyFill="1" applyAlignment="1">
      <alignment vertical="center"/>
    </xf>
    <xf numFmtId="174" fontId="31" fillId="0" borderId="68" xfId="450" applyBorder="1"/>
    <xf numFmtId="174" fontId="31" fillId="0" borderId="69" xfId="450" applyBorder="1"/>
    <xf numFmtId="174" fontId="0" fillId="0" borderId="69" xfId="0" applyBorder="1"/>
    <xf numFmtId="174" fontId="31" fillId="0" borderId="70" xfId="450" applyBorder="1"/>
    <xf numFmtId="49" fontId="67" fillId="77" borderId="14" xfId="0" applyNumberFormat="1" applyFont="1" applyFill="1" applyBorder="1" applyAlignment="1">
      <alignment horizontal="center" vertical="center" wrapText="1"/>
    </xf>
    <xf numFmtId="174" fontId="0" fillId="77" borderId="0" xfId="0" applyFill="1"/>
    <xf numFmtId="174" fontId="169" fillId="77" borderId="0" xfId="0" applyFont="1" applyFill="1"/>
    <xf numFmtId="174" fontId="199" fillId="77" borderId="0" xfId="0" applyFont="1" applyFill="1"/>
    <xf numFmtId="174" fontId="32" fillId="77" borderId="0" xfId="0" applyFont="1" applyFill="1"/>
    <xf numFmtId="0" fontId="169" fillId="77" borderId="0" xfId="744" applyFont="1" applyFill="1"/>
    <xf numFmtId="168" fontId="169" fillId="77" borderId="0" xfId="323" applyNumberFormat="1" applyFont="1" applyFill="1"/>
    <xf numFmtId="198" fontId="169" fillId="77" borderId="0" xfId="0" applyNumberFormat="1" applyFont="1" applyFill="1"/>
    <xf numFmtId="10" fontId="169" fillId="77" borderId="0" xfId="551" applyNumberFormat="1" applyFont="1" applyFill="1"/>
    <xf numFmtId="174" fontId="31" fillId="77" borderId="0" xfId="442" applyFill="1"/>
    <xf numFmtId="174" fontId="169" fillId="77" borderId="0" xfId="442" applyFont="1" applyFill="1"/>
    <xf numFmtId="0" fontId="31" fillId="77" borderId="0" xfId="579" applyFill="1"/>
    <xf numFmtId="43" fontId="31" fillId="77" borderId="0" xfId="323" applyFill="1" applyBorder="1"/>
    <xf numFmtId="174" fontId="64" fillId="77" borderId="0" xfId="446" applyFont="1" applyFill="1" applyAlignment="1">
      <alignment vertical="center" wrapText="1"/>
    </xf>
    <xf numFmtId="174" fontId="31" fillId="77" borderId="0" xfId="446" applyFill="1"/>
    <xf numFmtId="174" fontId="31" fillId="77" borderId="0" xfId="448" applyFill="1"/>
    <xf numFmtId="174" fontId="31" fillId="77" borderId="0" xfId="633" applyFill="1"/>
    <xf numFmtId="41" fontId="31" fillId="77" borderId="0" xfId="450" applyNumberFormat="1" applyFill="1"/>
    <xf numFmtId="174" fontId="31" fillId="77" borderId="0" xfId="450" applyFill="1"/>
    <xf numFmtId="0" fontId="150" fillId="77" borderId="21" xfId="0" applyNumberFormat="1" applyFont="1" applyFill="1" applyBorder="1" applyAlignment="1">
      <alignment horizontal="center" vertical="center"/>
    </xf>
    <xf numFmtId="174" fontId="151" fillId="77" borderId="0" xfId="0" applyFont="1" applyFill="1" applyAlignment="1">
      <alignment horizontal="center"/>
    </xf>
    <xf numFmtId="0" fontId="64" fillId="77" borderId="21" xfId="0" applyNumberFormat="1" applyFont="1" applyFill="1" applyBorder="1" applyAlignment="1">
      <alignment horizontal="center" vertical="center"/>
    </xf>
    <xf numFmtId="0" fontId="64" fillId="77" borderId="17" xfId="0" applyNumberFormat="1" applyFont="1" applyFill="1" applyBorder="1" applyAlignment="1">
      <alignment horizontal="center" vertical="center"/>
    </xf>
    <xf numFmtId="0" fontId="64" fillId="77" borderId="40" xfId="0" applyNumberFormat="1" applyFont="1" applyFill="1" applyBorder="1" applyAlignment="1">
      <alignment horizontal="center" vertical="center"/>
    </xf>
    <xf numFmtId="179" fontId="64" fillId="77" borderId="39" xfId="0" applyNumberFormat="1" applyFont="1" applyFill="1" applyBorder="1" applyAlignment="1">
      <alignment horizontal="right" vertical="center"/>
    </xf>
    <xf numFmtId="174" fontId="169" fillId="77" borderId="0" xfId="0" applyFont="1" applyFill="1" applyAlignment="1">
      <alignment horizontal="center" vertical="center"/>
    </xf>
    <xf numFmtId="174" fontId="216" fillId="77" borderId="21" xfId="0" applyFont="1" applyFill="1" applyBorder="1" applyAlignment="1">
      <alignment horizontal="center" vertical="center"/>
    </xf>
    <xf numFmtId="49" fontId="216" fillId="77" borderId="14" xfId="0" applyNumberFormat="1" applyFont="1" applyFill="1" applyBorder="1" applyAlignment="1">
      <alignment horizontal="center" vertical="center" wrapText="1"/>
    </xf>
    <xf numFmtId="49" fontId="224" fillId="77" borderId="40" xfId="0" applyNumberFormat="1" applyFont="1" applyFill="1" applyBorder="1" applyAlignment="1">
      <alignment horizontal="center" vertical="center" wrapText="1"/>
    </xf>
    <xf numFmtId="168" fontId="224" fillId="77" borderId="49" xfId="0" applyNumberFormat="1" applyFont="1" applyFill="1" applyBorder="1" applyAlignment="1">
      <alignment horizontal="right" vertical="center" wrapText="1"/>
    </xf>
    <xf numFmtId="174" fontId="224" fillId="77" borderId="21" xfId="0" applyFont="1" applyFill="1" applyBorder="1" applyAlignment="1">
      <alignment horizontal="center" vertical="center"/>
    </xf>
    <xf numFmtId="174" fontId="224" fillId="77" borderId="14" xfId="0" applyFont="1" applyFill="1" applyBorder="1" applyAlignment="1">
      <alignment horizontal="center" vertical="center"/>
    </xf>
    <xf numFmtId="174" fontId="150" fillId="77" borderId="40" xfId="0" applyFont="1" applyFill="1" applyBorder="1" applyAlignment="1">
      <alignment horizontal="center" vertical="center"/>
    </xf>
    <xf numFmtId="168" fontId="150" fillId="77" borderId="49" xfId="323" applyNumberFormat="1" applyFont="1" applyFill="1" applyBorder="1" applyAlignment="1">
      <alignment vertical="center"/>
    </xf>
    <xf numFmtId="174" fontId="190" fillId="77" borderId="0" xfId="0" applyFont="1" applyFill="1"/>
    <xf numFmtId="0" fontId="192" fillId="77" borderId="0" xfId="919" applyFont="1" applyFill="1"/>
    <xf numFmtId="0" fontId="222" fillId="77" borderId="21" xfId="919" applyFont="1" applyFill="1" applyBorder="1" applyAlignment="1">
      <alignment horizontal="center" vertical="center"/>
    </xf>
    <xf numFmtId="0" fontId="222" fillId="77" borderId="17" xfId="919" applyFont="1" applyFill="1" applyBorder="1" applyAlignment="1">
      <alignment horizontal="center" vertical="center" wrapText="1"/>
    </xf>
    <xf numFmtId="0" fontId="222" fillId="77" borderId="40" xfId="919" applyFont="1" applyFill="1" applyBorder="1" applyAlignment="1">
      <alignment horizontal="center" vertical="center"/>
    </xf>
    <xf numFmtId="168" fontId="222" fillId="77" borderId="38" xfId="919" applyNumberFormat="1" applyFont="1" applyFill="1" applyBorder="1" applyAlignment="1">
      <alignment horizontal="right" vertical="center"/>
    </xf>
    <xf numFmtId="9" fontId="222" fillId="77" borderId="39" xfId="551" applyFont="1" applyFill="1" applyBorder="1" applyAlignment="1">
      <alignment horizontal="right" vertical="center"/>
    </xf>
    <xf numFmtId="0" fontId="190" fillId="77" borderId="0" xfId="919" applyFont="1" applyFill="1"/>
    <xf numFmtId="168" fontId="159" fillId="77" borderId="49" xfId="323" applyNumberFormat="1" applyFont="1" applyFill="1" applyBorder="1" applyAlignment="1">
      <alignment horizontal="center" vertical="center"/>
    </xf>
    <xf numFmtId="0" fontId="169" fillId="77" borderId="0" xfId="919" applyFont="1" applyFill="1"/>
    <xf numFmtId="0" fontId="228" fillId="77" borderId="11" xfId="919" applyFont="1" applyFill="1" applyBorder="1" applyAlignment="1">
      <alignment horizontal="center" vertical="center"/>
    </xf>
    <xf numFmtId="0" fontId="228" fillId="77" borderId="17" xfId="919" applyFont="1" applyFill="1" applyBorder="1" applyAlignment="1">
      <alignment horizontal="center" vertical="center"/>
    </xf>
    <xf numFmtId="0" fontId="228" fillId="77" borderId="40" xfId="919" applyFont="1" applyFill="1" applyBorder="1" applyAlignment="1">
      <alignment horizontal="left" vertical="center"/>
    </xf>
    <xf numFmtId="41" fontId="228" fillId="77" borderId="39" xfId="919" applyNumberFormat="1" applyFont="1" applyFill="1" applyBorder="1" applyAlignment="1">
      <alignment horizontal="center"/>
    </xf>
    <xf numFmtId="9" fontId="228" fillId="77" borderId="39" xfId="551" applyFont="1" applyFill="1" applyBorder="1" applyAlignment="1">
      <alignment horizontal="center"/>
    </xf>
    <xf numFmtId="10" fontId="190" fillId="25" borderId="0" xfId="0" applyNumberFormat="1" applyFont="1" applyFill="1" applyAlignment="1">
      <alignment horizontal="right"/>
    </xf>
    <xf numFmtId="41" fontId="190" fillId="0" borderId="0" xfId="0" applyNumberFormat="1" applyFont="1"/>
    <xf numFmtId="174" fontId="195" fillId="0" borderId="13" xfId="0" applyFont="1" applyBorder="1"/>
    <xf numFmtId="41" fontId="190" fillId="0" borderId="13" xfId="0" applyNumberFormat="1" applyFont="1" applyBorder="1"/>
    <xf numFmtId="171" fontId="195" fillId="0" borderId="0" xfId="551" applyNumberFormat="1" applyFont="1" applyBorder="1" applyAlignment="1">
      <alignment horizontal="center" vertical="center"/>
    </xf>
    <xf numFmtId="174" fontId="195" fillId="0" borderId="13" xfId="0" applyFont="1" applyBorder="1" applyAlignment="1">
      <alignment horizontal="center"/>
    </xf>
    <xf numFmtId="171" fontId="190" fillId="0" borderId="13" xfId="551" applyNumberFormat="1" applyFont="1" applyBorder="1" applyAlignment="1">
      <alignment horizontal="center"/>
    </xf>
    <xf numFmtId="174" fontId="195" fillId="0" borderId="13" xfId="0" applyFont="1" applyBorder="1" applyAlignment="1">
      <alignment horizontal="center" vertical="center" wrapText="1"/>
    </xf>
    <xf numFmtId="174" fontId="224" fillId="77" borderId="21" xfId="0" applyFont="1" applyFill="1" applyBorder="1" applyAlignment="1">
      <alignment horizontal="center" vertical="center" wrapText="1"/>
    </xf>
    <xf numFmtId="174" fontId="224" fillId="77" borderId="14" xfId="0" applyFont="1" applyFill="1" applyBorder="1" applyAlignment="1">
      <alignment horizontal="center" vertical="center" wrapText="1"/>
    </xf>
    <xf numFmtId="174" fontId="224" fillId="77" borderId="17" xfId="0" applyFont="1" applyFill="1" applyBorder="1" applyAlignment="1">
      <alignment horizontal="center" vertical="center" wrapText="1"/>
    </xf>
    <xf numFmtId="49" fontId="217" fillId="0" borderId="47" xfId="0" applyNumberFormat="1" applyFont="1" applyBorder="1" applyAlignment="1">
      <alignment horizontal="center" vertical="center"/>
    </xf>
    <xf numFmtId="174" fontId="0" fillId="0" borderId="0" xfId="0" applyAlignment="1">
      <alignment vertical="top"/>
    </xf>
    <xf numFmtId="174" fontId="0" fillId="0" borderId="0" xfId="0" applyAlignment="1">
      <alignment horizontal="left" vertical="top"/>
    </xf>
    <xf numFmtId="174" fontId="59" fillId="0" borderId="0" xfId="0" applyFont="1" applyAlignment="1">
      <alignment horizontal="center" vertical="top" wrapText="1"/>
    </xf>
    <xf numFmtId="43" fontId="35" fillId="0" borderId="13" xfId="323" applyFont="1" applyBorder="1" applyAlignment="1">
      <alignment vertical="center"/>
    </xf>
    <xf numFmtId="171" fontId="0" fillId="0" borderId="13" xfId="551" applyNumberFormat="1" applyFont="1" applyBorder="1" applyAlignment="1">
      <alignment horizontal="center"/>
    </xf>
    <xf numFmtId="10" fontId="0" fillId="0" borderId="0" xfId="551" applyNumberFormat="1" applyFont="1" applyAlignment="1">
      <alignment horizontal="right"/>
    </xf>
    <xf numFmtId="168" fontId="0" fillId="0" borderId="13" xfId="551" applyNumberFormat="1" applyFont="1" applyBorder="1" applyAlignment="1">
      <alignment horizontal="right"/>
    </xf>
    <xf numFmtId="171" fontId="96" fillId="0" borderId="0" xfId="551" applyNumberFormat="1" applyFont="1" applyAlignment="1">
      <alignment horizontal="left"/>
    </xf>
    <xf numFmtId="174" fontId="0" fillId="25" borderId="0" xfId="0" applyFill="1" applyAlignment="1">
      <alignment vertical="top"/>
    </xf>
    <xf numFmtId="174" fontId="193" fillId="0" borderId="0" xfId="0" applyFont="1" applyAlignment="1">
      <alignment vertical="center"/>
    </xf>
    <xf numFmtId="174" fontId="159" fillId="77" borderId="40" xfId="0" applyFont="1" applyFill="1" applyBorder="1" applyAlignment="1">
      <alignment horizontal="center" vertical="center"/>
    </xf>
    <xf numFmtId="49" fontId="224" fillId="77" borderId="21" xfId="0" applyNumberFormat="1" applyFont="1" applyFill="1" applyBorder="1" applyAlignment="1">
      <alignment horizontal="center" vertical="center"/>
    </xf>
    <xf numFmtId="174" fontId="201" fillId="77" borderId="0" xfId="0" applyFont="1" applyFill="1" applyAlignment="1">
      <alignment vertical="center" wrapText="1"/>
    </xf>
    <xf numFmtId="174" fontId="159" fillId="77" borderId="21" xfId="388" applyFont="1" applyFill="1" applyBorder="1" applyAlignment="1">
      <alignment horizontal="center" vertical="center"/>
    </xf>
    <xf numFmtId="174" fontId="159" fillId="77" borderId="17" xfId="388" applyFont="1" applyFill="1" applyBorder="1" applyAlignment="1">
      <alignment horizontal="center" vertical="center" wrapText="1"/>
    </xf>
    <xf numFmtId="174" fontId="169" fillId="0" borderId="0" xfId="388" applyFont="1"/>
    <xf numFmtId="174" fontId="248" fillId="0" borderId="0" xfId="0" applyFont="1" applyAlignment="1">
      <alignment horizontal="left" vertical="center" wrapText="1"/>
    </xf>
    <xf numFmtId="49" fontId="98" fillId="0" borderId="40" xfId="388" applyNumberFormat="1" applyFont="1" applyBorder="1" applyAlignment="1">
      <alignment horizontal="center" vertical="center"/>
    </xf>
    <xf numFmtId="199" fontId="159" fillId="0" borderId="13" xfId="0" applyNumberFormat="1" applyFont="1" applyBorder="1" applyAlignment="1">
      <alignment horizontal="center" vertical="center"/>
    </xf>
    <xf numFmtId="199" fontId="236" fillId="0" borderId="13" xfId="0" applyNumberFormat="1" applyFont="1" applyBorder="1" applyAlignment="1">
      <alignment horizontal="right" vertical="center" indent="2"/>
    </xf>
    <xf numFmtId="43" fontId="169" fillId="0" borderId="0" xfId="744" applyNumberFormat="1" applyFont="1" applyAlignment="1">
      <alignment horizontal="left" vertical="center"/>
    </xf>
    <xf numFmtId="0" fontId="169" fillId="0" borderId="0" xfId="744" applyFont="1" applyAlignment="1">
      <alignment horizontal="left"/>
    </xf>
    <xf numFmtId="0" fontId="169" fillId="0" borderId="0" xfId="744" applyFont="1" applyAlignment="1">
      <alignment horizontal="left" vertical="center"/>
    </xf>
    <xf numFmtId="174" fontId="59" fillId="77" borderId="21" xfId="446" applyFont="1" applyFill="1" applyBorder="1" applyAlignment="1">
      <alignment horizontal="center" vertical="center"/>
    </xf>
    <xf numFmtId="174" fontId="59" fillId="77" borderId="14" xfId="446" applyFont="1" applyFill="1" applyBorder="1" applyAlignment="1">
      <alignment horizontal="center" vertical="center" wrapText="1"/>
    </xf>
    <xf numFmtId="174" fontId="59" fillId="77" borderId="17" xfId="446" applyFont="1" applyFill="1" applyBorder="1" applyAlignment="1">
      <alignment horizontal="center" vertical="center" wrapText="1"/>
    </xf>
    <xf numFmtId="1" fontId="51" fillId="25" borderId="47" xfId="0" applyNumberFormat="1" applyFont="1" applyFill="1" applyBorder="1" applyAlignment="1">
      <alignment horizontal="center"/>
    </xf>
    <xf numFmtId="43" fontId="37" fillId="25" borderId="13" xfId="323" applyFont="1" applyFill="1" applyBorder="1" applyAlignment="1">
      <alignment horizontal="right" vertical="center"/>
    </xf>
    <xf numFmtId="171" fontId="51" fillId="25" borderId="37" xfId="446" applyNumberFormat="1" applyFont="1" applyFill="1" applyBorder="1" applyAlignment="1">
      <alignment horizontal="right" vertical="center"/>
    </xf>
    <xf numFmtId="10" fontId="51" fillId="25" borderId="13" xfId="446" applyNumberFormat="1" applyFont="1" applyFill="1" applyBorder="1" applyAlignment="1">
      <alignment horizontal="right" vertical="center"/>
    </xf>
    <xf numFmtId="0" fontId="51" fillId="25" borderId="47" xfId="0" applyNumberFormat="1" applyFont="1" applyFill="1" applyBorder="1" applyAlignment="1">
      <alignment horizontal="center"/>
    </xf>
    <xf numFmtId="0" fontId="51" fillId="25" borderId="40" xfId="0" applyNumberFormat="1" applyFont="1" applyFill="1" applyBorder="1" applyAlignment="1">
      <alignment horizontal="center"/>
    </xf>
    <xf numFmtId="43" fontId="37" fillId="25" borderId="49" xfId="323" applyFont="1" applyFill="1" applyBorder="1" applyAlignment="1">
      <alignment horizontal="right" vertical="center"/>
    </xf>
    <xf numFmtId="171" fontId="51" fillId="25" borderId="39" xfId="446" applyNumberFormat="1" applyFont="1" applyFill="1" applyBorder="1" applyAlignment="1">
      <alignment horizontal="right" vertical="center"/>
    </xf>
    <xf numFmtId="174" fontId="208" fillId="77" borderId="21" xfId="388" applyFont="1" applyFill="1" applyBorder="1" applyAlignment="1">
      <alignment horizontal="center" vertical="center"/>
    </xf>
    <xf numFmtId="49" fontId="208" fillId="77" borderId="40" xfId="388" applyNumberFormat="1" applyFont="1" applyFill="1" applyBorder="1" applyAlignment="1">
      <alignment horizontal="center" vertical="center"/>
    </xf>
    <xf numFmtId="174" fontId="208" fillId="77" borderId="17" xfId="388" applyFont="1" applyFill="1" applyBorder="1" applyAlignment="1">
      <alignment horizontal="center" vertical="center" wrapText="1"/>
    </xf>
    <xf numFmtId="49" fontId="249" fillId="0" borderId="47" xfId="388" applyNumberFormat="1" applyFont="1" applyBorder="1" applyAlignment="1">
      <alignment horizontal="center"/>
    </xf>
    <xf numFmtId="4" fontId="250" fillId="0" borderId="37" xfId="323" applyNumberFormat="1" applyFont="1" applyFill="1" applyBorder="1" applyAlignment="1">
      <alignment horizontal="right"/>
    </xf>
    <xf numFmtId="0" fontId="249" fillId="0" borderId="47" xfId="388" applyNumberFormat="1" applyFont="1" applyBorder="1" applyAlignment="1">
      <alignment horizontal="center"/>
    </xf>
    <xf numFmtId="4" fontId="208" fillId="77" borderId="39" xfId="323" applyNumberFormat="1" applyFont="1" applyFill="1" applyBorder="1" applyAlignment="1">
      <alignment horizontal="right" vertical="center"/>
    </xf>
    <xf numFmtId="174" fontId="159" fillId="77" borderId="21" xfId="0" applyFont="1" applyFill="1" applyBorder="1" applyAlignment="1">
      <alignment horizontal="center" vertical="center"/>
    </xf>
    <xf numFmtId="49" fontId="159" fillId="77" borderId="14" xfId="394" applyNumberFormat="1" applyFont="1" applyFill="1" applyBorder="1" applyAlignment="1">
      <alignment horizontal="center" vertical="center"/>
    </xf>
    <xf numFmtId="49" fontId="159" fillId="77" borderId="17" xfId="394" applyNumberFormat="1" applyFont="1" applyFill="1" applyBorder="1" applyAlignment="1">
      <alignment horizontal="center" vertical="center"/>
    </xf>
    <xf numFmtId="40" fontId="98"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8" fillId="0" borderId="37" xfId="394" applyNumberFormat="1" applyFont="1" applyBorder="1" applyAlignment="1">
      <alignment horizontal="right"/>
    </xf>
    <xf numFmtId="43" fontId="27" fillId="25" borderId="13" xfId="394" applyNumberFormat="1" applyFont="1" applyFill="1" applyBorder="1" applyAlignment="1">
      <alignment horizontal="right"/>
    </xf>
    <xf numFmtId="174" fontId="159" fillId="64" borderId="21" xfId="633" applyFont="1" applyFill="1" applyBorder="1" applyAlignment="1">
      <alignment horizontal="center" vertical="center"/>
    </xf>
    <xf numFmtId="174" fontId="159" fillId="64" borderId="11" xfId="633" applyFont="1" applyFill="1" applyBorder="1" applyAlignment="1">
      <alignment horizontal="center" vertical="center" wrapText="1"/>
    </xf>
    <xf numFmtId="174" fontId="159" fillId="64" borderId="17" xfId="633" applyFont="1" applyFill="1" applyBorder="1" applyAlignment="1">
      <alignment horizontal="center" vertical="center" wrapText="1"/>
    </xf>
    <xf numFmtId="17" fontId="98" fillId="0" borderId="23" xfId="633" applyNumberFormat="1" applyFont="1" applyBorder="1" applyAlignment="1">
      <alignment horizontal="center"/>
    </xf>
    <xf numFmtId="10" fontId="27" fillId="0" borderId="0" xfId="633" applyNumberFormat="1" applyFont="1" applyAlignment="1">
      <alignment horizontal="center"/>
    </xf>
    <xf numFmtId="10" fontId="98" fillId="0" borderId="46" xfId="551" applyNumberFormat="1" applyFont="1" applyFill="1" applyBorder="1" applyAlignment="1">
      <alignment horizontal="center"/>
    </xf>
    <xf numFmtId="0" fontId="61" fillId="0" borderId="47" xfId="0" applyNumberFormat="1" applyFont="1" applyBorder="1" applyAlignment="1">
      <alignment horizontal="center" vertical="center"/>
    </xf>
    <xf numFmtId="43" fontId="62" fillId="0" borderId="13" xfId="0" applyNumberFormat="1" applyFont="1" applyBorder="1" applyAlignment="1">
      <alignment horizontal="center" vertical="center"/>
    </xf>
    <xf numFmtId="10" fontId="61" fillId="0" borderId="13" xfId="0" applyNumberFormat="1" applyFont="1" applyBorder="1" applyAlignment="1">
      <alignment horizontal="center" vertical="center"/>
    </xf>
    <xf numFmtId="43" fontId="62" fillId="0" borderId="13" xfId="323" applyFont="1" applyFill="1" applyBorder="1" applyAlignment="1">
      <alignment horizontal="center" vertical="center"/>
    </xf>
    <xf numFmtId="43" fontId="61" fillId="0" borderId="37" xfId="323" applyFont="1" applyFill="1" applyBorder="1" applyAlignment="1">
      <alignment horizontal="center" vertical="center"/>
    </xf>
    <xf numFmtId="17" fontId="67" fillId="77" borderId="40" xfId="0" applyNumberFormat="1" applyFont="1" applyFill="1" applyBorder="1" applyAlignment="1">
      <alignment horizontal="center" vertical="center"/>
    </xf>
    <xf numFmtId="43" fontId="67" fillId="77" borderId="49" xfId="0" applyNumberFormat="1" applyFont="1" applyFill="1" applyBorder="1" applyAlignment="1">
      <alignment horizontal="center" vertical="center"/>
    </xf>
    <xf numFmtId="10" fontId="67" fillId="77" borderId="49" xfId="0" applyNumberFormat="1" applyFont="1" applyFill="1" applyBorder="1" applyAlignment="1">
      <alignment horizontal="center" vertical="center"/>
    </xf>
    <xf numFmtId="43" fontId="67" fillId="77" borderId="39" xfId="323" applyFont="1" applyFill="1" applyBorder="1" applyAlignment="1">
      <alignment horizontal="center" vertical="center"/>
    </xf>
    <xf numFmtId="43" fontId="67" fillId="64" borderId="21" xfId="0" applyNumberFormat="1" applyFont="1" applyFill="1" applyBorder="1" applyAlignment="1">
      <alignment horizontal="center" vertical="center"/>
    </xf>
    <xf numFmtId="43" fontId="67" fillId="64" borderId="14" xfId="0" applyNumberFormat="1" applyFont="1" applyFill="1" applyBorder="1" applyAlignment="1">
      <alignment horizontal="center" vertical="center" wrapText="1"/>
    </xf>
    <xf numFmtId="43" fontId="67" fillId="64" borderId="14" xfId="323" applyFont="1" applyFill="1" applyBorder="1" applyAlignment="1">
      <alignment horizontal="center" vertical="center" wrapText="1"/>
    </xf>
    <xf numFmtId="43" fontId="67" fillId="64" borderId="17" xfId="323" applyFont="1" applyFill="1" applyBorder="1" applyAlignment="1">
      <alignment horizontal="center" vertical="center" wrapText="1"/>
    </xf>
    <xf numFmtId="0" fontId="150" fillId="77" borderId="14" xfId="0" applyNumberFormat="1" applyFont="1" applyFill="1" applyBorder="1" applyAlignment="1">
      <alignment horizontal="center" vertical="center"/>
    </xf>
    <xf numFmtId="174" fontId="97" fillId="0" borderId="47" xfId="0" applyFont="1" applyBorder="1" applyAlignment="1">
      <alignment vertical="center"/>
    </xf>
    <xf numFmtId="41" fontId="2" fillId="0" borderId="13" xfId="0" applyNumberFormat="1" applyFont="1" applyBorder="1" applyAlignment="1">
      <alignment vertical="center"/>
    </xf>
    <xf numFmtId="41" fontId="97" fillId="0" borderId="49" xfId="0" applyNumberFormat="1" applyFont="1" applyBorder="1" applyAlignment="1">
      <alignment vertical="center"/>
    </xf>
    <xf numFmtId="174" fontId="207" fillId="0" borderId="0" xfId="0" applyFont="1" applyAlignment="1">
      <alignment horizontal="center" vertical="center"/>
    </xf>
    <xf numFmtId="174" fontId="193" fillId="0" borderId="0" xfId="0" applyFont="1" applyAlignment="1">
      <alignment horizontal="left"/>
    </xf>
    <xf numFmtId="174" fontId="207" fillId="0" borderId="0" xfId="0" applyFont="1" applyAlignment="1">
      <alignment vertical="center"/>
    </xf>
    <xf numFmtId="41" fontId="203" fillId="0" borderId="0" xfId="0" applyNumberFormat="1" applyFont="1" applyAlignment="1">
      <alignment vertical="center"/>
    </xf>
    <xf numFmtId="171" fontId="207" fillId="0" borderId="0" xfId="551" applyNumberFormat="1" applyFont="1" applyAlignment="1">
      <alignment vertical="center"/>
    </xf>
    <xf numFmtId="171" fontId="251" fillId="0" borderId="0" xfId="551" applyNumberFormat="1" applyFont="1" applyAlignment="1">
      <alignment vertical="center"/>
    </xf>
    <xf numFmtId="41" fontId="251" fillId="0" borderId="0" xfId="0" applyNumberFormat="1" applyFont="1" applyAlignment="1">
      <alignment vertical="center"/>
    </xf>
    <xf numFmtId="10" fontId="251" fillId="0" borderId="0" xfId="551" applyNumberFormat="1" applyFont="1" applyAlignment="1">
      <alignment vertical="center"/>
    </xf>
    <xf numFmtId="174" fontId="231" fillId="0" borderId="0" xfId="0" applyFont="1" applyAlignment="1">
      <alignment vertical="center"/>
    </xf>
    <xf numFmtId="171" fontId="207" fillId="0" borderId="0" xfId="551" applyNumberFormat="1" applyFont="1" applyAlignment="1">
      <alignment horizontal="center" vertical="center"/>
    </xf>
    <xf numFmtId="174" fontId="195" fillId="77" borderId="21" xfId="0" applyFont="1" applyFill="1" applyBorder="1" applyAlignment="1">
      <alignment horizontal="center" vertical="center"/>
    </xf>
    <xf numFmtId="174" fontId="195" fillId="77" borderId="14" xfId="0" applyFont="1" applyFill="1" applyBorder="1" applyAlignment="1">
      <alignment horizontal="center" vertical="center" wrapText="1"/>
    </xf>
    <xf numFmtId="174" fontId="195" fillId="77" borderId="14" xfId="0" applyFont="1" applyFill="1" applyBorder="1" applyAlignment="1">
      <alignment horizontal="center" vertical="center"/>
    </xf>
    <xf numFmtId="174" fontId="195" fillId="77" borderId="17" xfId="0" applyFont="1" applyFill="1" applyBorder="1" applyAlignment="1">
      <alignment horizontal="center" vertical="center" wrapText="1"/>
    </xf>
    <xf numFmtId="0" fontId="195" fillId="0" borderId="47" xfId="0" applyNumberFormat="1" applyFont="1" applyBorder="1" applyAlignment="1">
      <alignment horizontal="center"/>
    </xf>
    <xf numFmtId="168" fontId="190" fillId="0" borderId="13" xfId="323" applyNumberFormat="1" applyFont="1" applyFill="1" applyBorder="1" applyAlignment="1">
      <alignment horizontal="center"/>
    </xf>
    <xf numFmtId="168" fontId="195" fillId="0" borderId="13" xfId="323" applyNumberFormat="1" applyFont="1" applyFill="1" applyBorder="1" applyAlignment="1">
      <alignment horizontal="center"/>
    </xf>
    <xf numFmtId="171" fontId="195" fillId="0" borderId="13" xfId="0" applyNumberFormat="1" applyFont="1" applyBorder="1" applyAlignment="1">
      <alignment horizontal="right"/>
    </xf>
    <xf numFmtId="171" fontId="195" fillId="0" borderId="37" xfId="0" applyNumberFormat="1" applyFont="1" applyBorder="1" applyAlignment="1">
      <alignment horizontal="right"/>
    </xf>
    <xf numFmtId="49" fontId="195" fillId="0" borderId="47" xfId="0" applyNumberFormat="1" applyFont="1" applyBorder="1" applyAlignment="1">
      <alignment horizontal="center"/>
    </xf>
    <xf numFmtId="49" fontId="98"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8" fillId="0" borderId="47" xfId="0" applyNumberFormat="1" applyFont="1" applyBorder="1" applyAlignment="1">
      <alignment horizontal="center"/>
    </xf>
    <xf numFmtId="171" fontId="159" fillId="77" borderId="49" xfId="0" applyNumberFormat="1" applyFont="1" applyFill="1" applyBorder="1" applyAlignment="1">
      <alignment horizontal="right" vertical="center"/>
    </xf>
    <xf numFmtId="171" fontId="159" fillId="77" borderId="39" xfId="0" applyNumberFormat="1" applyFont="1" applyFill="1" applyBorder="1" applyAlignment="1">
      <alignment horizontal="right" vertical="center"/>
    </xf>
    <xf numFmtId="0" fontId="217" fillId="0" borderId="47" xfId="0" applyNumberFormat="1" applyFont="1" applyBorder="1" applyAlignment="1">
      <alignment horizontal="center"/>
    </xf>
    <xf numFmtId="168" fontId="187" fillId="0" borderId="13" xfId="323" applyNumberFormat="1" applyFont="1" applyFill="1" applyBorder="1"/>
    <xf numFmtId="168" fontId="217" fillId="0" borderId="13" xfId="323" applyNumberFormat="1" applyFont="1" applyFill="1" applyBorder="1"/>
    <xf numFmtId="49" fontId="217" fillId="0" borderId="47" xfId="0" applyNumberFormat="1" applyFont="1" applyBorder="1" applyAlignment="1">
      <alignment horizontal="center"/>
    </xf>
    <xf numFmtId="174" fontId="224" fillId="77" borderId="40" xfId="0" applyFont="1" applyFill="1" applyBorder="1" applyAlignment="1">
      <alignment horizontal="center" vertical="center"/>
    </xf>
    <xf numFmtId="168" fontId="224" fillId="77" borderId="49" xfId="323" applyNumberFormat="1" applyFont="1" applyFill="1" applyBorder="1" applyAlignment="1">
      <alignment vertical="center"/>
    </xf>
    <xf numFmtId="10" fontId="224" fillId="77" borderId="49" xfId="0" applyNumberFormat="1" applyFont="1" applyFill="1" applyBorder="1" applyAlignment="1">
      <alignment vertical="center"/>
    </xf>
    <xf numFmtId="10" fontId="224" fillId="77" borderId="39" xfId="0" applyNumberFormat="1" applyFont="1" applyFill="1" applyBorder="1" applyAlignment="1">
      <alignment vertical="center"/>
    </xf>
    <xf numFmtId="174" fontId="67" fillId="77" borderId="21" xfId="0" applyFont="1" applyFill="1" applyBorder="1" applyAlignment="1">
      <alignment horizontal="center" vertical="center"/>
    </xf>
    <xf numFmtId="49" fontId="67" fillId="77" borderId="17" xfId="0" applyNumberFormat="1" applyFont="1" applyFill="1" applyBorder="1" applyAlignment="1">
      <alignment horizontal="center" vertical="center" wrapText="1"/>
    </xf>
    <xf numFmtId="49" fontId="61" fillId="0" borderId="47" xfId="0" applyNumberFormat="1" applyFont="1" applyBorder="1" applyAlignment="1">
      <alignment horizontal="left"/>
    </xf>
    <xf numFmtId="41" fontId="62" fillId="0" borderId="13" xfId="323" applyNumberFormat="1" applyFont="1" applyFill="1" applyBorder="1" applyAlignment="1">
      <alignment horizontal="center"/>
    </xf>
    <xf numFmtId="168" fontId="61" fillId="0" borderId="13" xfId="0" applyNumberFormat="1" applyFont="1" applyBorder="1" applyAlignment="1">
      <alignment horizontal="right" wrapText="1"/>
    </xf>
    <xf numFmtId="171" fontId="61" fillId="0" borderId="37" xfId="0" applyNumberFormat="1" applyFont="1" applyBorder="1" applyAlignment="1">
      <alignment horizontal="right"/>
    </xf>
    <xf numFmtId="49" fontId="61" fillId="0" borderId="47" xfId="0" applyNumberFormat="1" applyFont="1" applyBorder="1" applyAlignment="1">
      <alignment horizontal="left" vertical="center"/>
    </xf>
    <xf numFmtId="49" fontId="61" fillId="0" borderId="40" xfId="0" applyNumberFormat="1" applyFont="1" applyBorder="1" applyAlignment="1">
      <alignment horizontal="center" vertical="center" wrapText="1"/>
    </xf>
    <xf numFmtId="41" fontId="61" fillId="0" borderId="49" xfId="0" applyNumberFormat="1" applyFont="1" applyBorder="1" applyAlignment="1">
      <alignment horizontal="center" vertical="center" wrapText="1"/>
    </xf>
    <xf numFmtId="49" fontId="216" fillId="77" borderId="17" xfId="0" applyNumberFormat="1" applyFont="1" applyFill="1" applyBorder="1" applyAlignment="1">
      <alignment horizontal="center" vertical="center" wrapText="1"/>
    </xf>
    <xf numFmtId="49" fontId="216" fillId="0" borderId="47" xfId="0" applyNumberFormat="1" applyFont="1" applyBorder="1" applyAlignment="1">
      <alignment horizontal="center" vertical="center"/>
    </xf>
    <xf numFmtId="168" fontId="209" fillId="0" borderId="13" xfId="323" applyNumberFormat="1" applyFont="1" applyFill="1" applyBorder="1" applyAlignment="1">
      <alignment horizontal="right" vertical="center"/>
    </xf>
    <xf numFmtId="168" fontId="216" fillId="0" borderId="13" xfId="0" applyNumberFormat="1" applyFont="1" applyBorder="1" applyAlignment="1">
      <alignment horizontal="right" vertical="center" wrapText="1"/>
    </xf>
    <xf numFmtId="10" fontId="216" fillId="0" borderId="13" xfId="0" applyNumberFormat="1" applyFont="1" applyBorder="1" applyAlignment="1">
      <alignment horizontal="right" vertical="center"/>
    </xf>
    <xf numFmtId="10" fontId="216" fillId="0" borderId="37" xfId="0" applyNumberFormat="1" applyFont="1" applyBorder="1" applyAlignment="1">
      <alignment horizontal="right" vertical="center"/>
    </xf>
    <xf numFmtId="168" fontId="187" fillId="0" borderId="13" xfId="323" applyNumberFormat="1" applyFont="1" applyFill="1" applyBorder="1" applyAlignment="1">
      <alignment horizontal="right" vertical="center"/>
    </xf>
    <xf numFmtId="168" fontId="217" fillId="0" borderId="13" xfId="0" applyNumberFormat="1" applyFont="1" applyBorder="1" applyAlignment="1">
      <alignment horizontal="right" vertical="center" wrapText="1"/>
    </xf>
    <xf numFmtId="10" fontId="217" fillId="0" borderId="13" xfId="0" applyNumberFormat="1" applyFont="1" applyBorder="1" applyAlignment="1">
      <alignment horizontal="right" vertical="center"/>
    </xf>
    <xf numFmtId="10" fontId="217" fillId="0" borderId="37" xfId="0" applyNumberFormat="1" applyFont="1" applyBorder="1" applyAlignment="1">
      <alignment horizontal="right" vertical="center"/>
    </xf>
    <xf numFmtId="0" fontId="217" fillId="0" borderId="47" xfId="0" applyNumberFormat="1" applyFont="1" applyBorder="1" applyAlignment="1">
      <alignment horizontal="center" vertical="center"/>
    </xf>
    <xf numFmtId="10" fontId="224" fillId="77" borderId="49" xfId="0" applyNumberFormat="1" applyFont="1" applyFill="1" applyBorder="1" applyAlignment="1">
      <alignment horizontal="right" vertical="center"/>
    </xf>
    <xf numFmtId="10" fontId="224" fillId="77" borderId="39" xfId="0" applyNumberFormat="1" applyFont="1" applyFill="1" applyBorder="1" applyAlignment="1">
      <alignment horizontal="right" vertical="center"/>
    </xf>
    <xf numFmtId="0" fontId="97"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7" fillId="0" borderId="13" xfId="323" applyNumberFormat="1" applyFont="1" applyFill="1" applyBorder="1" applyAlignment="1">
      <alignment vertical="center"/>
    </xf>
    <xf numFmtId="171" fontId="97" fillId="0" borderId="13" xfId="0" applyNumberFormat="1" applyFont="1" applyBorder="1" applyAlignment="1">
      <alignment vertical="center"/>
    </xf>
    <xf numFmtId="171" fontId="97" fillId="0" borderId="37" xfId="0" applyNumberFormat="1" applyFont="1" applyBorder="1" applyAlignment="1">
      <alignment vertical="center"/>
    </xf>
    <xf numFmtId="171" fontId="150" fillId="77" borderId="49" xfId="0" applyNumberFormat="1" applyFont="1" applyFill="1" applyBorder="1" applyAlignment="1">
      <alignment vertical="center"/>
    </xf>
    <xf numFmtId="171" fontId="150" fillId="77" borderId="39" xfId="0" applyNumberFormat="1" applyFont="1" applyFill="1" applyBorder="1" applyAlignment="1">
      <alignment vertical="center"/>
    </xf>
    <xf numFmtId="0" fontId="201" fillId="77" borderId="21" xfId="919" applyFont="1" applyFill="1" applyBorder="1" applyAlignment="1">
      <alignment horizontal="center" vertical="center"/>
    </xf>
    <xf numFmtId="0" fontId="201" fillId="77" borderId="17" xfId="919" applyFont="1" applyFill="1" applyBorder="1" applyAlignment="1">
      <alignment horizontal="center" vertical="center" wrapText="1"/>
    </xf>
    <xf numFmtId="0" fontId="226" fillId="0" borderId="23" xfId="919" applyFont="1" applyBorder="1" applyAlignment="1">
      <alignment horizontal="left" vertical="center"/>
    </xf>
    <xf numFmtId="0" fontId="201" fillId="77" borderId="40" xfId="919" applyFont="1" applyFill="1" applyBorder="1" applyAlignment="1">
      <alignment horizontal="center" vertical="center"/>
    </xf>
    <xf numFmtId="168" fontId="201" fillId="77" borderId="49" xfId="323" applyNumberFormat="1" applyFont="1" applyFill="1" applyBorder="1" applyAlignment="1">
      <alignment horizontal="center" vertical="center"/>
    </xf>
    <xf numFmtId="174" fontId="38" fillId="77" borderId="13" xfId="0" applyFont="1" applyFill="1" applyBorder="1" applyAlignment="1">
      <alignment horizontal="center" vertical="center" wrapText="1"/>
    </xf>
    <xf numFmtId="174" fontId="38" fillId="77" borderId="38" xfId="0" applyFont="1" applyFill="1" applyBorder="1" applyAlignment="1">
      <alignment horizontal="center" vertical="center"/>
    </xf>
    <xf numFmtId="3" fontId="38" fillId="77" borderId="39" xfId="0" applyNumberFormat="1" applyFont="1" applyFill="1" applyBorder="1" applyAlignment="1">
      <alignment horizontal="center" vertical="center"/>
    </xf>
    <xf numFmtId="3" fontId="38" fillId="77" borderId="38" xfId="0" applyNumberFormat="1" applyFont="1" applyFill="1" applyBorder="1" applyAlignment="1">
      <alignment horizontal="center" vertical="center"/>
    </xf>
    <xf numFmtId="3" fontId="38" fillId="77" borderId="38" xfId="0" applyNumberFormat="1" applyFont="1" applyFill="1" applyBorder="1" applyAlignment="1">
      <alignment horizontal="right" vertical="center"/>
    </xf>
    <xf numFmtId="3" fontId="38" fillId="77" borderId="49" xfId="0" applyNumberFormat="1" applyFont="1" applyFill="1" applyBorder="1" applyAlignment="1">
      <alignment horizontal="center" vertical="center"/>
    </xf>
    <xf numFmtId="171" fontId="38" fillId="77" borderId="38" xfId="551" applyNumberFormat="1" applyFont="1" applyFill="1" applyBorder="1" applyAlignment="1">
      <alignment horizontal="center" vertical="center"/>
    </xf>
    <xf numFmtId="41" fontId="38" fillId="77" borderId="13" xfId="0" applyNumberFormat="1" applyFont="1" applyFill="1" applyBorder="1" applyAlignment="1">
      <alignment horizontal="center" vertical="center" wrapText="1"/>
    </xf>
    <xf numFmtId="49" fontId="54" fillId="0" borderId="13" xfId="0" applyNumberFormat="1" applyFont="1" applyBorder="1" applyAlignment="1">
      <alignment horizontal="center" vertical="center"/>
    </xf>
    <xf numFmtId="3" fontId="252" fillId="0" borderId="13" xfId="323" applyNumberFormat="1" applyFont="1" applyFill="1" applyBorder="1" applyAlignment="1">
      <alignment horizontal="center" vertical="center"/>
    </xf>
    <xf numFmtId="41" fontId="252" fillId="0" borderId="13" xfId="323" applyNumberFormat="1" applyFont="1" applyFill="1" applyBorder="1" applyAlignment="1">
      <alignment horizontal="center" vertical="center"/>
    </xf>
    <xf numFmtId="3" fontId="54" fillId="0" borderId="13" xfId="323" applyNumberFormat="1" applyFont="1" applyFill="1" applyBorder="1" applyAlignment="1">
      <alignment horizontal="center" vertical="center"/>
    </xf>
    <xf numFmtId="171" fontId="252" fillId="0" borderId="13" xfId="0" applyNumberFormat="1" applyFont="1" applyBorder="1" applyAlignment="1">
      <alignment horizontal="center" vertical="center"/>
    </xf>
    <xf numFmtId="0" fontId="54" fillId="0" borderId="13" xfId="0" applyNumberFormat="1" applyFont="1" applyBorder="1" applyAlignment="1">
      <alignment horizontal="center" vertical="center"/>
    </xf>
    <xf numFmtId="43" fontId="64" fillId="77" borderId="14" xfId="0" applyNumberFormat="1" applyFont="1" applyFill="1" applyBorder="1" applyAlignment="1">
      <alignment horizontal="center" vertical="center"/>
    </xf>
    <xf numFmtId="174" fontId="63" fillId="0" borderId="47" xfId="0" applyFont="1" applyBorder="1" applyAlignment="1">
      <alignment vertical="center"/>
    </xf>
    <xf numFmtId="43" fontId="46" fillId="0" borderId="13" xfId="0" applyNumberFormat="1" applyFont="1" applyBorder="1" applyAlignment="1">
      <alignment horizontal="right" vertical="center"/>
    </xf>
    <xf numFmtId="179" fontId="63" fillId="0" borderId="37" xfId="0" applyNumberFormat="1" applyFont="1" applyBorder="1" applyAlignment="1">
      <alignment horizontal="right" vertical="center"/>
    </xf>
    <xf numFmtId="179" fontId="64" fillId="77" borderId="49" xfId="0" applyNumberFormat="1" applyFont="1" applyFill="1" applyBorder="1" applyAlignment="1">
      <alignment horizontal="right" vertical="center"/>
    </xf>
    <xf numFmtId="10" fontId="252" fillId="0" borderId="13" xfId="450" applyNumberFormat="1" applyFont="1" applyBorder="1" applyAlignment="1">
      <alignment horizontal="center" vertical="center"/>
    </xf>
    <xf numFmtId="17" fontId="54" fillId="0" borderId="47" xfId="450" applyNumberFormat="1" applyFont="1" applyBorder="1" applyAlignment="1">
      <alignment horizontal="center" vertical="center"/>
    </xf>
    <xf numFmtId="10" fontId="252" fillId="0" borderId="37" xfId="450" applyNumberFormat="1" applyFont="1" applyBorder="1" applyAlignment="1">
      <alignment horizontal="center" vertical="center"/>
    </xf>
    <xf numFmtId="17" fontId="54" fillId="0" borderId="40" xfId="450" applyNumberFormat="1" applyFont="1" applyBorder="1" applyAlignment="1">
      <alignment horizontal="center" vertical="center"/>
    </xf>
    <xf numFmtId="10" fontId="252" fillId="0" borderId="49" xfId="450" applyNumberFormat="1" applyFont="1" applyBorder="1" applyAlignment="1">
      <alignment horizontal="center" vertical="center"/>
    </xf>
    <xf numFmtId="10" fontId="252" fillId="0" borderId="39" xfId="450" applyNumberFormat="1" applyFont="1" applyBorder="1" applyAlignment="1">
      <alignment horizontal="center" vertical="center"/>
    </xf>
    <xf numFmtId="49" fontId="98"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8" fillId="0" borderId="47" xfId="388" applyNumberFormat="1" applyFont="1" applyBorder="1" applyAlignment="1">
      <alignment horizontal="center" vertical="center"/>
    </xf>
    <xf numFmtId="4" fontId="98" fillId="0" borderId="39" xfId="323" applyNumberFormat="1" applyFont="1" applyFill="1" applyBorder="1" applyAlignment="1">
      <alignment horizontal="right" vertical="center"/>
    </xf>
    <xf numFmtId="43" fontId="201" fillId="77" borderId="11" xfId="336" applyFont="1" applyFill="1" applyBorder="1" applyAlignment="1">
      <alignment horizontal="center" vertical="center"/>
    </xf>
    <xf numFmtId="43" fontId="201" fillId="77" borderId="17" xfId="336" applyFont="1" applyFill="1" applyBorder="1" applyAlignment="1">
      <alignment horizontal="center" vertical="center"/>
    </xf>
    <xf numFmtId="174" fontId="254" fillId="0" borderId="0" xfId="442" applyFont="1"/>
    <xf numFmtId="174" fontId="254" fillId="0" borderId="0" xfId="0" applyFont="1"/>
    <xf numFmtId="43" fontId="226" fillId="0" borderId="0" xfId="336" applyFont="1" applyFill="1" applyBorder="1" applyAlignment="1">
      <alignment horizontal="left" vertical="center"/>
    </xf>
    <xf numFmtId="43" fontId="206" fillId="0" borderId="18" xfId="323" applyFont="1" applyFill="1" applyBorder="1" applyAlignment="1">
      <alignment vertical="center"/>
    </xf>
    <xf numFmtId="10" fontId="226" fillId="0" borderId="46" xfId="391" applyNumberFormat="1" applyFont="1" applyBorder="1" applyAlignment="1">
      <alignment horizontal="center" vertical="center"/>
    </xf>
    <xf numFmtId="174" fontId="192" fillId="0" borderId="0" xfId="442" applyFont="1"/>
    <xf numFmtId="43" fontId="206" fillId="0" borderId="36" xfId="323" applyFont="1" applyFill="1" applyBorder="1" applyAlignment="1">
      <alignment vertical="center"/>
    </xf>
    <xf numFmtId="43" fontId="226" fillId="0" borderId="40" xfId="336" applyFont="1" applyFill="1" applyBorder="1" applyAlignment="1">
      <alignment horizontal="left" vertical="center"/>
    </xf>
    <xf numFmtId="43" fontId="226" fillId="0" borderId="39" xfId="391" applyNumberFormat="1" applyFont="1" applyBorder="1" applyAlignment="1">
      <alignment horizontal="center" vertical="center"/>
    </xf>
    <xf numFmtId="10" fontId="226" fillId="0" borderId="39" xfId="391" applyNumberFormat="1" applyFont="1" applyBorder="1" applyAlignment="1">
      <alignment horizontal="center" vertical="center"/>
    </xf>
    <xf numFmtId="43" fontId="192" fillId="0" borderId="0" xfId="442" applyNumberFormat="1" applyFont="1"/>
    <xf numFmtId="174" fontId="190" fillId="0" borderId="0" xfId="0" applyFont="1" applyAlignment="1">
      <alignment vertical="top" wrapText="1"/>
    </xf>
    <xf numFmtId="174" fontId="190" fillId="0" borderId="0" xfId="0" applyFont="1" applyAlignment="1">
      <alignment vertical="top"/>
    </xf>
    <xf numFmtId="174" fontId="201" fillId="77" borderId="14" xfId="0" applyFont="1" applyFill="1" applyBorder="1" applyAlignment="1">
      <alignment horizontal="center" vertical="center" wrapText="1"/>
    </xf>
    <xf numFmtId="49" fontId="226" fillId="0" borderId="47" xfId="0" applyNumberFormat="1" applyFont="1" applyBorder="1" applyAlignment="1">
      <alignment horizontal="center" vertical="center"/>
    </xf>
    <xf numFmtId="174" fontId="37" fillId="0" borderId="0" xfId="347" applyFont="1" applyAlignment="1">
      <alignment vertical="center"/>
    </xf>
    <xf numFmtId="174" fontId="60" fillId="0" borderId="0" xfId="0" applyFont="1" applyAlignment="1">
      <alignment vertical="center"/>
    </xf>
    <xf numFmtId="174" fontId="60" fillId="0" borderId="0" xfId="0" applyFont="1"/>
    <xf numFmtId="174" fontId="159" fillId="64" borderId="21" xfId="0" applyFont="1" applyFill="1" applyBorder="1" applyAlignment="1">
      <alignment horizontal="center" vertical="center" wrapText="1"/>
    </xf>
    <xf numFmtId="174" fontId="159" fillId="64" borderId="14" xfId="0" applyFont="1" applyFill="1" applyBorder="1" applyAlignment="1">
      <alignment horizontal="center" vertical="center" wrapText="1"/>
    </xf>
    <xf numFmtId="174" fontId="159" fillId="64" borderId="17" xfId="0" applyFont="1" applyFill="1" applyBorder="1" applyAlignment="1">
      <alignment horizontal="center" vertical="center" wrapText="1"/>
    </xf>
    <xf numFmtId="3" fontId="98" fillId="0" borderId="47" xfId="0" applyNumberFormat="1" applyFont="1" applyBorder="1"/>
    <xf numFmtId="3" fontId="27" fillId="0" borderId="13" xfId="0" applyNumberFormat="1" applyFont="1" applyBorder="1" applyAlignment="1">
      <alignment horizontal="center"/>
    </xf>
    <xf numFmtId="171" fontId="98" fillId="0" borderId="13" xfId="551" applyNumberFormat="1" applyFont="1" applyFill="1" applyBorder="1" applyAlignment="1" applyProtection="1">
      <alignment horizontal="center"/>
    </xf>
    <xf numFmtId="171" fontId="98" fillId="0" borderId="37" xfId="551" applyNumberFormat="1" applyFont="1" applyFill="1" applyBorder="1" applyAlignment="1" applyProtection="1">
      <alignment horizontal="center"/>
    </xf>
    <xf numFmtId="171" fontId="98" fillId="25" borderId="13" xfId="551" applyNumberFormat="1" applyFont="1" applyFill="1" applyBorder="1" applyAlignment="1" applyProtection="1">
      <alignment horizontal="center"/>
    </xf>
    <xf numFmtId="171" fontId="98" fillId="25" borderId="37" xfId="551" applyNumberFormat="1" applyFont="1" applyFill="1" applyBorder="1" applyAlignment="1" applyProtection="1">
      <alignment horizontal="center"/>
    </xf>
    <xf numFmtId="3" fontId="98" fillId="0" borderId="40" xfId="0" applyNumberFormat="1" applyFont="1" applyBorder="1" applyAlignment="1">
      <alignment vertical="center"/>
    </xf>
    <xf numFmtId="3" fontId="98" fillId="25" borderId="49" xfId="0" applyNumberFormat="1" applyFont="1" applyFill="1" applyBorder="1" applyAlignment="1">
      <alignment horizontal="center" vertical="center"/>
    </xf>
    <xf numFmtId="171" fontId="98" fillId="25" borderId="49" xfId="551" applyNumberFormat="1" applyFont="1" applyFill="1" applyBorder="1" applyAlignment="1" applyProtection="1">
      <alignment horizontal="center" vertical="center"/>
    </xf>
    <xf numFmtId="171" fontId="98" fillId="25" borderId="39" xfId="551" applyNumberFormat="1" applyFont="1" applyFill="1" applyBorder="1" applyAlignment="1" applyProtection="1">
      <alignment horizontal="center" vertical="center"/>
    </xf>
    <xf numFmtId="0" fontId="134" fillId="27" borderId="53" xfId="1241" applyFont="1" applyFill="1" applyBorder="1" applyAlignment="1">
      <alignment horizontal="left" vertical="center" wrapText="1" indent="2"/>
    </xf>
    <xf numFmtId="0" fontId="134" fillId="27" borderId="55" xfId="1241" applyFont="1" applyFill="1" applyBorder="1" applyAlignment="1">
      <alignment horizontal="left" vertical="center" wrapText="1" indent="2"/>
    </xf>
    <xf numFmtId="0" fontId="136" fillId="27" borderId="55" xfId="1241" applyFont="1" applyFill="1" applyBorder="1" applyAlignment="1">
      <alignment horizontal="left" vertical="center" wrapText="1" indent="2"/>
    </xf>
    <xf numFmtId="0" fontId="47" fillId="0" borderId="0" xfId="579" applyFont="1" applyAlignment="1">
      <alignment horizontal="center" vertical="center"/>
    </xf>
    <xf numFmtId="17" fontId="98" fillId="0" borderId="23" xfId="633" applyNumberFormat="1" applyFont="1" applyFill="1" applyBorder="1" applyAlignment="1">
      <alignment horizontal="center"/>
    </xf>
    <xf numFmtId="10" fontId="27" fillId="0" borderId="0" xfId="633" applyNumberFormat="1" applyFont="1" applyFill="1" applyAlignment="1">
      <alignment horizontal="center"/>
    </xf>
    <xf numFmtId="0" fontId="54" fillId="0" borderId="13" xfId="0" applyNumberFormat="1" applyFont="1" applyFill="1" applyBorder="1" applyAlignment="1">
      <alignment horizontal="center" vertical="center"/>
    </xf>
    <xf numFmtId="3" fontId="54" fillId="0" borderId="18" xfId="323" applyNumberFormat="1" applyFont="1" applyFill="1" applyBorder="1" applyAlignment="1">
      <alignment horizontal="center" vertical="center"/>
    </xf>
    <xf numFmtId="171" fontId="252" fillId="0" borderId="13" xfId="0" applyNumberFormat="1" applyFont="1" applyFill="1" applyBorder="1" applyAlignment="1">
      <alignment horizontal="center" vertical="center"/>
    </xf>
    <xf numFmtId="191" fontId="0" fillId="25" borderId="13" xfId="323" applyNumberFormat="1" applyFont="1" applyFill="1" applyBorder="1" applyAlignment="1">
      <alignment horizontal="center"/>
    </xf>
    <xf numFmtId="49" fontId="128" fillId="63" borderId="13" xfId="2504" applyNumberFormat="1" applyFont="1" applyFill="1" applyBorder="1" applyAlignment="1">
      <alignment horizontal="right" vertical="center" wrapText="1"/>
    </xf>
    <xf numFmtId="178" fontId="31" fillId="25" borderId="0" xfId="442" applyNumberFormat="1" applyFill="1" applyAlignment="1">
      <alignment vertical="center"/>
    </xf>
    <xf numFmtId="43" fontId="206" fillId="25" borderId="46" xfId="323" applyFont="1" applyFill="1" applyBorder="1" applyAlignment="1">
      <alignment vertical="center"/>
    </xf>
    <xf numFmtId="0" fontId="265" fillId="29" borderId="0" xfId="2627" applyFont="1" applyFill="1"/>
    <xf numFmtId="0" fontId="266" fillId="29" borderId="0" xfId="2627" applyFont="1" applyFill="1"/>
    <xf numFmtId="0" fontId="68" fillId="29" borderId="13" xfId="362" applyFont="1" applyFill="1" applyBorder="1" applyAlignment="1">
      <alignment horizontal="center" vertical="center"/>
    </xf>
    <xf numFmtId="0" fontId="68" fillId="29" borderId="0" xfId="362" applyFont="1" applyFill="1" applyAlignment="1">
      <alignment horizontal="center" vertical="center"/>
    </xf>
    <xf numFmtId="0" fontId="68" fillId="29" borderId="13" xfId="362" applyFont="1" applyFill="1" applyBorder="1" applyAlignment="1">
      <alignment horizontal="right" vertical="center"/>
    </xf>
    <xf numFmtId="0" fontId="68" fillId="29" borderId="13" xfId="362" applyFont="1" applyFill="1" applyBorder="1" applyAlignment="1">
      <alignment vertical="center"/>
    </xf>
    <xf numFmtId="168" fontId="268" fillId="29" borderId="13" xfId="323" applyNumberFormat="1" applyFont="1" applyFill="1" applyBorder="1"/>
    <xf numFmtId="171" fontId="68" fillId="29" borderId="13" xfId="551" applyNumberFormat="1" applyFont="1" applyFill="1" applyBorder="1" applyAlignment="1">
      <alignment horizontal="right" vertical="center" wrapText="1"/>
    </xf>
    <xf numFmtId="171" fontId="68" fillId="29" borderId="0" xfId="551" applyNumberFormat="1" applyFont="1" applyFill="1" applyBorder="1" applyAlignment="1">
      <alignment horizontal="right" vertical="center" wrapText="1"/>
    </xf>
    <xf numFmtId="9" fontId="68" fillId="29" borderId="0" xfId="551" applyFont="1" applyFill="1" applyBorder="1" applyAlignment="1">
      <alignment horizontal="right" vertical="center" wrapText="1"/>
    </xf>
    <xf numFmtId="168" fontId="265" fillId="29" borderId="0" xfId="323" applyNumberFormat="1" applyFont="1" applyFill="1" applyBorder="1"/>
    <xf numFmtId="0" fontId="269" fillId="29" borderId="0" xfId="362" applyFont="1" applyFill="1" applyAlignment="1">
      <alignment vertical="center"/>
    </xf>
    <xf numFmtId="171" fontId="269" fillId="29" borderId="0" xfId="551" applyNumberFormat="1" applyFont="1" applyFill="1" applyBorder="1" applyAlignment="1">
      <alignment horizontal="right" vertical="center" wrapText="1"/>
    </xf>
    <xf numFmtId="41" fontId="68" fillId="29" borderId="0" xfId="362" applyNumberFormat="1" applyFont="1" applyFill="1" applyAlignment="1">
      <alignment horizontal="right" vertical="center" wrapText="1"/>
    </xf>
    <xf numFmtId="168" fontId="68" fillId="29" borderId="0" xfId="681" applyNumberFormat="1" applyFont="1" applyFill="1" applyBorder="1" applyAlignment="1">
      <alignment horizontal="right" vertical="center" wrapText="1"/>
    </xf>
    <xf numFmtId="9" fontId="265" fillId="29" borderId="0" xfId="551" applyFont="1" applyFill="1"/>
    <xf numFmtId="0" fontId="269" fillId="29" borderId="0" xfId="2627" applyFont="1" applyFill="1"/>
    <xf numFmtId="0" fontId="68" fillId="29" borderId="13" xfId="2627" applyFont="1" applyFill="1" applyBorder="1"/>
    <xf numFmtId="0" fontId="68" fillId="29" borderId="13" xfId="2627" applyFont="1" applyFill="1" applyBorder="1" applyAlignment="1">
      <alignment horizontal="right"/>
    </xf>
    <xf numFmtId="200" fontId="269" fillId="29" borderId="13" xfId="323" applyNumberFormat="1" applyFont="1" applyFill="1" applyBorder="1"/>
    <xf numFmtId="10" fontId="265" fillId="29" borderId="13" xfId="551" applyNumberFormat="1" applyFont="1" applyFill="1" applyBorder="1"/>
    <xf numFmtId="10" fontId="265" fillId="29" borderId="0" xfId="551" applyNumberFormat="1" applyFont="1" applyFill="1" applyBorder="1"/>
    <xf numFmtId="10" fontId="269" fillId="29" borderId="0" xfId="551" applyNumberFormat="1" applyFont="1" applyFill="1"/>
    <xf numFmtId="2" fontId="265" fillId="29" borderId="0" xfId="551" applyNumberFormat="1" applyFont="1" applyFill="1"/>
    <xf numFmtId="200" fontId="68" fillId="29" borderId="13" xfId="323" applyNumberFormat="1" applyFont="1" applyFill="1" applyBorder="1"/>
    <xf numFmtId="10" fontId="68" fillId="29" borderId="13" xfId="551" applyNumberFormat="1" applyFont="1" applyFill="1" applyBorder="1"/>
    <xf numFmtId="43" fontId="269" fillId="29" borderId="0" xfId="323" applyFont="1" applyFill="1"/>
    <xf numFmtId="0" fontId="268" fillId="29" borderId="0" xfId="2627" applyFont="1" applyFill="1"/>
    <xf numFmtId="2" fontId="265" fillId="29" borderId="0" xfId="2627" applyNumberFormat="1" applyFont="1" applyFill="1"/>
    <xf numFmtId="171" fontId="265" fillId="29" borderId="0" xfId="551" applyNumberFormat="1" applyFont="1" applyFill="1"/>
    <xf numFmtId="0" fontId="268" fillId="29" borderId="0" xfId="2627" applyFont="1" applyFill="1" applyAlignment="1">
      <alignment horizontal="center" wrapText="1"/>
    </xf>
    <xf numFmtId="0" fontId="269" fillId="29" borderId="0" xfId="362" applyFont="1" applyFill="1" applyAlignment="1">
      <alignment horizontal="center" vertical="center" wrapText="1"/>
    </xf>
    <xf numFmtId="0" fontId="268" fillId="29" borderId="0" xfId="2627" applyFont="1" applyFill="1" applyAlignment="1">
      <alignment horizontal="center"/>
    </xf>
    <xf numFmtId="43" fontId="269" fillId="29" borderId="0" xfId="323" applyFont="1" applyFill="1" applyBorder="1" applyAlignment="1">
      <alignment vertical="center" wrapText="1"/>
    </xf>
    <xf numFmtId="0" fontId="268" fillId="29" borderId="13" xfId="2627" applyFont="1" applyFill="1" applyBorder="1" applyAlignment="1">
      <alignment horizontal="right" vertical="center"/>
    </xf>
    <xf numFmtId="168" fontId="265" fillId="29" borderId="13" xfId="323" applyNumberFormat="1" applyFont="1" applyFill="1" applyBorder="1"/>
    <xf numFmtId="201" fontId="265" fillId="29" borderId="13" xfId="323" applyNumberFormat="1" applyFont="1" applyFill="1" applyBorder="1"/>
    <xf numFmtId="200" fontId="265" fillId="29" borderId="13" xfId="323" applyNumberFormat="1" applyFont="1" applyFill="1" applyBorder="1"/>
    <xf numFmtId="168" fontId="268" fillId="29" borderId="0" xfId="323" applyNumberFormat="1" applyFont="1" applyFill="1" applyBorder="1"/>
    <xf numFmtId="3" fontId="265" fillId="29" borderId="13" xfId="2627" applyNumberFormat="1" applyFont="1" applyFill="1" applyBorder="1"/>
    <xf numFmtId="0" fontId="265" fillId="29" borderId="13" xfId="2627" applyFont="1" applyFill="1" applyBorder="1"/>
    <xf numFmtId="168" fontId="265" fillId="29" borderId="13" xfId="2627" applyNumberFormat="1" applyFont="1" applyFill="1" applyBorder="1"/>
    <xf numFmtId="3" fontId="265" fillId="29" borderId="0" xfId="2627" applyNumberFormat="1" applyFont="1" applyFill="1"/>
    <xf numFmtId="10" fontId="265" fillId="29" borderId="0" xfId="551" applyNumberFormat="1" applyFont="1" applyFill="1" applyAlignment="1">
      <alignment horizontal="center"/>
    </xf>
    <xf numFmtId="0" fontId="268" fillId="29" borderId="13" xfId="2627" applyFont="1" applyFill="1" applyBorder="1" applyAlignment="1">
      <alignment horizontal="center" vertical="center"/>
    </xf>
    <xf numFmtId="0" fontId="265" fillId="29" borderId="13" xfId="323" applyNumberFormat="1" applyFont="1" applyFill="1" applyBorder="1" applyAlignment="1">
      <alignment horizontal="center"/>
    </xf>
    <xf numFmtId="202" fontId="265" fillId="29" borderId="13" xfId="323" applyNumberFormat="1" applyFont="1" applyFill="1" applyBorder="1"/>
    <xf numFmtId="10" fontId="270" fillId="29" borderId="0" xfId="551" applyNumberFormat="1" applyFont="1" applyFill="1" applyBorder="1" applyAlignment="1">
      <alignment horizontal="center" vertical="center" wrapText="1"/>
    </xf>
    <xf numFmtId="202" fontId="265" fillId="29" borderId="13" xfId="2628" applyNumberFormat="1" applyFont="1" applyFill="1" applyBorder="1"/>
    <xf numFmtId="10" fontId="265" fillId="29" borderId="0" xfId="551" applyNumberFormat="1" applyFont="1" applyFill="1"/>
    <xf numFmtId="171" fontId="265" fillId="29" borderId="0" xfId="551" applyNumberFormat="1" applyFont="1" applyFill="1" applyBorder="1"/>
    <xf numFmtId="0" fontId="265" fillId="0" borderId="0" xfId="2627" applyFont="1"/>
    <xf numFmtId="174" fontId="247" fillId="0" borderId="0" xfId="0" applyFont="1" applyAlignment="1">
      <alignment vertical="center" wrapText="1"/>
    </xf>
    <xf numFmtId="174" fontId="248" fillId="0" borderId="0" xfId="0" applyFont="1"/>
    <xf numFmtId="174" fontId="271" fillId="0" borderId="0" xfId="0" applyFont="1"/>
    <xf numFmtId="49" fontId="197" fillId="0" borderId="47" xfId="0" applyNumberFormat="1" applyFont="1" applyBorder="1" applyAlignment="1">
      <alignment horizontal="center" vertical="center"/>
    </xf>
    <xf numFmtId="38" fontId="200" fillId="0" borderId="13" xfId="0" applyNumberFormat="1" applyFont="1" applyBorder="1" applyAlignment="1">
      <alignment horizontal="center" vertical="center"/>
    </xf>
    <xf numFmtId="171" fontId="197" fillId="0" borderId="13" xfId="0" applyNumberFormat="1" applyFont="1" applyBorder="1" applyAlignment="1">
      <alignment horizontal="center" vertical="center"/>
    </xf>
    <xf numFmtId="168" fontId="97"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0" fontId="97" fillId="0" borderId="13" xfId="551" applyNumberFormat="1" applyFont="1" applyBorder="1" applyAlignment="1">
      <alignment horizontal="center" vertical="top"/>
    </xf>
    <xf numFmtId="10" fontId="97" fillId="0" borderId="37" xfId="551" applyNumberFormat="1" applyFont="1" applyBorder="1" applyAlignment="1">
      <alignment horizontal="center" vertical="top"/>
    </xf>
    <xf numFmtId="168" fontId="97" fillId="25" borderId="40" xfId="323" applyNumberFormat="1" applyFont="1" applyFill="1" applyBorder="1" applyAlignment="1">
      <alignment horizontal="center" vertical="top"/>
    </xf>
    <xf numFmtId="168" fontId="4" fillId="25" borderId="49" xfId="323" applyNumberFormat="1" applyFont="1" applyFill="1" applyBorder="1" applyAlignment="1">
      <alignment horizontal="center" vertical="top"/>
    </xf>
    <xf numFmtId="10" fontId="97" fillId="25" borderId="13" xfId="551" applyNumberFormat="1" applyFont="1" applyFill="1" applyBorder="1" applyAlignment="1">
      <alignment horizontal="center" vertical="top"/>
    </xf>
    <xf numFmtId="10" fontId="97" fillId="25" borderId="37" xfId="551" applyNumberFormat="1" applyFont="1" applyFill="1" applyBorder="1" applyAlignment="1">
      <alignment horizontal="center" vertical="top"/>
    </xf>
    <xf numFmtId="168" fontId="150" fillId="64" borderId="14" xfId="323" applyNumberFormat="1" applyFont="1" applyFill="1" applyBorder="1" applyAlignment="1">
      <alignment horizontal="center" vertical="center" wrapText="1"/>
    </xf>
    <xf numFmtId="168" fontId="150" fillId="64" borderId="21" xfId="323" applyNumberFormat="1" applyFont="1" applyFill="1" applyBorder="1" applyAlignment="1">
      <alignment horizontal="center" vertical="center" wrapText="1"/>
    </xf>
    <xf numFmtId="168" fontId="151" fillId="64" borderId="14" xfId="323" applyNumberFormat="1" applyFont="1" applyFill="1" applyBorder="1" applyAlignment="1">
      <alignment horizontal="center" vertical="center" wrapText="1"/>
    </xf>
    <xf numFmtId="9" fontId="150" fillId="64" borderId="14" xfId="551" applyFont="1" applyFill="1" applyBorder="1" applyAlignment="1">
      <alignment horizontal="center" vertical="center" wrapText="1"/>
    </xf>
    <xf numFmtId="9" fontId="150" fillId="64" borderId="17" xfId="551" applyFont="1" applyFill="1" applyBorder="1" applyAlignment="1">
      <alignment horizontal="center" vertical="center" wrapText="1"/>
    </xf>
    <xf numFmtId="3" fontId="200" fillId="0" borderId="13" xfId="328" applyNumberFormat="1" applyFont="1" applyFill="1" applyBorder="1" applyAlignment="1">
      <alignment horizontal="center" vertical="center"/>
    </xf>
    <xf numFmtId="3" fontId="197" fillId="0" borderId="13" xfId="328" applyNumberFormat="1" applyFont="1" applyFill="1" applyBorder="1" applyAlignment="1">
      <alignment horizontal="center" vertical="center"/>
    </xf>
    <xf numFmtId="3" fontId="200" fillId="0" borderId="49" xfId="328" applyNumberFormat="1" applyFont="1" applyFill="1" applyBorder="1" applyAlignment="1">
      <alignment horizontal="center" vertical="center"/>
    </xf>
    <xf numFmtId="3" fontId="197" fillId="0" borderId="49" xfId="328" applyNumberFormat="1" applyFont="1" applyFill="1" applyBorder="1" applyAlignment="1">
      <alignment horizontal="center" vertical="center"/>
    </xf>
    <xf numFmtId="174" fontId="196" fillId="77" borderId="14" xfId="0" applyFont="1" applyFill="1" applyBorder="1" applyAlignment="1">
      <alignment horizontal="center" vertical="center" wrapText="1"/>
    </xf>
    <xf numFmtId="174" fontId="196" fillId="77" borderId="17" xfId="0" applyFont="1" applyFill="1" applyBorder="1" applyAlignment="1">
      <alignment horizontal="center" vertical="center" wrapText="1"/>
    </xf>
    <xf numFmtId="49" fontId="197" fillId="0" borderId="47" xfId="0" applyNumberFormat="1" applyFont="1" applyBorder="1" applyAlignment="1">
      <alignment horizontal="center" vertical="center" wrapText="1"/>
    </xf>
    <xf numFmtId="3" fontId="200" fillId="0" borderId="13" xfId="328" applyNumberFormat="1" applyFont="1" applyFill="1" applyBorder="1" applyAlignment="1">
      <alignment horizontal="center" vertical="center" wrapText="1"/>
    </xf>
    <xf numFmtId="3" fontId="197" fillId="0" borderId="13" xfId="328" applyNumberFormat="1" applyFont="1" applyFill="1" applyBorder="1" applyAlignment="1">
      <alignment horizontal="center" vertical="center" wrapText="1"/>
    </xf>
    <xf numFmtId="49" fontId="197" fillId="0" borderId="47" xfId="0" applyNumberFormat="1" applyFont="1" applyFill="1" applyBorder="1" applyAlignment="1">
      <alignment horizontal="center" vertical="center" wrapText="1"/>
    </xf>
    <xf numFmtId="3" fontId="200" fillId="0" borderId="49" xfId="328" applyNumberFormat="1" applyFont="1" applyFill="1" applyBorder="1" applyAlignment="1">
      <alignment horizontal="center" vertical="center" wrapText="1"/>
    </xf>
    <xf numFmtId="3" fontId="197" fillId="0" borderId="49" xfId="328" applyNumberFormat="1" applyFont="1" applyFill="1" applyBorder="1" applyAlignment="1">
      <alignment horizontal="center" vertical="center" wrapText="1"/>
    </xf>
    <xf numFmtId="17" fontId="197" fillId="0" borderId="47" xfId="0" applyNumberFormat="1" applyFont="1" applyBorder="1" applyAlignment="1">
      <alignment horizontal="center" vertical="center"/>
    </xf>
    <xf numFmtId="3" fontId="197" fillId="0" borderId="37" xfId="328" applyNumberFormat="1" applyFont="1" applyFill="1" applyBorder="1" applyAlignment="1">
      <alignment horizontal="center" vertical="center"/>
    </xf>
    <xf numFmtId="17" fontId="197" fillId="0" borderId="47" xfId="0" applyNumberFormat="1" applyFont="1" applyFill="1" applyBorder="1" applyAlignment="1">
      <alignment horizontal="center" vertical="center"/>
    </xf>
    <xf numFmtId="3" fontId="197" fillId="0" borderId="39" xfId="328" applyNumberFormat="1" applyFont="1" applyFill="1" applyBorder="1" applyAlignment="1">
      <alignment horizontal="center" vertical="center"/>
    </xf>
    <xf numFmtId="174" fontId="52" fillId="0" borderId="0" xfId="0" applyFont="1" applyAlignment="1">
      <alignment horizontal="center"/>
    </xf>
    <xf numFmtId="43" fontId="224" fillId="77" borderId="21" xfId="394" applyNumberFormat="1" applyFont="1" applyFill="1" applyBorder="1" applyAlignment="1">
      <alignment horizontal="center" vertical="center"/>
    </xf>
    <xf numFmtId="43" fontId="224" fillId="77"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217" fillId="0" borderId="47" xfId="394" applyNumberFormat="1" applyFont="1" applyBorder="1" applyAlignment="1">
      <alignment horizontal="center" vertical="top"/>
    </xf>
    <xf numFmtId="168" fontId="187" fillId="0" borderId="13" xfId="394" applyNumberFormat="1" applyFont="1" applyBorder="1" applyAlignment="1">
      <alignment horizontal="right" vertical="top"/>
    </xf>
    <xf numFmtId="168" fontId="187" fillId="25" borderId="13" xfId="394" applyNumberFormat="1" applyFont="1" applyFill="1" applyBorder="1" applyAlignment="1">
      <alignment horizontal="right" vertical="top"/>
    </xf>
    <xf numFmtId="174" fontId="44" fillId="25" borderId="0" xfId="0" applyFont="1" applyFill="1" applyAlignment="1">
      <alignment horizontal="center" vertical="top"/>
    </xf>
    <xf numFmtId="43" fontId="51"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217" fillId="0" borderId="47" xfId="394" applyNumberFormat="1" applyFont="1" applyBorder="1" applyAlignment="1">
      <alignment horizontal="center" vertical="top"/>
    </xf>
    <xf numFmtId="168" fontId="187" fillId="25" borderId="49" xfId="394" applyNumberFormat="1" applyFont="1" applyFill="1" applyBorder="1" applyAlignment="1">
      <alignment horizontal="right" vertical="top"/>
    </xf>
    <xf numFmtId="168" fontId="217" fillId="25" borderId="49"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96" fillId="77" borderId="21" xfId="0" applyNumberFormat="1" applyFont="1" applyFill="1" applyBorder="1" applyAlignment="1">
      <alignment horizontal="center" vertical="center"/>
    </xf>
    <xf numFmtId="174" fontId="275" fillId="0" borderId="0" xfId="0" applyFont="1" applyAlignment="1">
      <alignment horizontal="center"/>
    </xf>
    <xf numFmtId="174" fontId="79" fillId="0" borderId="0" xfId="0" applyFont="1"/>
    <xf numFmtId="17" fontId="249" fillId="0" borderId="47" xfId="0" applyNumberFormat="1" applyFont="1" applyBorder="1" applyAlignment="1">
      <alignment horizontal="center" vertical="center"/>
    </xf>
    <xf numFmtId="3" fontId="249" fillId="0" borderId="13" xfId="328" applyNumberFormat="1" applyFont="1" applyFill="1" applyBorder="1" applyAlignment="1">
      <alignment horizontal="center" vertical="center"/>
    </xf>
    <xf numFmtId="3" fontId="250" fillId="0" borderId="13" xfId="328" applyNumberFormat="1" applyFont="1" applyFill="1" applyBorder="1" applyAlignment="1">
      <alignment horizontal="center" vertical="center"/>
    </xf>
    <xf numFmtId="3" fontId="249" fillId="0" borderId="37" xfId="328" applyNumberFormat="1" applyFont="1" applyFill="1" applyBorder="1" applyAlignment="1">
      <alignment horizontal="center" vertical="center"/>
    </xf>
    <xf numFmtId="49" fontId="249" fillId="0" borderId="47" xfId="0" applyNumberFormat="1" applyFont="1" applyBorder="1" applyAlignment="1">
      <alignment horizontal="center" vertical="center"/>
    </xf>
    <xf numFmtId="3" fontId="250" fillId="0" borderId="49" xfId="328" applyNumberFormat="1" applyFont="1" applyFill="1" applyBorder="1" applyAlignment="1">
      <alignment horizontal="center" vertical="center"/>
    </xf>
    <xf numFmtId="174" fontId="208" fillId="64" borderId="14" xfId="0" applyFont="1" applyFill="1" applyBorder="1" applyAlignment="1">
      <alignment horizontal="center" vertical="center" wrapText="1"/>
    </xf>
    <xf numFmtId="174" fontId="208" fillId="64" borderId="17" xfId="0" applyFont="1" applyFill="1" applyBorder="1" applyAlignment="1">
      <alignment horizontal="center" vertical="center" wrapText="1"/>
    </xf>
    <xf numFmtId="17" fontId="208" fillId="64" borderId="21" xfId="0" applyNumberFormat="1" applyFont="1" applyFill="1" applyBorder="1" applyAlignment="1">
      <alignment horizontal="center" vertical="center" wrapText="1"/>
    </xf>
    <xf numFmtId="174" fontId="208" fillId="64" borderId="17" xfId="0" applyFont="1" applyFill="1" applyBorder="1" applyAlignment="1">
      <alignment horizontal="center" vertical="center"/>
    </xf>
    <xf numFmtId="168" fontId="196" fillId="77" borderId="21" xfId="323" applyNumberFormat="1" applyFont="1" applyFill="1" applyBorder="1" applyAlignment="1">
      <alignment horizontal="center" vertical="center" wrapText="1"/>
    </xf>
    <xf numFmtId="168" fontId="196" fillId="77" borderId="14" xfId="323" applyNumberFormat="1" applyFont="1" applyFill="1" applyBorder="1" applyAlignment="1">
      <alignment horizontal="center" vertical="center" wrapText="1"/>
    </xf>
    <xf numFmtId="168" fontId="196" fillId="77" borderId="17" xfId="323" applyNumberFormat="1" applyFont="1" applyFill="1" applyBorder="1" applyAlignment="1">
      <alignment horizontal="center" vertical="center" wrapText="1"/>
    </xf>
    <xf numFmtId="0" fontId="197" fillId="0" borderId="47" xfId="388" applyNumberFormat="1" applyFont="1" applyBorder="1" applyAlignment="1">
      <alignment horizontal="center" vertical="center"/>
    </xf>
    <xf numFmtId="3" fontId="200" fillId="0" borderId="13" xfId="325" applyNumberFormat="1" applyFont="1" applyFill="1" applyBorder="1" applyAlignment="1">
      <alignment horizontal="center" vertical="center"/>
    </xf>
    <xf numFmtId="0" fontId="197" fillId="0" borderId="47" xfId="388" applyNumberFormat="1" applyFont="1" applyFill="1" applyBorder="1" applyAlignment="1">
      <alignment horizontal="center" vertical="center"/>
    </xf>
    <xf numFmtId="3" fontId="200" fillId="0" borderId="49" xfId="325" applyNumberFormat="1" applyFont="1" applyFill="1" applyBorder="1" applyAlignment="1">
      <alignment horizontal="center" vertical="center"/>
    </xf>
    <xf numFmtId="10" fontId="200" fillId="0" borderId="39" xfId="551" applyNumberFormat="1" applyFont="1" applyFill="1" applyBorder="1" applyAlignment="1">
      <alignment horizontal="center" vertical="center"/>
    </xf>
    <xf numFmtId="168" fontId="43" fillId="77"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4" fillId="0" borderId="13" xfId="0" applyNumberFormat="1" applyFont="1" applyBorder="1" applyAlignment="1">
      <alignment horizontal="right" vertical="center"/>
    </xf>
    <xf numFmtId="171" fontId="74"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7" borderId="21" xfId="361" applyNumberFormat="1" applyFont="1" applyFill="1" applyBorder="1" applyAlignment="1">
      <alignment horizontal="center" vertical="center" wrapText="1"/>
    </xf>
    <xf numFmtId="168" fontId="43" fillId="77" borderId="14" xfId="0" applyNumberFormat="1" applyFont="1" applyFill="1" applyBorder="1" applyAlignment="1">
      <alignment horizontal="center" vertical="center" wrapText="1"/>
    </xf>
    <xf numFmtId="168" fontId="43" fillId="77"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54" fillId="77" borderId="21" xfId="0" applyFont="1" applyFill="1" applyBorder="1" applyAlignment="1">
      <alignment horizontal="center" vertical="center"/>
    </xf>
    <xf numFmtId="174" fontId="208" fillId="77" borderId="13" xfId="0" applyFont="1" applyFill="1" applyBorder="1" applyAlignment="1">
      <alignment horizontal="center" vertical="center"/>
    </xf>
    <xf numFmtId="49" fontId="276" fillId="0" borderId="13" xfId="0" applyNumberFormat="1" applyFont="1" applyBorder="1" applyAlignment="1">
      <alignment horizontal="center"/>
    </xf>
    <xf numFmtId="168" fontId="277" fillId="0" borderId="13" xfId="323" applyNumberFormat="1" applyFont="1" applyFill="1" applyBorder="1" applyAlignment="1">
      <alignment horizontal="center" vertical="center"/>
    </xf>
    <xf numFmtId="168" fontId="276" fillId="0" borderId="13" xfId="323" applyNumberFormat="1" applyFont="1" applyFill="1" applyBorder="1" applyAlignment="1">
      <alignment horizontal="center" vertical="center"/>
    </xf>
    <xf numFmtId="49" fontId="226" fillId="0" borderId="47" xfId="0" applyNumberFormat="1" applyFont="1" applyBorder="1" applyAlignment="1">
      <alignment horizontal="center" vertical="top"/>
    </xf>
    <xf numFmtId="41" fontId="206" fillId="0" borderId="13" xfId="323" applyNumberFormat="1" applyFont="1" applyFill="1" applyBorder="1" applyAlignment="1">
      <alignment horizontal="center" vertical="top"/>
    </xf>
    <xf numFmtId="3" fontId="226" fillId="0" borderId="13" xfId="323" applyNumberFormat="1" applyFont="1" applyFill="1" applyBorder="1" applyAlignment="1">
      <alignment horizontal="center" vertical="top"/>
    </xf>
    <xf numFmtId="41" fontId="226" fillId="0" borderId="13" xfId="323" applyNumberFormat="1" applyFont="1" applyFill="1" applyBorder="1" applyAlignment="1">
      <alignment horizontal="center" vertical="top"/>
    </xf>
    <xf numFmtId="3" fontId="226" fillId="0" borderId="37" xfId="323" applyNumberFormat="1" applyFont="1" applyFill="1" applyBorder="1" applyAlignment="1">
      <alignment horizontal="center" vertical="top"/>
    </xf>
    <xf numFmtId="41" fontId="206" fillId="0" borderId="13" xfId="0" applyNumberFormat="1" applyFont="1" applyBorder="1" applyAlignment="1">
      <alignment horizontal="center" vertical="top"/>
    </xf>
    <xf numFmtId="0" fontId="226" fillId="0" borderId="47" xfId="0" applyNumberFormat="1" applyFont="1" applyBorder="1" applyAlignment="1">
      <alignment horizontal="center" vertical="top"/>
    </xf>
    <xf numFmtId="174" fontId="226" fillId="0" borderId="40" xfId="0" applyFont="1" applyBorder="1" applyAlignment="1">
      <alignment horizontal="center" vertical="top"/>
    </xf>
    <xf numFmtId="3" fontId="226" fillId="0" borderId="49" xfId="323" applyNumberFormat="1" applyFont="1" applyFill="1" applyBorder="1" applyAlignment="1">
      <alignment horizontal="center" vertical="top"/>
    </xf>
    <xf numFmtId="49" fontId="217" fillId="0" borderId="47" xfId="0" applyNumberFormat="1" applyFont="1" applyBorder="1" applyAlignment="1">
      <alignment horizontal="center" vertical="top"/>
    </xf>
    <xf numFmtId="168" fontId="187" fillId="0" borderId="13" xfId="323" applyNumberFormat="1" applyFont="1" applyFill="1" applyBorder="1" applyAlignment="1">
      <alignment horizontal="right" vertical="top"/>
    </xf>
    <xf numFmtId="168" fontId="217" fillId="0" borderId="13" xfId="0" applyNumberFormat="1" applyFont="1" applyBorder="1" applyAlignment="1">
      <alignment horizontal="center" vertical="top"/>
    </xf>
    <xf numFmtId="1" fontId="187" fillId="0" borderId="13" xfId="323" applyNumberFormat="1" applyFont="1" applyFill="1" applyBorder="1" applyAlignment="1">
      <alignment horizontal="right" vertical="top"/>
    </xf>
    <xf numFmtId="168" fontId="217" fillId="0" borderId="13" xfId="323" applyNumberFormat="1" applyFont="1" applyFill="1" applyBorder="1" applyAlignment="1">
      <alignment horizontal="right" vertical="top"/>
    </xf>
    <xf numFmtId="41" fontId="217" fillId="0" borderId="37" xfId="0" applyNumberFormat="1" applyFont="1" applyBorder="1" applyAlignment="1">
      <alignment horizontal="center" vertical="top"/>
    </xf>
    <xf numFmtId="174" fontId="217" fillId="0" borderId="40" xfId="0" applyFont="1" applyBorder="1" applyAlignment="1">
      <alignment horizontal="center" vertical="top"/>
    </xf>
    <xf numFmtId="168" fontId="217" fillId="0" borderId="49" xfId="323" applyNumberFormat="1" applyFont="1" applyFill="1" applyBorder="1" applyAlignment="1">
      <alignment horizontal="right" vertical="top"/>
    </xf>
    <xf numFmtId="168" fontId="217" fillId="0" borderId="49" xfId="0" applyNumberFormat="1" applyFont="1" applyBorder="1" applyAlignment="1">
      <alignment horizontal="center" vertical="top"/>
    </xf>
    <xf numFmtId="168" fontId="217" fillId="0" borderId="39" xfId="323" applyNumberFormat="1" applyFont="1" applyFill="1" applyBorder="1" applyAlignment="1">
      <alignment horizontal="right" vertical="top"/>
    </xf>
    <xf numFmtId="49" fontId="224" fillId="77" borderId="14" xfId="0" applyNumberFormat="1" applyFont="1" applyFill="1" applyBorder="1" applyAlignment="1">
      <alignment horizontal="center" vertical="center"/>
    </xf>
    <xf numFmtId="38" fontId="222" fillId="77" borderId="13" xfId="0" applyNumberFormat="1" applyFont="1" applyFill="1" applyBorder="1" applyAlignment="1">
      <alignment horizontal="center" vertical="center"/>
    </xf>
    <xf numFmtId="38" fontId="222" fillId="77" borderId="13" xfId="0" applyNumberFormat="1" applyFont="1" applyFill="1" applyBorder="1" applyAlignment="1">
      <alignment horizontal="center" vertical="center" wrapText="1"/>
    </xf>
    <xf numFmtId="197" fontId="278" fillId="0" borderId="0" xfId="0" applyNumberFormat="1" applyFont="1"/>
    <xf numFmtId="174" fontId="278" fillId="0" borderId="0" xfId="0" applyFont="1"/>
    <xf numFmtId="3" fontId="279" fillId="25" borderId="0" xfId="0" applyNumberFormat="1" applyFont="1" applyFill="1" applyAlignment="1">
      <alignment horizontal="center"/>
    </xf>
    <xf numFmtId="174" fontId="278" fillId="25" borderId="0" xfId="0" applyFont="1" applyFill="1"/>
    <xf numFmtId="49" fontId="203" fillId="0" borderId="13" xfId="0" applyNumberFormat="1" applyFont="1" applyBorder="1" applyAlignment="1">
      <alignment horizontal="center" vertical="center"/>
    </xf>
    <xf numFmtId="38" fontId="225" fillId="0" borderId="13" xfId="323" applyNumberFormat="1" applyFont="1" applyFill="1" applyBorder="1" applyAlignment="1">
      <alignment horizontal="center" vertical="center"/>
    </xf>
    <xf numFmtId="38" fontId="203" fillId="0" borderId="13" xfId="0" applyNumberFormat="1" applyFont="1" applyBorder="1" applyAlignment="1">
      <alignment horizontal="center" wrapText="1"/>
    </xf>
    <xf numFmtId="38" fontId="225" fillId="25" borderId="13" xfId="323" applyNumberFormat="1" applyFont="1" applyFill="1" applyBorder="1" applyAlignment="1">
      <alignment horizontal="center"/>
    </xf>
    <xf numFmtId="197" fontId="56" fillId="0" borderId="0" xfId="0" applyNumberFormat="1" applyFont="1"/>
    <xf numFmtId="3" fontId="280" fillId="25" borderId="0" xfId="0" applyNumberFormat="1" applyFont="1" applyFill="1" applyAlignment="1">
      <alignment horizontal="center"/>
    </xf>
    <xf numFmtId="174" fontId="56" fillId="25" borderId="0" xfId="0" applyFont="1" applyFill="1"/>
    <xf numFmtId="3" fontId="280" fillId="0" borderId="0" xfId="0" applyNumberFormat="1" applyFont="1" applyAlignment="1">
      <alignment horizontal="center" vertical="center"/>
    </xf>
    <xf numFmtId="3" fontId="280" fillId="0" borderId="0" xfId="0" applyNumberFormat="1" applyFont="1" applyAlignment="1">
      <alignment horizontal="center"/>
    </xf>
    <xf numFmtId="38" fontId="225" fillId="25" borderId="13" xfId="323" applyNumberFormat="1" applyFont="1" applyFill="1" applyBorder="1" applyAlignment="1">
      <alignment horizontal="center" vertical="center"/>
    </xf>
    <xf numFmtId="38" fontId="203" fillId="0" borderId="13" xfId="323" applyNumberFormat="1" applyFont="1" applyFill="1" applyBorder="1" applyAlignment="1">
      <alignment horizontal="center" vertical="center"/>
    </xf>
    <xf numFmtId="38" fontId="203" fillId="25" borderId="13" xfId="323" applyNumberFormat="1" applyFont="1" applyFill="1" applyBorder="1" applyAlignment="1">
      <alignment horizontal="center" vertical="center"/>
    </xf>
    <xf numFmtId="14" fontId="196" fillId="77" borderId="21" xfId="0" applyNumberFormat="1" applyFont="1" applyFill="1" applyBorder="1" applyAlignment="1">
      <alignment horizontal="center" vertical="center" wrapText="1"/>
    </xf>
    <xf numFmtId="174" fontId="196" fillId="77" borderId="14" xfId="0" applyFont="1" applyFill="1" applyBorder="1" applyAlignment="1">
      <alignment horizontal="center" vertical="center"/>
    </xf>
    <xf numFmtId="9" fontId="197" fillId="0" borderId="37" xfId="0" applyNumberFormat="1" applyFont="1" applyBorder="1" applyAlignment="1">
      <alignment horizontal="right" vertical="center"/>
    </xf>
    <xf numFmtId="171" fontId="197" fillId="0" borderId="13" xfId="0" applyNumberFormat="1" applyFont="1" applyBorder="1" applyAlignment="1">
      <alignment vertical="center"/>
    </xf>
    <xf numFmtId="9" fontId="197" fillId="0" borderId="37" xfId="0" applyNumberFormat="1" applyFont="1" applyBorder="1" applyAlignment="1">
      <alignment vertical="center"/>
    </xf>
    <xf numFmtId="49" fontId="197" fillId="0" borderId="40" xfId="0" applyNumberFormat="1" applyFont="1" applyBorder="1" applyAlignment="1">
      <alignment horizontal="center" vertical="center"/>
    </xf>
    <xf numFmtId="38" fontId="200" fillId="0" borderId="49" xfId="0" applyNumberFormat="1" applyFont="1" applyBorder="1" applyAlignment="1">
      <alignment horizontal="center" vertical="center"/>
    </xf>
    <xf numFmtId="171" fontId="197" fillId="0" borderId="49" xfId="0" applyNumberFormat="1" applyFont="1" applyBorder="1" applyAlignment="1">
      <alignment vertical="center"/>
    </xf>
    <xf numFmtId="9" fontId="197" fillId="0" borderId="39" xfId="0" applyNumberFormat="1" applyFont="1" applyBorder="1" applyAlignment="1">
      <alignment vertical="center"/>
    </xf>
    <xf numFmtId="43" fontId="191" fillId="0" borderId="0" xfId="0" applyNumberFormat="1" applyFont="1"/>
    <xf numFmtId="49" fontId="201" fillId="77" borderId="21" xfId="0" applyNumberFormat="1" applyFont="1" applyFill="1" applyBorder="1" applyAlignment="1">
      <alignment horizontal="center" vertical="center"/>
    </xf>
    <xf numFmtId="168" fontId="206" fillId="0" borderId="13" xfId="323" applyNumberFormat="1" applyFont="1" applyFill="1" applyBorder="1" applyAlignment="1">
      <alignment horizontal="center" vertical="center"/>
    </xf>
    <xf numFmtId="173" fontId="206" fillId="0" borderId="13" xfId="323" applyNumberFormat="1" applyFont="1" applyFill="1" applyBorder="1" applyAlignment="1">
      <alignment horizontal="center" vertical="center"/>
    </xf>
    <xf numFmtId="168" fontId="206" fillId="25" borderId="13" xfId="323" applyNumberFormat="1" applyFont="1" applyFill="1" applyBorder="1" applyAlignment="1">
      <alignment horizontal="center" vertical="center"/>
    </xf>
    <xf numFmtId="173" fontId="206" fillId="25" borderId="13" xfId="323" applyNumberFormat="1" applyFont="1" applyFill="1" applyBorder="1" applyAlignment="1">
      <alignment horizontal="center" vertical="center"/>
    </xf>
    <xf numFmtId="49" fontId="226" fillId="25" borderId="47" xfId="0" applyNumberFormat="1" applyFont="1" applyFill="1" applyBorder="1" applyAlignment="1">
      <alignment horizontal="center" vertical="center"/>
    </xf>
    <xf numFmtId="174" fontId="201" fillId="77" borderId="40" xfId="0" applyFont="1" applyFill="1" applyBorder="1" applyAlignment="1">
      <alignment horizontal="center" vertical="center"/>
    </xf>
    <xf numFmtId="174" fontId="225" fillId="0" borderId="0" xfId="0" applyFont="1" applyAlignment="1">
      <alignment vertical="center" wrapText="1"/>
    </xf>
    <xf numFmtId="174" fontId="222" fillId="77" borderId="21" xfId="388" applyFont="1" applyFill="1" applyBorder="1" applyAlignment="1">
      <alignment horizontal="center" vertical="center"/>
    </xf>
    <xf numFmtId="174" fontId="222" fillId="77" borderId="14" xfId="388" applyFont="1" applyFill="1" applyBorder="1" applyAlignment="1">
      <alignment horizontal="center" vertical="center" wrapText="1"/>
    </xf>
    <xf numFmtId="0" fontId="203" fillId="0" borderId="47" xfId="323" applyNumberFormat="1" applyFont="1" applyFill="1" applyBorder="1" applyAlignment="1">
      <alignment horizontal="center" vertical="center"/>
    </xf>
    <xf numFmtId="40" fontId="225" fillId="0" borderId="13" xfId="323" applyNumberFormat="1" applyFont="1" applyFill="1" applyBorder="1" applyAlignment="1">
      <alignment horizontal="right" vertical="center" indent="1"/>
    </xf>
    <xf numFmtId="40" fontId="203" fillId="0" borderId="13" xfId="323" applyNumberFormat="1" applyFont="1" applyFill="1" applyBorder="1" applyAlignment="1">
      <alignment vertical="center"/>
    </xf>
    <xf numFmtId="40" fontId="225" fillId="0" borderId="13" xfId="323" applyNumberFormat="1" applyFont="1" applyFill="1" applyBorder="1" applyAlignment="1">
      <alignment vertical="center"/>
    </xf>
    <xf numFmtId="40" fontId="203" fillId="0" borderId="37" xfId="323" applyNumberFormat="1" applyFont="1" applyFill="1" applyBorder="1" applyAlignment="1"/>
    <xf numFmtId="17" fontId="203" fillId="0" borderId="40" xfId="323" applyNumberFormat="1" applyFont="1" applyFill="1" applyBorder="1" applyAlignment="1">
      <alignment horizontal="center" vertical="center"/>
    </xf>
    <xf numFmtId="40" fontId="203" fillId="0" borderId="49" xfId="323" applyNumberFormat="1" applyFont="1" applyFill="1" applyBorder="1" applyAlignment="1">
      <alignment horizontal="right" vertical="center"/>
    </xf>
    <xf numFmtId="40" fontId="203" fillId="0" borderId="39" xfId="323" applyNumberFormat="1" applyFont="1" applyFill="1" applyBorder="1" applyAlignment="1">
      <alignment horizontal="right" vertical="center"/>
    </xf>
    <xf numFmtId="0" fontId="220" fillId="0" borderId="0" xfId="742" applyFont="1"/>
    <xf numFmtId="0" fontId="222" fillId="77" borderId="13" xfId="744" applyFont="1" applyFill="1" applyBorder="1" applyAlignment="1">
      <alignment horizontal="center" vertical="center"/>
    </xf>
    <xf numFmtId="0" fontId="222" fillId="77" borderId="13" xfId="744" applyFont="1" applyFill="1" applyBorder="1" applyAlignment="1">
      <alignment horizontal="center" vertical="center" wrapText="1"/>
    </xf>
    <xf numFmtId="49" fontId="224" fillId="77" borderId="14" xfId="0" applyNumberFormat="1" applyFont="1" applyFill="1" applyBorder="1" applyAlignment="1">
      <alignment horizontal="center" vertical="center" wrapText="1"/>
    </xf>
    <xf numFmtId="0" fontId="224" fillId="77" borderId="14" xfId="0" applyNumberFormat="1" applyFont="1" applyFill="1" applyBorder="1" applyAlignment="1">
      <alignment horizontal="center" vertical="center" wrapText="1"/>
    </xf>
    <xf numFmtId="49" fontId="224" fillId="77" borderId="17" xfId="0" applyNumberFormat="1" applyFont="1" applyFill="1" applyBorder="1" applyAlignment="1">
      <alignment horizontal="center" vertical="center"/>
    </xf>
    <xf numFmtId="168" fontId="217" fillId="0" borderId="47" xfId="0" applyNumberFormat="1" applyFont="1" applyBorder="1" applyAlignment="1">
      <alignment horizontal="center" vertical="center"/>
    </xf>
    <xf numFmtId="174" fontId="217" fillId="0" borderId="13" xfId="0" applyFont="1" applyBorder="1" applyAlignment="1">
      <alignment horizontal="left" vertical="center"/>
    </xf>
    <xf numFmtId="43" fontId="217" fillId="0" borderId="13" xfId="0" applyNumberFormat="1" applyFont="1" applyBorder="1" applyAlignment="1">
      <alignment horizontal="right" vertical="center"/>
    </xf>
    <xf numFmtId="43" fontId="187" fillId="0" borderId="13" xfId="0" applyNumberFormat="1" applyFont="1" applyBorder="1" applyAlignment="1">
      <alignment vertical="center"/>
    </xf>
    <xf numFmtId="43" fontId="187" fillId="0" borderId="37" xfId="0" applyNumberFormat="1" applyFont="1" applyBorder="1" applyAlignment="1">
      <alignment vertical="center"/>
    </xf>
    <xf numFmtId="174" fontId="217" fillId="0" borderId="40" xfId="0" applyFont="1" applyBorder="1" applyAlignment="1">
      <alignment horizontal="center" vertical="center"/>
    </xf>
    <xf numFmtId="174" fontId="217" fillId="0" borderId="49" xfId="0" applyFont="1" applyBorder="1" applyAlignment="1">
      <alignment horizontal="center" vertical="center"/>
    </xf>
    <xf numFmtId="43" fontId="217" fillId="0" borderId="49" xfId="323" applyFont="1" applyFill="1" applyBorder="1" applyAlignment="1">
      <alignment horizontal="center" vertical="center"/>
    </xf>
    <xf numFmtId="43" fontId="217" fillId="0" borderId="49" xfId="323" applyFont="1" applyFill="1" applyBorder="1" applyAlignment="1">
      <alignment horizontal="right" vertical="center"/>
    </xf>
    <xf numFmtId="43" fontId="217" fillId="0" borderId="39" xfId="323" applyFont="1" applyFill="1" applyBorder="1" applyAlignment="1">
      <alignment horizontal="right" vertical="center"/>
    </xf>
    <xf numFmtId="174" fontId="222" fillId="77" borderId="11" xfId="391" applyFont="1" applyFill="1" applyBorder="1" applyAlignment="1">
      <alignment horizontal="center" vertical="center"/>
    </xf>
    <xf numFmtId="174" fontId="222" fillId="77" borderId="14" xfId="391" applyFont="1" applyFill="1" applyBorder="1" applyAlignment="1">
      <alignment horizontal="center" vertical="center"/>
    </xf>
    <xf numFmtId="174" fontId="222" fillId="77" borderId="17" xfId="391" applyFont="1" applyFill="1" applyBorder="1" applyAlignment="1">
      <alignment horizontal="center" vertical="center"/>
    </xf>
    <xf numFmtId="174" fontId="203" fillId="0" borderId="0" xfId="391" applyFont="1" applyAlignment="1">
      <alignment horizontal="left" vertical="center"/>
    </xf>
    <xf numFmtId="10" fontId="203" fillId="0" borderId="46" xfId="391" applyNumberFormat="1" applyFont="1" applyBorder="1" applyAlignment="1">
      <alignment horizontal="center" vertical="center"/>
    </xf>
    <xf numFmtId="174" fontId="203" fillId="0" borderId="46" xfId="391" applyFont="1" applyBorder="1" applyAlignment="1">
      <alignment horizontal="left" vertical="center"/>
    </xf>
    <xf numFmtId="174" fontId="203" fillId="0" borderId="49" xfId="391" applyFont="1" applyBorder="1" applyAlignment="1">
      <alignment horizontal="center" vertical="center"/>
    </xf>
    <xf numFmtId="43" fontId="203" fillId="0" borderId="38" xfId="391" applyNumberFormat="1" applyFont="1" applyBorder="1" applyAlignment="1">
      <alignment horizontal="center" vertical="center"/>
    </xf>
    <xf numFmtId="171" fontId="203" fillId="0" borderId="39" xfId="391" applyNumberFormat="1" applyFont="1" applyBorder="1" applyAlignment="1">
      <alignment horizontal="center" vertical="center"/>
    </xf>
    <xf numFmtId="43" fontId="201" fillId="77" borderId="21" xfId="0" applyNumberFormat="1" applyFont="1" applyFill="1" applyBorder="1" applyAlignment="1">
      <alignment horizontal="center" vertical="center"/>
    </xf>
    <xf numFmtId="43" fontId="201" fillId="77" borderId="14" xfId="0" applyNumberFormat="1" applyFont="1" applyFill="1" applyBorder="1" applyAlignment="1">
      <alignment horizontal="center" vertical="center" wrapText="1"/>
    </xf>
    <xf numFmtId="0" fontId="226" fillId="0" borderId="47" xfId="0" applyNumberFormat="1" applyFont="1" applyBorder="1" applyAlignment="1">
      <alignment horizontal="center" vertical="center"/>
    </xf>
    <xf numFmtId="40" fontId="206" fillId="0" borderId="13" xfId="335" applyNumberFormat="1" applyFont="1" applyFill="1" applyBorder="1" applyAlignment="1">
      <alignment vertical="center"/>
    </xf>
    <xf numFmtId="40" fontId="206" fillId="0" borderId="13" xfId="0" applyNumberFormat="1" applyFont="1" applyBorder="1" applyAlignment="1">
      <alignment vertical="center"/>
    </xf>
    <xf numFmtId="174" fontId="226" fillId="0" borderId="40" xfId="0" applyFont="1" applyBorder="1" applyAlignment="1">
      <alignment horizontal="center" vertical="center"/>
    </xf>
    <xf numFmtId="43" fontId="226" fillId="0" borderId="49" xfId="0" applyNumberFormat="1" applyFont="1" applyBorder="1" applyAlignment="1">
      <alignment vertical="center"/>
    </xf>
    <xf numFmtId="171" fontId="49"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9" fillId="0" borderId="0" xfId="0" applyNumberFormat="1" applyFont="1" applyFill="1" applyBorder="1" applyAlignment="1">
      <alignment horizontal="center" vertical="center" wrapText="1"/>
    </xf>
    <xf numFmtId="43" fontId="59" fillId="0" borderId="0" xfId="0" applyNumberFormat="1" applyFont="1" applyFill="1" applyBorder="1" applyAlignment="1">
      <alignment horizontal="center"/>
    </xf>
    <xf numFmtId="177" fontId="52" fillId="0" borderId="0" xfId="0" applyNumberFormat="1" applyFont="1" applyFill="1" applyBorder="1"/>
    <xf numFmtId="3" fontId="52" fillId="0" borderId="0" xfId="0" applyNumberFormat="1" applyFont="1" applyFill="1" applyBorder="1"/>
    <xf numFmtId="43" fontId="282" fillId="0" borderId="40" xfId="0" applyNumberFormat="1" applyFont="1" applyBorder="1" applyAlignment="1">
      <alignment horizontal="center" vertical="center"/>
    </xf>
    <xf numFmtId="168" fontId="282" fillId="0" borderId="49" xfId="0" applyNumberFormat="1" applyFont="1" applyBorder="1" applyAlignment="1">
      <alignment horizontal="center" vertical="center"/>
    </xf>
    <xf numFmtId="171" fontId="282" fillId="0" borderId="49" xfId="551" applyNumberFormat="1" applyFont="1" applyFill="1" applyBorder="1" applyAlignment="1">
      <alignment horizontal="center" vertical="center"/>
    </xf>
    <xf numFmtId="43" fontId="284" fillId="77" borderId="21" xfId="0" applyNumberFormat="1" applyFont="1" applyFill="1" applyBorder="1" applyAlignment="1">
      <alignment horizontal="center" vertical="center" wrapText="1"/>
    </xf>
    <xf numFmtId="43" fontId="284" fillId="77" borderId="14" xfId="0" applyNumberFormat="1" applyFont="1" applyFill="1" applyBorder="1" applyAlignment="1">
      <alignment horizontal="center" vertical="center" wrapText="1"/>
    </xf>
    <xf numFmtId="43" fontId="284" fillId="77" borderId="17" xfId="0" applyNumberFormat="1" applyFont="1" applyFill="1" applyBorder="1" applyAlignment="1">
      <alignment horizontal="center" vertical="center" wrapText="1"/>
    </xf>
    <xf numFmtId="43" fontId="282" fillId="0" borderId="47" xfId="0" applyNumberFormat="1" applyFont="1" applyBorder="1" applyAlignment="1">
      <alignment horizontal="center" vertical="center"/>
    </xf>
    <xf numFmtId="3" fontId="282" fillId="0" borderId="13" xfId="0" applyNumberFormat="1" applyFont="1" applyBorder="1" applyAlignment="1">
      <alignment horizontal="center" vertical="center"/>
    </xf>
    <xf numFmtId="171" fontId="282" fillId="0" borderId="13" xfId="551" applyNumberFormat="1" applyFont="1" applyFill="1" applyBorder="1" applyAlignment="1" applyProtection="1">
      <alignment horizontal="center" vertical="center"/>
    </xf>
    <xf numFmtId="3" fontId="283" fillId="0" borderId="13" xfId="0" applyNumberFormat="1" applyFont="1" applyBorder="1" applyAlignment="1">
      <alignment horizontal="center" vertical="center"/>
    </xf>
    <xf numFmtId="171" fontId="282" fillId="0" borderId="13" xfId="0" applyNumberFormat="1" applyFont="1" applyBorder="1" applyAlignment="1">
      <alignment horizontal="center" vertical="center"/>
    </xf>
    <xf numFmtId="171" fontId="282" fillId="0" borderId="37" xfId="0" applyNumberFormat="1" applyFont="1" applyBorder="1" applyAlignment="1">
      <alignment horizontal="center" vertical="center"/>
    </xf>
    <xf numFmtId="174" fontId="36" fillId="0" borderId="0" xfId="0" applyFont="1" applyAlignment="1">
      <alignment vertical="center"/>
    </xf>
    <xf numFmtId="3" fontId="62" fillId="25" borderId="0" xfId="0" applyNumberFormat="1" applyFont="1" applyFill="1" applyAlignment="1">
      <alignment vertical="center"/>
    </xf>
    <xf numFmtId="43" fontId="35" fillId="24" borderId="13" xfId="0" applyNumberFormat="1" applyFont="1" applyFill="1" applyBorder="1" applyAlignment="1">
      <alignment horizontal="center" vertical="center"/>
    </xf>
    <xf numFmtId="3" fontId="39" fillId="0" borderId="13" xfId="0" applyNumberFormat="1" applyFont="1" applyBorder="1" applyAlignment="1">
      <alignment vertical="center"/>
    </xf>
    <xf numFmtId="171" fontId="282" fillId="0" borderId="49" xfId="0" applyNumberFormat="1" applyFont="1" applyBorder="1" applyAlignment="1">
      <alignment horizontal="center" vertical="center"/>
    </xf>
    <xf numFmtId="171" fontId="282" fillId="0" borderId="39" xfId="0" applyNumberFormat="1" applyFont="1" applyBorder="1" applyAlignment="1">
      <alignment horizontal="center" vertical="center"/>
    </xf>
    <xf numFmtId="174" fontId="39" fillId="0" borderId="0" xfId="0" applyFont="1" applyAlignment="1">
      <alignment vertical="center"/>
    </xf>
    <xf numFmtId="185" fontId="49" fillId="0" borderId="0" xfId="0" applyNumberFormat="1" applyFont="1" applyAlignment="1">
      <alignment vertical="center"/>
    </xf>
    <xf numFmtId="0" fontId="246" fillId="77" borderId="21" xfId="742" applyFont="1" applyFill="1" applyBorder="1" applyAlignment="1">
      <alignment horizontal="center" vertical="center"/>
    </xf>
    <xf numFmtId="0" fontId="246" fillId="77" borderId="14" xfId="742" applyFont="1" applyFill="1" applyBorder="1" applyAlignment="1">
      <alignment horizontal="center" vertical="center"/>
    </xf>
    <xf numFmtId="0" fontId="246" fillId="77" borderId="14" xfId="742" applyFont="1" applyFill="1" applyBorder="1" applyAlignment="1">
      <alignment horizontal="center" vertical="center" wrapText="1"/>
    </xf>
    <xf numFmtId="0" fontId="246" fillId="77" borderId="17" xfId="742" applyFont="1" applyFill="1" applyBorder="1" applyAlignment="1">
      <alignment horizontal="center" vertical="center"/>
    </xf>
    <xf numFmtId="0" fontId="285" fillId="0" borderId="47" xfId="742" applyFont="1" applyBorder="1" applyAlignment="1">
      <alignment horizontal="center" vertical="top"/>
    </xf>
    <xf numFmtId="43" fontId="247" fillId="0" borderId="13" xfId="323" applyFont="1" applyFill="1" applyBorder="1" applyAlignment="1">
      <alignment horizontal="center" vertical="top"/>
    </xf>
    <xf numFmtId="43" fontId="285" fillId="0" borderId="37" xfId="323" applyFont="1" applyFill="1" applyBorder="1" applyAlignment="1">
      <alignment horizontal="center" vertical="top"/>
    </xf>
    <xf numFmtId="174" fontId="228" fillId="77"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228" fillId="77" borderId="13" xfId="0" applyNumberFormat="1" applyFont="1" applyFill="1" applyBorder="1" applyAlignment="1">
      <alignment vertical="center"/>
    </xf>
    <xf numFmtId="43" fontId="228" fillId="77" borderId="13" xfId="0" applyNumberFormat="1" applyFont="1" applyFill="1" applyBorder="1" applyAlignment="1">
      <alignment horizontal="center" vertical="center"/>
    </xf>
    <xf numFmtId="0" fontId="33" fillId="77" borderId="21" xfId="579" applyFont="1" applyFill="1" applyBorder="1" applyAlignment="1">
      <alignment horizontal="center" vertical="center"/>
    </xf>
    <xf numFmtId="0" fontId="33" fillId="77" borderId="14" xfId="579" applyFont="1" applyFill="1" applyBorder="1" applyAlignment="1">
      <alignment horizontal="center" vertical="center"/>
    </xf>
    <xf numFmtId="0" fontId="33" fillId="77" borderId="17" xfId="579" applyFont="1" applyFill="1" applyBorder="1" applyAlignment="1">
      <alignment horizontal="center" vertical="center"/>
    </xf>
    <xf numFmtId="0" fontId="97"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7" fillId="0" borderId="37" xfId="323" applyFont="1" applyFill="1" applyBorder="1" applyAlignment="1"/>
    <xf numFmtId="0" fontId="97" fillId="0" borderId="40" xfId="1101" applyFont="1" applyBorder="1" applyAlignment="1"/>
    <xf numFmtId="43" fontId="97" fillId="0" borderId="49" xfId="1101" applyNumberFormat="1" applyFont="1" applyBorder="1" applyAlignment="1"/>
    <xf numFmtId="40" fontId="98" fillId="0" borderId="40" xfId="394" applyNumberFormat="1" applyFont="1" applyBorder="1" applyAlignment="1">
      <alignment horizontal="center" vertical="center" wrapText="1"/>
    </xf>
    <xf numFmtId="0" fontId="68" fillId="29" borderId="0" xfId="362" applyFont="1" applyFill="1" applyBorder="1" applyAlignment="1">
      <alignment horizontal="right" vertical="center"/>
    </xf>
    <xf numFmtId="17" fontId="265" fillId="29" borderId="13" xfId="323" applyNumberFormat="1" applyFont="1" applyFill="1" applyBorder="1" applyAlignment="1">
      <alignment horizontal="center"/>
    </xf>
    <xf numFmtId="0" fontId="267" fillId="29" borderId="13" xfId="362" applyFont="1" applyFill="1" applyBorder="1" applyAlignment="1">
      <alignment horizontal="right" vertical="center"/>
    </xf>
    <xf numFmtId="168" fontId="267" fillId="29" borderId="13" xfId="323" applyNumberFormat="1" applyFont="1" applyFill="1" applyBorder="1" applyAlignment="1">
      <alignment horizontal="right" vertical="center" wrapText="1"/>
    </xf>
    <xf numFmtId="0" fontId="286" fillId="61" borderId="14" xfId="362" applyFont="1" applyFill="1" applyBorder="1" applyAlignment="1">
      <alignment horizontal="center" vertical="center"/>
    </xf>
    <xf numFmtId="0" fontId="286" fillId="61" borderId="13" xfId="362" applyFont="1" applyFill="1" applyBorder="1" applyAlignment="1">
      <alignment horizontal="center" vertical="center"/>
    </xf>
    <xf numFmtId="0" fontId="286" fillId="61" borderId="13" xfId="362" applyFont="1" applyFill="1" applyBorder="1" applyAlignment="1">
      <alignment horizontal="right" vertical="center"/>
    </xf>
    <xf numFmtId="171" fontId="265" fillId="29" borderId="13" xfId="551" applyNumberFormat="1" applyFont="1" applyFill="1" applyBorder="1" applyAlignment="1">
      <alignment horizontal="center"/>
    </xf>
    <xf numFmtId="0" fontId="268" fillId="29" borderId="13" xfId="323" applyNumberFormat="1" applyFont="1" applyFill="1" applyBorder="1" applyAlignment="1">
      <alignment horizontal="center"/>
    </xf>
    <xf numFmtId="168" fontId="265" fillId="29" borderId="13" xfId="323" applyNumberFormat="1" applyFont="1" applyFill="1" applyBorder="1" applyAlignment="1">
      <alignment horizontal="center"/>
    </xf>
    <xf numFmtId="3" fontId="265" fillId="27" borderId="13" xfId="2627" applyNumberFormat="1" applyFont="1" applyFill="1" applyBorder="1"/>
    <xf numFmtId="168" fontId="265" fillId="27" borderId="13" xfId="323" applyNumberFormat="1" applyFont="1" applyFill="1" applyBorder="1"/>
    <xf numFmtId="0" fontId="286" fillId="61" borderId="37" xfId="2627" applyFont="1" applyFill="1" applyBorder="1" applyAlignment="1">
      <alignment horizontal="left" vertical="center"/>
    </xf>
    <xf numFmtId="0" fontId="286" fillId="61" borderId="47" xfId="2627" applyFont="1" applyFill="1" applyBorder="1" applyAlignment="1">
      <alignment horizontal="center" vertical="center"/>
    </xf>
    <xf numFmtId="0" fontId="286" fillId="61" borderId="13" xfId="323" applyNumberFormat="1" applyFont="1" applyFill="1" applyBorder="1" applyAlignment="1">
      <alignment horizontal="center"/>
    </xf>
    <xf numFmtId="171" fontId="286" fillId="61" borderId="13" xfId="551" applyNumberFormat="1" applyFont="1" applyFill="1" applyBorder="1" applyAlignment="1">
      <alignment horizontal="center"/>
    </xf>
    <xf numFmtId="17" fontId="244" fillId="79" borderId="13" xfId="348" applyNumberFormat="1" applyFont="1" applyFill="1" applyBorder="1" applyAlignment="1">
      <alignment horizontal="center" vertical="center" wrapText="1"/>
    </xf>
    <xf numFmtId="17" fontId="288" fillId="79" borderId="13" xfId="323" applyNumberFormat="1" applyFont="1" applyFill="1" applyBorder="1" applyAlignment="1">
      <alignment horizontal="center"/>
    </xf>
    <xf numFmtId="202" fontId="288" fillId="79" borderId="13" xfId="323" applyNumberFormat="1" applyFont="1" applyFill="1" applyBorder="1"/>
    <xf numFmtId="202" fontId="288" fillId="79" borderId="13" xfId="2628" applyNumberFormat="1" applyFont="1" applyFill="1" applyBorder="1"/>
    <xf numFmtId="10" fontId="290" fillId="29" borderId="13" xfId="2631" quotePrefix="1" applyNumberFormat="1" applyFont="1" applyFill="1" applyBorder="1" applyAlignment="1">
      <alignment horizontal="center" vertical="center" wrapText="1"/>
    </xf>
    <xf numFmtId="10" fontId="290" fillId="29" borderId="13" xfId="2632" applyNumberFormat="1" applyFont="1" applyFill="1" applyBorder="1" applyAlignment="1">
      <alignment horizontal="center" vertical="center" wrapText="1"/>
    </xf>
    <xf numFmtId="17" fontId="292" fillId="29" borderId="13" xfId="2630" applyNumberFormat="1" applyFont="1" applyFill="1" applyBorder="1" applyAlignment="1">
      <alignment horizontal="center" vertical="center" wrapText="1"/>
    </xf>
    <xf numFmtId="49" fontId="291" fillId="29" borderId="0" xfId="2630" applyNumberFormat="1" applyFont="1" applyFill="1" applyBorder="1" applyAlignment="1">
      <alignment horizontal="center" vertical="center" wrapText="1"/>
    </xf>
    <xf numFmtId="17" fontId="292" fillId="29" borderId="0" xfId="2630" applyNumberFormat="1" applyFont="1" applyFill="1" applyBorder="1" applyAlignment="1">
      <alignment horizontal="center" vertical="center" wrapText="1"/>
    </xf>
    <xf numFmtId="10" fontId="290" fillId="29" borderId="13" xfId="2631" applyNumberFormat="1" applyFont="1" applyFill="1" applyBorder="1" applyAlignment="1">
      <alignment horizontal="center" vertical="center" wrapText="1"/>
    </xf>
    <xf numFmtId="10" fontId="290" fillId="29" borderId="13" xfId="2632" quotePrefix="1" applyNumberFormat="1" applyFont="1" applyFill="1" applyBorder="1" applyAlignment="1">
      <alignment horizontal="center" vertical="center" wrapText="1"/>
    </xf>
    <xf numFmtId="17" fontId="291" fillId="29" borderId="13" xfId="2630" applyNumberFormat="1" applyFont="1" applyFill="1" applyBorder="1" applyAlignment="1">
      <alignment horizontal="center" vertical="center" wrapText="1"/>
    </xf>
    <xf numFmtId="49" fontId="291" fillId="29" borderId="13" xfId="2630" applyNumberFormat="1" applyFont="1" applyFill="1" applyBorder="1" applyAlignment="1">
      <alignment horizontal="center" vertical="center" wrapText="1"/>
    </xf>
    <xf numFmtId="0" fontId="268" fillId="29" borderId="13" xfId="2627" applyFont="1" applyFill="1" applyBorder="1" applyAlignment="1">
      <alignment horizontal="center" vertical="center" wrapText="1"/>
    </xf>
    <xf numFmtId="0" fontId="268" fillId="29" borderId="0" xfId="2627" applyFont="1" applyFill="1" applyBorder="1" applyAlignment="1">
      <alignment horizontal="center"/>
    </xf>
    <xf numFmtId="17" fontId="268" fillId="29" borderId="13" xfId="2627" applyNumberFormat="1" applyFont="1" applyFill="1" applyBorder="1" applyAlignment="1">
      <alignment horizontal="center" vertical="center"/>
    </xf>
    <xf numFmtId="0" fontId="268" fillId="29" borderId="13" xfId="2627" applyFont="1" applyFill="1" applyBorder="1"/>
    <xf numFmtId="0" fontId="291" fillId="29" borderId="62" xfId="348" applyFont="1" applyFill="1" applyBorder="1" applyAlignment="1">
      <alignment horizontal="center" vertical="center" wrapText="1"/>
    </xf>
    <xf numFmtId="0" fontId="291" fillId="29" borderId="74" xfId="348" applyFont="1" applyFill="1" applyBorder="1" applyAlignment="1">
      <alignment horizontal="center" vertical="center" wrapText="1"/>
    </xf>
    <xf numFmtId="0" fontId="291" fillId="29" borderId="75" xfId="348" applyFont="1" applyFill="1" applyBorder="1" applyAlignment="1">
      <alignment horizontal="center" vertical="center" wrapText="1"/>
    </xf>
    <xf numFmtId="3" fontId="291" fillId="29" borderId="64" xfId="348" applyNumberFormat="1" applyFont="1" applyFill="1" applyBorder="1" applyAlignment="1">
      <alignment horizontal="center" vertical="center" wrapText="1"/>
    </xf>
    <xf numFmtId="0" fontId="291" fillId="29" borderId="73" xfId="348" applyFont="1" applyFill="1" applyBorder="1" applyAlignment="1">
      <alignment horizontal="center" vertical="center" wrapText="1"/>
    </xf>
    <xf numFmtId="3" fontId="290" fillId="29" borderId="63" xfId="348" applyNumberFormat="1" applyFont="1" applyFill="1" applyBorder="1" applyAlignment="1">
      <alignment horizontal="center" vertical="center" wrapText="1"/>
    </xf>
    <xf numFmtId="0" fontId="291" fillId="29" borderId="76" xfId="348" applyFont="1" applyFill="1" applyBorder="1" applyAlignment="1">
      <alignment horizontal="center" vertical="center" wrapText="1"/>
    </xf>
    <xf numFmtId="49" fontId="291" fillId="29" borderId="0" xfId="348" applyNumberFormat="1" applyFont="1" applyFill="1" applyBorder="1" applyAlignment="1">
      <alignment horizontal="center" vertical="center" wrapText="1"/>
    </xf>
    <xf numFmtId="174" fontId="53" fillId="0" borderId="77" xfId="0" applyFont="1" applyBorder="1" applyAlignment="1">
      <alignment horizontal="center" vertical="center" wrapText="1"/>
    </xf>
    <xf numFmtId="171" fontId="293" fillId="0" borderId="0" xfId="551" applyNumberFormat="1" applyFont="1" applyAlignment="1">
      <alignment horizontal="center" vertical="center"/>
    </xf>
    <xf numFmtId="174" fontId="162" fillId="0" borderId="0" xfId="0" applyFont="1" applyAlignment="1">
      <alignment vertical="top" readingOrder="1"/>
    </xf>
    <xf numFmtId="174" fontId="296" fillId="0" borderId="0" xfId="0" applyFont="1" applyAlignment="1">
      <alignment horizontal="justify" vertical="center"/>
    </xf>
    <xf numFmtId="174" fontId="0" fillId="0" borderId="0" xfId="0" applyAlignment="1">
      <alignment horizontal="left" vertical="center"/>
    </xf>
    <xf numFmtId="41" fontId="79" fillId="0" borderId="0" xfId="0" applyNumberFormat="1" applyFont="1"/>
    <xf numFmtId="41" fontId="297" fillId="0" borderId="0" xfId="0" applyNumberFormat="1" applyFont="1"/>
    <xf numFmtId="174" fontId="196" fillId="77" borderId="21" xfId="0" applyFont="1" applyFill="1" applyBorder="1" applyAlignment="1">
      <alignment horizontal="center" vertical="center" wrapText="1"/>
    </xf>
    <xf numFmtId="174" fontId="196" fillId="77" borderId="11" xfId="0" applyFont="1" applyFill="1" applyBorder="1" applyAlignment="1">
      <alignment horizontal="center" vertical="center"/>
    </xf>
    <xf numFmtId="174" fontId="197" fillId="25" borderId="23" xfId="0" applyFont="1" applyFill="1" applyBorder="1" applyAlignment="1">
      <alignment horizontal="left" vertical="center"/>
    </xf>
    <xf numFmtId="43" fontId="200" fillId="25" borderId="0" xfId="607" applyFont="1" applyFill="1" applyBorder="1" applyAlignment="1">
      <alignment horizontal="center" vertical="center"/>
    </xf>
    <xf numFmtId="168" fontId="190" fillId="0" borderId="13" xfId="323" applyNumberFormat="1" applyFont="1" applyBorder="1" applyAlignment="1">
      <alignment horizontal="center"/>
    </xf>
    <xf numFmtId="174" fontId="157" fillId="72" borderId="78" xfId="0" applyFont="1" applyFill="1" applyBorder="1" applyAlignment="1">
      <alignment horizontal="center" vertical="center" wrapText="1"/>
    </xf>
    <xf numFmtId="174" fontId="157" fillId="72" borderId="79" xfId="0" applyFont="1" applyFill="1" applyBorder="1" applyAlignment="1">
      <alignment horizontal="center" vertical="center" wrapText="1"/>
    </xf>
    <xf numFmtId="174" fontId="158" fillId="72" borderId="80" xfId="0" applyFont="1" applyFill="1" applyBorder="1" applyAlignment="1">
      <alignment vertical="center" wrapText="1"/>
    </xf>
    <xf numFmtId="168" fontId="187" fillId="0" borderId="13" xfId="323" applyNumberFormat="1" applyFont="1" applyBorder="1"/>
    <xf numFmtId="0" fontId="98"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95" fillId="0" borderId="0" xfId="323" applyNumberFormat="1" applyFont="1" applyFill="1" applyBorder="1" applyAlignment="1">
      <alignment horizontal="center"/>
    </xf>
    <xf numFmtId="171" fontId="195" fillId="0" borderId="0" xfId="0" applyNumberFormat="1" applyFont="1" applyFill="1" applyBorder="1" applyAlignment="1">
      <alignment horizontal="right"/>
    </xf>
    <xf numFmtId="168" fontId="187" fillId="25" borderId="13" xfId="323" applyNumberFormat="1" applyFont="1" applyFill="1" applyBorder="1"/>
    <xf numFmtId="174" fontId="158" fillId="72" borderId="81" xfId="0" applyFont="1" applyFill="1" applyBorder="1" applyAlignment="1">
      <alignment vertical="center" wrapText="1"/>
    </xf>
    <xf numFmtId="49" fontId="195" fillId="77" borderId="14" xfId="0" applyNumberFormat="1" applyFont="1" applyFill="1" applyBorder="1" applyAlignment="1">
      <alignment horizontal="center" vertical="center" wrapText="1"/>
    </xf>
    <xf numFmtId="49" fontId="195" fillId="77" borderId="17" xfId="0" applyNumberFormat="1" applyFont="1" applyFill="1" applyBorder="1" applyAlignment="1">
      <alignment horizontal="center" vertical="center" wrapText="1"/>
    </xf>
    <xf numFmtId="168" fontId="190" fillId="0" borderId="13" xfId="323" applyNumberFormat="1" applyFont="1" applyFill="1" applyBorder="1" applyAlignment="1">
      <alignment horizontal="right"/>
    </xf>
    <xf numFmtId="168" fontId="195"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8" fillId="0" borderId="37" xfId="0" applyNumberFormat="1" applyFont="1" applyBorder="1" applyAlignment="1">
      <alignment horizontal="center" wrapText="1"/>
    </xf>
    <xf numFmtId="49" fontId="159" fillId="77" borderId="47" xfId="0" applyNumberFormat="1" applyFont="1" applyFill="1" applyBorder="1" applyAlignment="1">
      <alignment horizontal="center" vertical="center" wrapText="1"/>
    </xf>
    <xf numFmtId="168" fontId="159" fillId="77" borderId="13" xfId="0" applyNumberFormat="1" applyFont="1" applyFill="1" applyBorder="1" applyAlignment="1">
      <alignment horizontal="center" vertical="center" wrapText="1"/>
    </xf>
    <xf numFmtId="168" fontId="159" fillId="77" borderId="37" xfId="0" applyNumberFormat="1" applyFont="1" applyFill="1" applyBorder="1" applyAlignment="1">
      <alignment horizontal="center" vertical="center" wrapText="1"/>
    </xf>
    <xf numFmtId="0" fontId="2" fillId="0" borderId="0" xfId="919" applyFont="1"/>
    <xf numFmtId="0" fontId="203" fillId="0" borderId="23" xfId="919" applyFont="1" applyFill="1" applyBorder="1" applyAlignment="1">
      <alignment horizontal="left" vertical="center"/>
    </xf>
    <xf numFmtId="174" fontId="254" fillId="77" borderId="14" xfId="0" applyFont="1" applyFill="1" applyBorder="1" applyAlignment="1">
      <alignment horizontal="center" vertical="center" wrapText="1"/>
    </xf>
    <xf numFmtId="174" fontId="254" fillId="77" borderId="21" xfId="0" applyFont="1" applyFill="1" applyBorder="1" applyAlignment="1">
      <alignment horizontal="center" vertical="center" wrapText="1"/>
    </xf>
    <xf numFmtId="174" fontId="254" fillId="77" borderId="17" xfId="0" applyFont="1" applyFill="1" applyBorder="1" applyAlignment="1">
      <alignment horizontal="center" vertical="center" wrapText="1"/>
    </xf>
    <xf numFmtId="17" fontId="126" fillId="27" borderId="13" xfId="2504" applyNumberFormat="1" applyFont="1" applyFill="1" applyBorder="1" applyAlignment="1">
      <alignment horizontal="left" vertical="center"/>
    </xf>
    <xf numFmtId="10" fontId="97" fillId="0" borderId="0" xfId="551" applyNumberFormat="1" applyFont="1" applyBorder="1" applyAlignment="1">
      <alignment horizontal="center" vertical="top"/>
    </xf>
    <xf numFmtId="10" fontId="97" fillId="25" borderId="0" xfId="551" applyNumberFormat="1" applyFont="1" applyFill="1" applyBorder="1" applyAlignment="1">
      <alignment horizontal="center" vertical="top"/>
    </xf>
    <xf numFmtId="174" fontId="217" fillId="25" borderId="0" xfId="0" applyFont="1" applyFill="1" applyAlignment="1">
      <alignment horizontal="center" vertical="top" wrapText="1"/>
    </xf>
    <xf numFmtId="174" fontId="209" fillId="0" borderId="0" xfId="0" applyFont="1" applyAlignment="1">
      <alignment vertical="top"/>
    </xf>
    <xf numFmtId="49" fontId="217" fillId="25" borderId="13" xfId="325" applyNumberFormat="1" applyFont="1" applyFill="1" applyBorder="1" applyAlignment="1">
      <alignment horizontal="center" vertical="top"/>
    </xf>
    <xf numFmtId="3" fontId="217" fillId="25" borderId="13" xfId="325" applyNumberFormat="1" applyFont="1" applyFill="1" applyBorder="1" applyAlignment="1">
      <alignment horizontal="center" vertical="top"/>
    </xf>
    <xf numFmtId="41" fontId="187" fillId="25" borderId="13" xfId="325" applyNumberFormat="1" applyFont="1" applyFill="1" applyBorder="1" applyAlignment="1">
      <alignment horizontal="right" vertical="top"/>
    </xf>
    <xf numFmtId="174" fontId="224" fillId="77" borderId="13" xfId="388" applyFont="1" applyFill="1" applyBorder="1" applyAlignment="1">
      <alignment horizontal="center" vertical="center" wrapText="1"/>
    </xf>
    <xf numFmtId="174" fontId="201" fillId="77" borderId="21" xfId="388" applyFont="1" applyFill="1" applyBorder="1" applyAlignment="1">
      <alignment horizontal="center" vertical="center"/>
    </xf>
    <xf numFmtId="174" fontId="201" fillId="77" borderId="14" xfId="388" applyFont="1" applyFill="1" applyBorder="1" applyAlignment="1">
      <alignment horizontal="center" vertical="center" wrapText="1"/>
    </xf>
    <xf numFmtId="174" fontId="201" fillId="77" borderId="17" xfId="388" applyFont="1" applyFill="1" applyBorder="1" applyAlignment="1">
      <alignment horizontal="center" vertical="center" wrapText="1"/>
    </xf>
    <xf numFmtId="0" fontId="226" fillId="0" borderId="47" xfId="388" applyNumberFormat="1" applyFont="1" applyBorder="1" applyAlignment="1">
      <alignment horizontal="center" vertical="center"/>
    </xf>
    <xf numFmtId="171" fontId="226" fillId="0" borderId="37" xfId="388" applyNumberFormat="1" applyFont="1" applyBorder="1" applyAlignment="1">
      <alignment horizontal="center" vertical="center"/>
    </xf>
    <xf numFmtId="171" fontId="226" fillId="0" borderId="39" xfId="388" applyNumberFormat="1" applyFont="1" applyBorder="1" applyAlignment="1">
      <alignment horizontal="center" vertical="center"/>
    </xf>
    <xf numFmtId="0" fontId="44" fillId="0" borderId="0" xfId="579" applyFont="1" applyAlignment="1">
      <alignment horizontal="left" vertical="center"/>
    </xf>
    <xf numFmtId="3" fontId="206" fillId="25" borderId="13" xfId="325" applyNumberFormat="1" applyFont="1" applyFill="1" applyBorder="1" applyAlignment="1">
      <alignment horizontal="center" vertical="center"/>
    </xf>
    <xf numFmtId="3" fontId="206" fillId="25"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0" fillId="0" borderId="0" xfId="0" applyBorder="1"/>
    <xf numFmtId="40" fontId="57" fillId="25" borderId="0" xfId="323" applyNumberFormat="1" applyFont="1" applyFill="1" applyBorder="1" applyAlignment="1">
      <alignment vertical="center"/>
    </xf>
    <xf numFmtId="10" fontId="62" fillId="0" borderId="0" xfId="551" applyNumberFormat="1" applyFont="1" applyAlignment="1">
      <alignment horizontal="center"/>
    </xf>
    <xf numFmtId="174" fontId="222" fillId="65" borderId="14" xfId="388" applyFont="1" applyFill="1" applyBorder="1" applyAlignment="1">
      <alignment horizontal="center" vertical="center" wrapText="1"/>
    </xf>
    <xf numFmtId="174" fontId="222" fillId="65" borderId="17" xfId="388" applyFont="1" applyFill="1" applyBorder="1" applyAlignment="1">
      <alignment horizontal="center" vertical="center" wrapText="1"/>
    </xf>
    <xf numFmtId="0" fontId="300" fillId="0" borderId="47" xfId="742" applyFont="1" applyBorder="1" applyAlignment="1">
      <alignment horizontal="center" vertical="center"/>
    </xf>
    <xf numFmtId="43" fontId="301" fillId="0" borderId="13" xfId="323" applyFont="1" applyFill="1" applyBorder="1" applyAlignment="1">
      <alignment horizontal="center" vertical="center"/>
    </xf>
    <xf numFmtId="43" fontId="300" fillId="0" borderId="37" xfId="323" applyFont="1" applyFill="1" applyBorder="1" applyAlignment="1">
      <alignment horizontal="center" vertical="center"/>
    </xf>
    <xf numFmtId="43" fontId="301" fillId="25" borderId="13" xfId="323" applyFont="1" applyFill="1" applyBorder="1" applyAlignment="1">
      <alignment horizontal="center" vertical="center"/>
    </xf>
    <xf numFmtId="0" fontId="300" fillId="25" borderId="47" xfId="742" applyFont="1" applyFill="1" applyBorder="1" applyAlignment="1">
      <alignment horizontal="center" vertical="center"/>
    </xf>
    <xf numFmtId="0" fontId="300" fillId="0" borderId="40" xfId="742" applyFont="1" applyBorder="1" applyAlignment="1">
      <alignment horizontal="center" vertical="center"/>
    </xf>
    <xf numFmtId="43" fontId="300" fillId="0" borderId="49" xfId="742" applyNumberFormat="1" applyFont="1" applyBorder="1" applyAlignment="1">
      <alignment horizontal="center" vertical="center"/>
    </xf>
    <xf numFmtId="43" fontId="300" fillId="0" borderId="39" xfId="742" applyNumberFormat="1" applyFont="1" applyBorder="1" applyAlignment="1">
      <alignment horizontal="center" vertical="center"/>
    </xf>
    <xf numFmtId="0" fontId="203" fillId="0" borderId="13" xfId="744" applyFont="1" applyBorder="1" applyAlignment="1">
      <alignment horizontal="center" vertical="center"/>
    </xf>
    <xf numFmtId="43" fontId="225" fillId="0" borderId="13" xfId="323" applyFont="1" applyFill="1" applyBorder="1" applyAlignment="1">
      <alignment horizontal="center" vertical="center"/>
    </xf>
    <xf numFmtId="43" fontId="203" fillId="0" borderId="13" xfId="323" applyFont="1" applyFill="1" applyBorder="1" applyAlignment="1">
      <alignment horizontal="center" vertical="center"/>
    </xf>
    <xf numFmtId="10" fontId="203" fillId="0" borderId="13" xfId="551" applyNumberFormat="1" applyFont="1" applyFill="1" applyBorder="1" applyAlignment="1">
      <alignment horizontal="center" vertical="center"/>
    </xf>
    <xf numFmtId="43" fontId="225" fillId="25" borderId="13" xfId="323" applyFont="1" applyFill="1" applyBorder="1" applyAlignment="1">
      <alignment horizontal="center" vertical="center"/>
    </xf>
    <xf numFmtId="0" fontId="203" fillId="25" borderId="13" xfId="744" applyFont="1" applyFill="1" applyBorder="1" applyAlignment="1">
      <alignment horizontal="center" vertical="center"/>
    </xf>
    <xf numFmtId="43" fontId="225" fillId="25" borderId="0" xfId="323" applyFont="1" applyFill="1" applyBorder="1" applyAlignment="1">
      <alignment horizontal="center" vertical="center"/>
    </xf>
    <xf numFmtId="43" fontId="302" fillId="0" borderId="0" xfId="336" applyFont="1" applyFill="1" applyAlignment="1">
      <alignment horizontal="left" vertical="center"/>
    </xf>
    <xf numFmtId="174" fontId="303" fillId="0" borderId="0" xfId="391" applyFont="1" applyFill="1"/>
    <xf numFmtId="174" fontId="304" fillId="0" borderId="0" xfId="0" applyFont="1"/>
    <xf numFmtId="0" fontId="305" fillId="80" borderId="14" xfId="0" applyNumberFormat="1" applyFont="1" applyFill="1" applyBorder="1" applyAlignment="1" applyProtection="1">
      <alignment vertical="center" wrapText="1"/>
    </xf>
    <xf numFmtId="0" fontId="203" fillId="25" borderId="0" xfId="744" applyFont="1" applyFill="1" applyBorder="1" applyAlignment="1">
      <alignment horizontal="center" vertical="center"/>
    </xf>
    <xf numFmtId="43" fontId="225" fillId="0" borderId="0" xfId="323" applyFont="1" applyFill="1" applyBorder="1" applyAlignment="1">
      <alignment horizontal="center" vertical="center"/>
    </xf>
    <xf numFmtId="43" fontId="203" fillId="0" borderId="0" xfId="323" applyFont="1" applyFill="1" applyBorder="1" applyAlignment="1">
      <alignment horizontal="center" vertical="center"/>
    </xf>
    <xf numFmtId="10" fontId="203" fillId="25" borderId="0" xfId="551" applyNumberFormat="1" applyFont="1" applyFill="1" applyBorder="1" applyAlignment="1">
      <alignment horizontal="center" vertical="center"/>
    </xf>
    <xf numFmtId="0" fontId="169" fillId="0" borderId="0" xfId="744" applyFont="1" applyBorder="1"/>
    <xf numFmtId="43" fontId="222" fillId="77" borderId="13" xfId="323" applyFont="1" applyFill="1" applyBorder="1" applyAlignment="1">
      <alignment horizontal="center" vertical="center"/>
    </xf>
    <xf numFmtId="169" fontId="37" fillId="25" borderId="18" xfId="323" applyNumberFormat="1" applyFont="1" applyFill="1" applyBorder="1" applyAlignment="1">
      <alignment vertical="center"/>
    </xf>
    <xf numFmtId="10" fontId="51" fillId="25" borderId="46" xfId="448" applyNumberFormat="1" applyFont="1" applyFill="1" applyBorder="1" applyAlignment="1">
      <alignment horizontal="center" vertical="center"/>
    </xf>
    <xf numFmtId="174" fontId="38" fillId="77" borderId="21" xfId="450" applyFont="1" applyFill="1" applyBorder="1" applyAlignment="1">
      <alignment horizontal="center" vertical="center"/>
    </xf>
    <xf numFmtId="174" fontId="38" fillId="77" borderId="14" xfId="450" applyFont="1" applyFill="1" applyBorder="1" applyAlignment="1">
      <alignment horizontal="center" vertical="center" wrapText="1"/>
    </xf>
    <xf numFmtId="174" fontId="38" fillId="77" borderId="17" xfId="450" applyFont="1" applyFill="1" applyBorder="1" applyAlignment="1">
      <alignment horizontal="center" vertical="center" wrapText="1"/>
    </xf>
    <xf numFmtId="10" fontId="174" fillId="0" borderId="0" xfId="551" applyNumberFormat="1" applyFont="1" applyAlignment="1">
      <alignment horizontal="center" vertical="center"/>
    </xf>
    <xf numFmtId="171" fontId="237" fillId="0" borderId="0" xfId="551" applyNumberFormat="1" applyFont="1" applyAlignment="1">
      <alignment horizontal="center" vertical="center"/>
    </xf>
    <xf numFmtId="174" fontId="242" fillId="25" borderId="0" xfId="0" applyFont="1" applyFill="1" applyAlignment="1">
      <alignment vertical="center" readingOrder="1"/>
    </xf>
    <xf numFmtId="38" fontId="200" fillId="25" borderId="13" xfId="0" applyNumberFormat="1" applyFont="1" applyFill="1" applyBorder="1" applyAlignment="1">
      <alignment horizontal="center" vertical="center"/>
    </xf>
    <xf numFmtId="38" fontId="200" fillId="25" borderId="49" xfId="0" applyNumberFormat="1" applyFont="1" applyFill="1" applyBorder="1" applyAlignment="1">
      <alignment horizontal="center" vertical="center"/>
    </xf>
    <xf numFmtId="174" fontId="201" fillId="77" borderId="17" xfId="0" applyFont="1" applyFill="1" applyBorder="1" applyAlignment="1">
      <alignment horizontal="center" vertical="center" wrapText="1"/>
    </xf>
    <xf numFmtId="168" fontId="309" fillId="0" borderId="47" xfId="323" applyNumberFormat="1" applyFont="1" applyBorder="1" applyAlignment="1">
      <alignment horizontal="center" vertical="top"/>
    </xf>
    <xf numFmtId="168" fontId="309" fillId="0" borderId="40" xfId="323" applyNumberFormat="1" applyFont="1" applyBorder="1" applyAlignment="1">
      <alignment horizontal="center" vertical="top"/>
    </xf>
    <xf numFmtId="168" fontId="227" fillId="64" borderId="21" xfId="323" applyNumberFormat="1" applyFont="1" applyFill="1" applyBorder="1" applyAlignment="1">
      <alignment horizontal="center" vertical="center" wrapText="1"/>
    </xf>
    <xf numFmtId="168" fontId="227" fillId="64" borderId="14" xfId="323" applyNumberFormat="1" applyFont="1" applyFill="1" applyBorder="1" applyAlignment="1">
      <alignment horizontal="center" vertical="center" wrapText="1"/>
    </xf>
    <xf numFmtId="168" fontId="227" fillId="64" borderId="17" xfId="323" applyNumberFormat="1" applyFont="1" applyFill="1" applyBorder="1" applyAlignment="1">
      <alignment horizontal="center" vertical="center" wrapText="1"/>
    </xf>
    <xf numFmtId="168" fontId="220" fillId="0" borderId="13" xfId="323" applyNumberFormat="1" applyFont="1" applyBorder="1" applyAlignment="1">
      <alignment horizontal="center" vertical="top"/>
    </xf>
    <xf numFmtId="168" fontId="220" fillId="25" borderId="13" xfId="323" applyNumberFormat="1" applyFont="1" applyFill="1" applyBorder="1" applyAlignment="1">
      <alignment horizontal="center" vertical="top"/>
    </xf>
    <xf numFmtId="168" fontId="220" fillId="0" borderId="49" xfId="323" applyNumberFormat="1" applyFont="1" applyBorder="1" applyAlignment="1">
      <alignment horizontal="center" vertical="top"/>
    </xf>
    <xf numFmtId="168" fontId="227" fillId="25" borderId="49" xfId="323" applyNumberFormat="1" applyFont="1" applyFill="1" applyBorder="1" applyAlignment="1">
      <alignment horizontal="center" vertical="top"/>
    </xf>
    <xf numFmtId="168" fontId="220" fillId="25" borderId="49" xfId="323" applyNumberFormat="1" applyFont="1" applyFill="1" applyBorder="1" applyAlignment="1">
      <alignment horizontal="center" vertical="top"/>
    </xf>
    <xf numFmtId="168" fontId="227" fillId="25" borderId="39" xfId="323" applyNumberFormat="1" applyFont="1" applyFill="1" applyBorder="1" applyAlignment="1">
      <alignment horizontal="center" vertical="top"/>
    </xf>
    <xf numFmtId="174" fontId="310" fillId="0" borderId="0" xfId="0" applyFont="1"/>
    <xf numFmtId="168" fontId="97" fillId="0" borderId="13" xfId="323" applyNumberFormat="1" applyFont="1" applyBorder="1" applyAlignment="1">
      <alignment horizontal="center" vertical="top"/>
    </xf>
    <xf numFmtId="168" fontId="97" fillId="25" borderId="49" xfId="323" applyNumberFormat="1" applyFont="1" applyFill="1" applyBorder="1" applyAlignment="1">
      <alignment horizontal="center" vertical="top"/>
    </xf>
    <xf numFmtId="174" fontId="208" fillId="64" borderId="21" xfId="0" applyFont="1" applyFill="1" applyBorder="1" applyAlignment="1">
      <alignment horizontal="center" vertical="center" wrapText="1"/>
    </xf>
    <xf numFmtId="38" fontId="250" fillId="0" borderId="13" xfId="0" applyNumberFormat="1" applyFont="1" applyBorder="1" applyAlignment="1">
      <alignment horizontal="center" vertical="center"/>
    </xf>
    <xf numFmtId="38" fontId="249" fillId="0" borderId="13" xfId="0" applyNumberFormat="1" applyFont="1" applyBorder="1" applyAlignment="1">
      <alignment horizontal="center" vertical="center"/>
    </xf>
    <xf numFmtId="171" fontId="249" fillId="0" borderId="13" xfId="0" applyNumberFormat="1" applyFont="1" applyBorder="1" applyAlignment="1">
      <alignment horizontal="center" vertical="center"/>
    </xf>
    <xf numFmtId="171" fontId="249" fillId="0" borderId="37" xfId="0" applyNumberFormat="1" applyFont="1" applyBorder="1" applyAlignment="1">
      <alignment horizontal="center" vertical="center"/>
    </xf>
    <xf numFmtId="49" fontId="249" fillId="25" borderId="47" xfId="0" applyNumberFormat="1" applyFont="1" applyFill="1" applyBorder="1" applyAlignment="1">
      <alignment horizontal="center" vertical="center"/>
    </xf>
    <xf numFmtId="38" fontId="249" fillId="25" borderId="13" xfId="0" applyNumberFormat="1" applyFont="1" applyFill="1" applyBorder="1" applyAlignment="1">
      <alignment horizontal="center" vertical="center"/>
    </xf>
    <xf numFmtId="171" fontId="249" fillId="25" borderId="13" xfId="0" applyNumberFormat="1" applyFont="1" applyFill="1" applyBorder="1" applyAlignment="1">
      <alignment horizontal="center" vertical="center"/>
    </xf>
    <xf numFmtId="171" fontId="249" fillId="25" borderId="37" xfId="0" applyNumberFormat="1" applyFont="1" applyFill="1" applyBorder="1" applyAlignment="1">
      <alignment horizontal="center" vertical="center"/>
    </xf>
    <xf numFmtId="49" fontId="249" fillId="25" borderId="40" xfId="0" applyNumberFormat="1" applyFont="1" applyFill="1" applyBorder="1" applyAlignment="1">
      <alignment horizontal="center" vertical="center"/>
    </xf>
    <xf numFmtId="171" fontId="200" fillId="0" borderId="13" xfId="328" applyNumberFormat="1" applyFont="1" applyFill="1" applyBorder="1" applyAlignment="1">
      <alignment horizontal="center" vertical="center" wrapText="1"/>
    </xf>
    <xf numFmtId="171" fontId="200" fillId="0" borderId="49" xfId="328" applyNumberFormat="1" applyFont="1" applyFill="1" applyBorder="1" applyAlignment="1">
      <alignment horizontal="center" vertical="center" wrapText="1"/>
    </xf>
    <xf numFmtId="168" fontId="97" fillId="25" borderId="40" xfId="323" applyNumberFormat="1" applyFont="1" applyFill="1" applyBorder="1" applyAlignment="1">
      <alignment horizontal="center" vertical="center"/>
    </xf>
    <xf numFmtId="171" fontId="187" fillId="25" borderId="49" xfId="394" applyNumberFormat="1" applyFont="1" applyFill="1" applyBorder="1" applyAlignment="1">
      <alignment horizontal="right" vertical="top"/>
    </xf>
    <xf numFmtId="43" fontId="187" fillId="25" borderId="39" xfId="394" applyNumberFormat="1" applyFont="1" applyFill="1" applyBorder="1" applyAlignment="1">
      <alignment horizontal="right" vertical="top"/>
    </xf>
    <xf numFmtId="17" fontId="226" fillId="0" borderId="47" xfId="0" applyNumberFormat="1" applyFont="1" applyBorder="1" applyAlignment="1">
      <alignment horizontal="center" vertical="center"/>
    </xf>
    <xf numFmtId="3" fontId="206" fillId="0" borderId="13" xfId="0" applyNumberFormat="1" applyFont="1" applyBorder="1" applyAlignment="1">
      <alignment horizontal="center" vertical="center"/>
    </xf>
    <xf numFmtId="3" fontId="226" fillId="0" borderId="13" xfId="0" applyNumberFormat="1" applyFont="1" applyBorder="1" applyAlignment="1">
      <alignment horizontal="center" vertical="center"/>
    </xf>
    <xf numFmtId="3" fontId="226" fillId="0" borderId="37" xfId="0" applyNumberFormat="1" applyFont="1" applyBorder="1" applyAlignment="1">
      <alignment horizontal="center" vertical="center"/>
    </xf>
    <xf numFmtId="10" fontId="192" fillId="0" borderId="0" xfId="0" applyNumberFormat="1" applyFont="1" applyAlignment="1">
      <alignment vertical="center"/>
    </xf>
    <xf numFmtId="174" fontId="192" fillId="0" borderId="0" xfId="0" applyFont="1" applyAlignment="1">
      <alignment vertical="center"/>
    </xf>
    <xf numFmtId="17" fontId="226" fillId="0" borderId="40" xfId="0" applyNumberFormat="1" applyFont="1" applyBorder="1" applyAlignment="1">
      <alignment horizontal="center" vertical="center"/>
    </xf>
    <xf numFmtId="3" fontId="206" fillId="0" borderId="49" xfId="0" applyNumberFormat="1" applyFont="1" applyBorder="1" applyAlignment="1">
      <alignment horizontal="center" vertical="center"/>
    </xf>
    <xf numFmtId="3" fontId="226" fillId="0" borderId="39" xfId="0" applyNumberFormat="1" applyFont="1" applyBorder="1" applyAlignment="1">
      <alignment horizontal="center" vertical="center"/>
    </xf>
    <xf numFmtId="174" fontId="206" fillId="0" borderId="0" xfId="0" applyFont="1" applyAlignment="1">
      <alignment vertical="center"/>
    </xf>
    <xf numFmtId="174" fontId="189" fillId="77" borderId="0" xfId="0" applyFont="1" applyFill="1"/>
    <xf numFmtId="43" fontId="169" fillId="0" borderId="0" xfId="323" applyFont="1"/>
    <xf numFmtId="43" fontId="192" fillId="0" borderId="0" xfId="323" applyFont="1" applyAlignment="1">
      <alignment vertical="center"/>
    </xf>
    <xf numFmtId="43" fontId="4" fillId="0" borderId="0" xfId="323" applyFont="1"/>
    <xf numFmtId="43" fontId="151" fillId="0" borderId="0" xfId="323" applyFont="1"/>
    <xf numFmtId="0" fontId="203" fillId="0" borderId="13" xfId="0" applyNumberFormat="1" applyFont="1" applyBorder="1" applyAlignment="1">
      <alignment horizontal="center" vertical="center"/>
    </xf>
    <xf numFmtId="171" fontId="190" fillId="0" borderId="0" xfId="551" applyNumberFormat="1" applyFont="1"/>
    <xf numFmtId="186" fontId="190" fillId="0" borderId="0" xfId="0" applyNumberFormat="1" applyFont="1"/>
    <xf numFmtId="3" fontId="27" fillId="0" borderId="0" xfId="325" applyNumberFormat="1" applyFont="1" applyFill="1" applyBorder="1" applyAlignment="1">
      <alignment vertical="center"/>
    </xf>
    <xf numFmtId="10" fontId="195" fillId="0" borderId="0" xfId="551" applyNumberFormat="1" applyFont="1" applyAlignment="1">
      <alignment horizontal="center" vertical="center"/>
    </xf>
    <xf numFmtId="174" fontId="195" fillId="0" borderId="0" xfId="0" applyFont="1" applyAlignment="1">
      <alignment horizontal="center" vertical="center"/>
    </xf>
    <xf numFmtId="10" fontId="190" fillId="0" borderId="0" xfId="551" applyNumberFormat="1" applyFont="1" applyAlignment="1">
      <alignment horizontal="center" vertical="center"/>
    </xf>
    <xf numFmtId="10" fontId="190" fillId="0" borderId="0" xfId="0" applyNumberFormat="1" applyFont="1" applyAlignment="1">
      <alignment horizontal="center" vertical="center"/>
    </xf>
    <xf numFmtId="9" fontId="190" fillId="0" borderId="0" xfId="551" applyFont="1"/>
    <xf numFmtId="10" fontId="314" fillId="0" borderId="0" xfId="551" applyNumberFormat="1" applyFont="1" applyAlignment="1">
      <alignment horizontal="center" vertical="center"/>
    </xf>
    <xf numFmtId="174" fontId="169" fillId="0" borderId="0" xfId="0" applyFont="1" applyBorder="1"/>
    <xf numFmtId="10" fontId="226" fillId="25" borderId="37" xfId="0" applyNumberFormat="1" applyFont="1" applyFill="1" applyBorder="1" applyAlignment="1">
      <alignment horizontal="center" vertical="center"/>
    </xf>
    <xf numFmtId="168" fontId="254" fillId="77" borderId="49" xfId="323" applyNumberFormat="1" applyFont="1" applyFill="1" applyBorder="1" applyAlignment="1">
      <alignment horizontal="center" vertical="center"/>
    </xf>
    <xf numFmtId="10" fontId="201" fillId="77" borderId="39" xfId="0" applyNumberFormat="1" applyFont="1" applyFill="1" applyBorder="1" applyAlignment="1">
      <alignment horizontal="center" vertical="center"/>
    </xf>
    <xf numFmtId="0" fontId="228" fillId="77" borderId="13" xfId="336" applyNumberFormat="1" applyFont="1" applyFill="1" applyBorder="1" applyAlignment="1">
      <alignment horizontal="center" vertical="center" wrapText="1"/>
    </xf>
    <xf numFmtId="179" fontId="129" fillId="27" borderId="13" xfId="2504" applyNumberFormat="1" applyFont="1" applyFill="1" applyBorder="1" applyAlignment="1">
      <alignment horizontal="left" vertical="center" wrapText="1"/>
    </xf>
    <xf numFmtId="179" fontId="120" fillId="25" borderId="13" xfId="2504" applyNumberFormat="1" applyFont="1" applyFill="1" applyBorder="1" applyAlignment="1">
      <alignment horizontal="left" vertical="center" wrapText="1"/>
    </xf>
    <xf numFmtId="0" fontId="126" fillId="27" borderId="13" xfId="2504" applyNumberFormat="1" applyFont="1" applyFill="1" applyBorder="1" applyAlignment="1">
      <alignment horizontal="left" vertical="center"/>
    </xf>
    <xf numFmtId="41" fontId="70" fillId="61" borderId="13" xfId="2504" applyNumberFormat="1" applyFont="1" applyFill="1" applyBorder="1" applyAlignment="1">
      <alignment horizontal="center" vertical="center" wrapText="1"/>
    </xf>
    <xf numFmtId="0" fontId="70" fillId="61" borderId="13" xfId="2504" applyFont="1" applyFill="1" applyBorder="1" applyAlignment="1">
      <alignment horizontal="center" vertical="center" wrapText="1"/>
    </xf>
    <xf numFmtId="4" fontId="250" fillId="25" borderId="37" xfId="323" applyNumberFormat="1" applyFont="1" applyFill="1" applyBorder="1" applyAlignment="1">
      <alignment horizontal="right"/>
    </xf>
    <xf numFmtId="174" fontId="51" fillId="25" borderId="0" xfId="448" applyFont="1" applyFill="1" applyBorder="1" applyAlignment="1">
      <alignment horizontal="left" vertical="center"/>
    </xf>
    <xf numFmtId="174" fontId="31" fillId="0" borderId="0" xfId="448" applyBorder="1"/>
    <xf numFmtId="174" fontId="59" fillId="77" borderId="13" xfId="448" applyFont="1" applyFill="1" applyBorder="1" applyAlignment="1">
      <alignment horizontal="center" vertical="center"/>
    </xf>
    <xf numFmtId="174" fontId="59" fillId="77" borderId="48" xfId="448" applyFont="1" applyFill="1" applyBorder="1" applyAlignment="1">
      <alignment horizontal="center" vertical="center"/>
    </xf>
    <xf numFmtId="174" fontId="51" fillId="25" borderId="46" xfId="448" applyFont="1" applyFill="1" applyBorder="1" applyAlignment="1">
      <alignment horizontal="left" vertical="center"/>
    </xf>
    <xf numFmtId="10" fontId="51" fillId="0" borderId="18" xfId="448" applyNumberFormat="1" applyFont="1" applyBorder="1" applyAlignment="1">
      <alignment horizontal="center" vertical="center"/>
    </xf>
    <xf numFmtId="174" fontId="190" fillId="0" borderId="13" xfId="0" applyFont="1" applyBorder="1" applyAlignment="1">
      <alignment vertical="center"/>
    </xf>
    <xf numFmtId="171" fontId="190" fillId="0" borderId="13" xfId="551" applyNumberFormat="1" applyFont="1" applyBorder="1" applyAlignment="1">
      <alignment horizontal="right" indent="2"/>
    </xf>
    <xf numFmtId="43" fontId="46" fillId="0" borderId="13" xfId="0" applyNumberFormat="1" applyFont="1" applyBorder="1" applyAlignment="1">
      <alignment vertical="center"/>
    </xf>
    <xf numFmtId="0" fontId="54" fillId="25" borderId="13" xfId="0" applyNumberFormat="1" applyFont="1" applyFill="1" applyBorder="1" applyAlignment="1">
      <alignment horizontal="center" vertical="center"/>
    </xf>
    <xf numFmtId="0" fontId="217" fillId="25" borderId="47" xfId="0" applyNumberFormat="1" applyFont="1" applyFill="1" applyBorder="1" applyAlignment="1">
      <alignment horizontal="center" vertical="center"/>
    </xf>
    <xf numFmtId="0" fontId="201" fillId="77" borderId="11" xfId="919" applyFont="1" applyFill="1" applyBorder="1" applyAlignment="1">
      <alignment horizontal="center" vertical="center" wrapText="1"/>
    </xf>
    <xf numFmtId="168" fontId="225" fillId="0" borderId="0" xfId="323" applyNumberFormat="1" applyFont="1" applyFill="1" applyAlignment="1">
      <alignment horizontal="right" vertical="center"/>
    </xf>
    <xf numFmtId="0" fontId="225" fillId="0" borderId="0" xfId="919" applyFont="1" applyAlignment="1">
      <alignment vertical="center"/>
    </xf>
    <xf numFmtId="0" fontId="192" fillId="0" borderId="35" xfId="919" applyFont="1" applyBorder="1" applyAlignment="1"/>
    <xf numFmtId="0" fontId="203" fillId="0" borderId="0" xfId="919" applyFont="1" applyFill="1" applyBorder="1" applyAlignment="1">
      <alignment horizontal="left" vertical="center"/>
    </xf>
    <xf numFmtId="0" fontId="201" fillId="77" borderId="11" xfId="919" applyFont="1" applyFill="1" applyBorder="1" applyAlignment="1">
      <alignment horizontal="center" vertical="center"/>
    </xf>
    <xf numFmtId="0" fontId="192" fillId="0" borderId="38" xfId="919" applyFont="1" applyBorder="1" applyAlignment="1"/>
    <xf numFmtId="41" fontId="39" fillId="25" borderId="46" xfId="919" applyNumberFormat="1" applyFont="1" applyFill="1" applyBorder="1" applyAlignment="1">
      <alignment vertical="center"/>
    </xf>
    <xf numFmtId="9" fontId="2" fillId="0" borderId="46" xfId="551" applyFont="1" applyFill="1" applyBorder="1" applyAlignment="1">
      <alignment vertical="center"/>
    </xf>
    <xf numFmtId="0" fontId="222" fillId="77" borderId="13" xfId="919" applyFont="1" applyFill="1" applyBorder="1" applyAlignment="1">
      <alignment horizontal="center" vertical="center"/>
    </xf>
    <xf numFmtId="0" fontId="203" fillId="0" borderId="13" xfId="919" applyFont="1" applyBorder="1" applyAlignment="1">
      <alignment horizontal="left" vertical="center"/>
    </xf>
    <xf numFmtId="168" fontId="225" fillId="0" borderId="13" xfId="323" applyNumberFormat="1" applyFont="1" applyFill="1" applyBorder="1" applyAlignment="1">
      <alignment horizontal="right" vertical="center"/>
    </xf>
    <xf numFmtId="0" fontId="203" fillId="0" borderId="13" xfId="919" applyFont="1" applyFill="1" applyBorder="1" applyAlignment="1">
      <alignment horizontal="left" vertical="center"/>
    </xf>
    <xf numFmtId="0" fontId="226" fillId="0" borderId="13" xfId="919" applyFont="1" applyBorder="1" applyAlignment="1">
      <alignment horizontal="left" vertical="center"/>
    </xf>
    <xf numFmtId="168" fontId="206" fillId="0" borderId="13" xfId="323" applyNumberFormat="1" applyFont="1" applyFill="1" applyBorder="1" applyAlignment="1">
      <alignment horizontal="center"/>
    </xf>
    <xf numFmtId="171" fontId="206" fillId="0" borderId="13" xfId="551" applyNumberFormat="1" applyFont="1" applyFill="1" applyBorder="1" applyAlignment="1">
      <alignment horizontal="right"/>
    </xf>
    <xf numFmtId="168" fontId="201" fillId="77" borderId="13" xfId="323" applyNumberFormat="1" applyFont="1" applyFill="1" applyBorder="1" applyAlignment="1">
      <alignment horizontal="center" vertical="center"/>
    </xf>
    <xf numFmtId="171" fontId="201" fillId="77" borderId="13" xfId="551" applyNumberFormat="1" applyFont="1" applyFill="1" applyBorder="1" applyAlignment="1">
      <alignment horizontal="right"/>
    </xf>
    <xf numFmtId="0" fontId="206" fillId="0" borderId="13" xfId="919" applyFont="1" applyBorder="1" applyAlignment="1">
      <alignment horizontal="center" vertical="center"/>
    </xf>
    <xf numFmtId="9" fontId="199" fillId="0" borderId="0" xfId="919" applyNumberFormat="1" applyFont="1"/>
    <xf numFmtId="174" fontId="169" fillId="0" borderId="0" xfId="0" applyFont="1" applyAlignment="1">
      <alignment horizontal="center"/>
    </xf>
    <xf numFmtId="174" fontId="150" fillId="64" borderId="21" xfId="0" applyFont="1" applyFill="1" applyBorder="1" applyAlignment="1">
      <alignment horizontal="center" vertical="center" wrapText="1"/>
    </xf>
    <xf numFmtId="174" fontId="150" fillId="64" borderId="14" xfId="0" applyFont="1" applyFill="1" applyBorder="1" applyAlignment="1">
      <alignment horizontal="center" vertical="center" wrapText="1"/>
    </xf>
    <xf numFmtId="174" fontId="150" fillId="64" borderId="17" xfId="0" applyFont="1" applyFill="1" applyBorder="1" applyAlignment="1">
      <alignment horizontal="center" vertical="center" wrapText="1"/>
    </xf>
    <xf numFmtId="174" fontId="150" fillId="64" borderId="14" xfId="0" applyNumberFormat="1" applyFont="1" applyFill="1" applyBorder="1" applyAlignment="1">
      <alignment horizontal="center" vertical="center" wrapText="1"/>
    </xf>
    <xf numFmtId="49" fontId="97"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7" fillId="0" borderId="13" xfId="336" applyNumberFormat="1" applyFont="1" applyFill="1" applyBorder="1" applyAlignment="1">
      <alignment horizontal="center" vertical="top"/>
    </xf>
    <xf numFmtId="171" fontId="97" fillId="0" borderId="13" xfId="0" applyNumberFormat="1" applyFont="1" applyBorder="1" applyAlignment="1">
      <alignment horizontal="center" vertical="top"/>
    </xf>
    <xf numFmtId="171" fontId="97"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7"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7"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3" fontId="4" fillId="25" borderId="13" xfId="328" applyNumberFormat="1" applyFont="1" applyFill="1" applyBorder="1" applyAlignment="1">
      <alignment horizontal="center" vertical="center"/>
    </xf>
    <xf numFmtId="3" fontId="97" fillId="25" borderId="13" xfId="328" applyNumberFormat="1" applyFont="1" applyFill="1" applyBorder="1" applyAlignment="1">
      <alignment horizontal="center" vertical="center"/>
    </xf>
    <xf numFmtId="4" fontId="4" fillId="25" borderId="13" xfId="328" applyNumberFormat="1" applyFont="1" applyFill="1" applyBorder="1" applyAlignment="1">
      <alignment horizontal="center" vertical="center"/>
    </xf>
    <xf numFmtId="4" fontId="4" fillId="25" borderId="37" xfId="328" applyNumberFormat="1" applyFont="1" applyFill="1" applyBorder="1" applyAlignment="1">
      <alignment horizontal="center" vertical="center"/>
    </xf>
    <xf numFmtId="0" fontId="97"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5" borderId="13" xfId="328" applyNumberFormat="1" applyFont="1" applyFill="1" applyBorder="1" applyAlignment="1">
      <alignment horizontal="center" vertical="top"/>
    </xf>
    <xf numFmtId="3" fontId="97" fillId="25" borderId="13" xfId="328" applyNumberFormat="1" applyFont="1" applyFill="1" applyBorder="1" applyAlignment="1">
      <alignment horizontal="center" vertical="top"/>
    </xf>
    <xf numFmtId="4" fontId="4" fillId="25" borderId="13" xfId="328" applyNumberFormat="1" applyFont="1" applyFill="1" applyBorder="1" applyAlignment="1">
      <alignment horizontal="center" vertical="top"/>
    </xf>
    <xf numFmtId="4" fontId="4" fillId="25"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7"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185" fontId="62" fillId="0" borderId="0" xfId="347" applyNumberFormat="1" applyFont="1"/>
    <xf numFmtId="4" fontId="317" fillId="29" borderId="63" xfId="0" applyNumberFormat="1" applyFont="1" applyFill="1" applyBorder="1" applyAlignment="1">
      <alignment horizontal="center" vertical="center" wrapText="1"/>
    </xf>
    <xf numFmtId="174" fontId="316" fillId="29" borderId="74" xfId="0" applyFont="1" applyFill="1" applyBorder="1" applyAlignment="1">
      <alignment horizontal="center" vertical="center" wrapText="1"/>
    </xf>
    <xf numFmtId="41" fontId="65" fillId="68" borderId="13" xfId="2504" applyNumberFormat="1" applyFont="1" applyFill="1" applyBorder="1" applyAlignment="1">
      <alignment vertical="center" wrapText="1"/>
    </xf>
    <xf numFmtId="0" fontId="65" fillId="74" borderId="48" xfId="2504" applyFont="1" applyFill="1" applyBorder="1" applyAlignment="1">
      <alignment vertical="center"/>
    </xf>
    <xf numFmtId="174" fontId="150" fillId="65" borderId="14" xfId="0" applyFont="1" applyFill="1" applyBorder="1" applyAlignment="1">
      <alignment horizontal="center" vertical="center" wrapText="1"/>
    </xf>
    <xf numFmtId="174" fontId="150" fillId="62" borderId="14" xfId="0" applyFont="1" applyFill="1" applyBorder="1" applyAlignment="1">
      <alignment horizontal="center" vertical="center" wrapText="1"/>
    </xf>
    <xf numFmtId="171" fontId="97" fillId="0" borderId="37" xfId="551" applyNumberFormat="1" applyFont="1" applyFill="1" applyBorder="1" applyAlignment="1">
      <alignment horizontal="center" vertical="top"/>
    </xf>
    <xf numFmtId="174" fontId="235" fillId="0" borderId="13" xfId="0" applyFont="1" applyBorder="1"/>
    <xf numFmtId="41" fontId="235" fillId="0" borderId="13" xfId="0" applyNumberFormat="1" applyFont="1" applyBorder="1"/>
    <xf numFmtId="171" fontId="235" fillId="0" borderId="13" xfId="551" applyNumberFormat="1" applyFont="1" applyBorder="1" applyAlignment="1">
      <alignment horizontal="right" indent="1"/>
    </xf>
    <xf numFmtId="174" fontId="202" fillId="25" borderId="13" xfId="0" applyFont="1" applyFill="1" applyBorder="1" applyAlignment="1">
      <alignment horizontal="center" vertical="center" wrapText="1"/>
    </xf>
    <xf numFmtId="0" fontId="195" fillId="25" borderId="13" xfId="0" applyNumberFormat="1" applyFont="1" applyFill="1" applyBorder="1" applyAlignment="1">
      <alignment horizontal="center" vertical="center"/>
    </xf>
    <xf numFmtId="3" fontId="206" fillId="25" borderId="13" xfId="328" applyNumberFormat="1" applyFont="1" applyFill="1" applyBorder="1" applyAlignment="1">
      <alignment horizontal="center" vertical="center"/>
    </xf>
    <xf numFmtId="2" fontId="197" fillId="0" borderId="13" xfId="551" applyNumberFormat="1" applyFont="1" applyFill="1" applyBorder="1" applyAlignment="1">
      <alignment horizontal="center" vertical="center" wrapText="1"/>
    </xf>
    <xf numFmtId="2" fontId="197" fillId="0" borderId="37" xfId="551" applyNumberFormat="1" applyFont="1" applyFill="1" applyBorder="1" applyAlignment="1">
      <alignment horizontal="center" vertical="center" wrapText="1"/>
    </xf>
    <xf numFmtId="2" fontId="197" fillId="0" borderId="49" xfId="551" applyNumberFormat="1" applyFont="1" applyFill="1" applyBorder="1" applyAlignment="1">
      <alignment horizontal="center" vertical="center" wrapText="1"/>
    </xf>
    <xf numFmtId="2" fontId="197" fillId="0" borderId="39" xfId="551" applyNumberFormat="1" applyFont="1" applyFill="1" applyBorder="1" applyAlignment="1">
      <alignment horizontal="center" vertical="center" wrapText="1"/>
    </xf>
    <xf numFmtId="174" fontId="196" fillId="64" borderId="21" xfId="0" applyFont="1" applyFill="1" applyBorder="1" applyAlignment="1">
      <alignment horizontal="center" vertical="center"/>
    </xf>
    <xf numFmtId="174" fontId="196" fillId="64" borderId="14" xfId="0" applyFont="1" applyFill="1" applyBorder="1" applyAlignment="1">
      <alignment horizontal="center" vertical="center" wrapText="1"/>
    </xf>
    <xf numFmtId="174" fontId="196" fillId="64" borderId="17" xfId="0" applyFont="1" applyFill="1" applyBorder="1" applyAlignment="1">
      <alignment horizontal="center" vertical="center" wrapText="1"/>
    </xf>
    <xf numFmtId="174" fontId="313" fillId="77" borderId="0" xfId="0" applyFont="1" applyFill="1" applyAlignment="1">
      <alignment horizontal="right"/>
    </xf>
    <xf numFmtId="174" fontId="313" fillId="77" borderId="0" xfId="0" applyFont="1" applyFill="1"/>
    <xf numFmtId="9" fontId="313" fillId="77" borderId="0" xfId="551" applyFont="1" applyFill="1"/>
    <xf numFmtId="174" fontId="313" fillId="0" borderId="0" xfId="0" applyFont="1" applyAlignment="1">
      <alignment horizontal="right"/>
    </xf>
    <xf numFmtId="174" fontId="313" fillId="0" borderId="0" xfId="0" applyFont="1"/>
    <xf numFmtId="9" fontId="313" fillId="0" borderId="0" xfId="551" applyFont="1"/>
    <xf numFmtId="0" fontId="258" fillId="8" borderId="82" xfId="1054" applyFont="1" applyFill="1" applyBorder="1" applyAlignment="1">
      <alignment horizontal="center" vertical="center" wrapText="1"/>
    </xf>
    <xf numFmtId="3" fontId="258" fillId="8" borderId="82" xfId="1054" applyNumberFormat="1" applyFont="1" applyFill="1" applyBorder="1" applyAlignment="1">
      <alignment horizontal="right" vertical="center" wrapText="1"/>
    </xf>
    <xf numFmtId="0" fontId="259" fillId="0" borderId="83" xfId="1054" applyFont="1" applyFill="1" applyBorder="1" applyAlignment="1">
      <alignment vertical="top" wrapText="1"/>
    </xf>
    <xf numFmtId="3" fontId="259" fillId="0" borderId="84" xfId="1054" applyNumberFormat="1" applyFont="1" applyFill="1" applyBorder="1" applyAlignment="1">
      <alignment horizontal="right" vertical="top" wrapText="1"/>
    </xf>
    <xf numFmtId="3" fontId="259" fillId="0" borderId="85" xfId="1054" applyNumberFormat="1" applyFont="1" applyFill="1" applyBorder="1" applyAlignment="1">
      <alignment horizontal="right" vertical="top" wrapText="1"/>
    </xf>
    <xf numFmtId="174" fontId="313" fillId="0" borderId="0" xfId="0" applyFont="1" applyAlignment="1">
      <alignment vertical="center"/>
    </xf>
    <xf numFmtId="0" fontId="259" fillId="0" borderId="86" xfId="1054" applyFont="1" applyFill="1" applyBorder="1" applyAlignment="1">
      <alignment vertical="top" wrapText="1"/>
    </xf>
    <xf numFmtId="3" fontId="259" fillId="0" borderId="87" xfId="1054" applyNumberFormat="1" applyFont="1" applyFill="1" applyBorder="1" applyAlignment="1">
      <alignment horizontal="right" vertical="top" wrapText="1"/>
    </xf>
    <xf numFmtId="3" fontId="259" fillId="0" borderId="88" xfId="1054" applyNumberFormat="1" applyFont="1" applyFill="1" applyBorder="1" applyAlignment="1">
      <alignment horizontal="right" vertical="top" wrapText="1"/>
    </xf>
    <xf numFmtId="0" fontId="259" fillId="0" borderId="89" xfId="1054" applyFont="1" applyFill="1" applyBorder="1" applyAlignment="1">
      <alignment vertical="top" wrapText="1"/>
    </xf>
    <xf numFmtId="3" fontId="259" fillId="0" borderId="90" xfId="1054" applyNumberFormat="1" applyFont="1" applyFill="1" applyBorder="1" applyAlignment="1">
      <alignment horizontal="right" vertical="top" wrapText="1"/>
    </xf>
    <xf numFmtId="3" fontId="259" fillId="0" borderId="91" xfId="1054" applyNumberFormat="1" applyFont="1" applyFill="1" applyBorder="1" applyAlignment="1">
      <alignment horizontal="right" vertical="top" wrapText="1"/>
    </xf>
    <xf numFmtId="0" fontId="259" fillId="0" borderId="92" xfId="1054" applyFont="1" applyFill="1" applyBorder="1" applyAlignment="1">
      <alignment vertical="top" wrapText="1"/>
    </xf>
    <xf numFmtId="3" fontId="259" fillId="0" borderId="93" xfId="1054" applyNumberFormat="1" applyFont="1" applyFill="1" applyBorder="1" applyAlignment="1">
      <alignment horizontal="right" vertical="top" wrapText="1"/>
    </xf>
    <xf numFmtId="3" fontId="259" fillId="0" borderId="94" xfId="1054" applyNumberFormat="1" applyFont="1" applyFill="1" applyBorder="1" applyAlignment="1">
      <alignment horizontal="right" vertical="top" wrapText="1"/>
    </xf>
    <xf numFmtId="185" fontId="313" fillId="0" borderId="0" xfId="0" applyNumberFormat="1" applyFont="1" applyAlignment="1">
      <alignment horizontal="right" vertical="center"/>
    </xf>
    <xf numFmtId="9" fontId="313" fillId="0" borderId="0" xfId="551" applyFont="1" applyAlignment="1">
      <alignment vertical="center"/>
    </xf>
    <xf numFmtId="9" fontId="313" fillId="0" borderId="0" xfId="551" applyFont="1" applyAlignment="1">
      <alignment horizontal="right"/>
    </xf>
    <xf numFmtId="174" fontId="318" fillId="0" borderId="0" xfId="0" applyFont="1"/>
    <xf numFmtId="9" fontId="318" fillId="0" borderId="0" xfId="551" applyFont="1" applyFill="1" applyBorder="1" applyAlignment="1" applyProtection="1">
      <alignment horizontal="right"/>
    </xf>
    <xf numFmtId="9" fontId="318" fillId="0" borderId="0" xfId="551" applyFont="1" applyFill="1" applyBorder="1" applyAlignment="1" applyProtection="1"/>
    <xf numFmtId="174" fontId="318" fillId="0" borderId="0" xfId="0" applyFont="1" applyAlignment="1">
      <alignment horizontal="right"/>
    </xf>
    <xf numFmtId="174" fontId="192" fillId="0" borderId="0" xfId="0" applyFont="1" applyBorder="1" applyAlignment="1">
      <alignment vertical="center"/>
    </xf>
    <xf numFmtId="40" fontId="203" fillId="25" borderId="13" xfId="323" applyNumberFormat="1" applyFont="1" applyFill="1" applyBorder="1" applyAlignment="1">
      <alignment vertical="center"/>
    </xf>
    <xf numFmtId="43" fontId="274" fillId="0" borderId="0" xfId="323" applyFont="1" applyFill="1" applyBorder="1" applyAlignment="1">
      <alignment vertical="center"/>
    </xf>
    <xf numFmtId="43" fontId="273" fillId="0" borderId="0" xfId="323" applyFont="1" applyFill="1" applyBorder="1" applyAlignment="1">
      <alignment vertical="center"/>
    </xf>
    <xf numFmtId="0" fontId="273" fillId="0" borderId="0" xfId="743" applyFont="1" applyFill="1" applyBorder="1" applyAlignment="1">
      <alignment horizontal="center" vertical="center"/>
    </xf>
    <xf numFmtId="43" fontId="225" fillId="25" borderId="18" xfId="323" applyFont="1" applyFill="1" applyBorder="1" applyAlignment="1">
      <alignment vertical="center"/>
    </xf>
    <xf numFmtId="168" fontId="214" fillId="0" borderId="13" xfId="323" applyNumberFormat="1" applyFont="1" applyBorder="1"/>
    <xf numFmtId="174" fontId="92" fillId="0" borderId="0" xfId="0" applyFont="1"/>
    <xf numFmtId="174" fontId="95" fillId="77" borderId="0" xfId="0" applyFont="1" applyFill="1"/>
    <xf numFmtId="174" fontId="95" fillId="0" borderId="0" xfId="0" applyFont="1"/>
    <xf numFmtId="174" fontId="319" fillId="25" borderId="0" xfId="0" applyFont="1" applyFill="1"/>
    <xf numFmtId="174" fontId="319" fillId="25" borderId="0" xfId="0" applyFont="1" applyFill="1" applyAlignment="1">
      <alignment vertical="center"/>
    </xf>
    <xf numFmtId="196" fontId="131" fillId="0" borderId="13" xfId="0" applyNumberFormat="1" applyFont="1" applyBorder="1" applyAlignment="1">
      <alignment horizontal="right" vertical="center" wrapText="1"/>
    </xf>
    <xf numFmtId="196" fontId="131" fillId="0" borderId="13" xfId="1049" applyNumberFormat="1" applyFont="1" applyBorder="1" applyAlignment="1">
      <alignment horizontal="right" vertical="center" wrapText="1"/>
    </xf>
    <xf numFmtId="0" fontId="121" fillId="0" borderId="13" xfId="2504" applyFont="1" applyBorder="1" applyAlignment="1">
      <alignment horizontal="right"/>
    </xf>
    <xf numFmtId="3" fontId="200" fillId="25" borderId="49" xfId="325" applyNumberFormat="1" applyFont="1" applyFill="1" applyBorder="1" applyAlignment="1">
      <alignment horizontal="center" vertical="center"/>
    </xf>
    <xf numFmtId="174" fontId="320" fillId="0" borderId="0" xfId="0" applyFont="1"/>
    <xf numFmtId="174" fontId="209" fillId="0" borderId="0" xfId="0" applyFont="1" applyAlignment="1">
      <alignment horizontal="center"/>
    </xf>
    <xf numFmtId="174" fontId="193" fillId="0" borderId="0" xfId="0" applyFont="1" applyAlignment="1">
      <alignment horizontal="center"/>
    </xf>
    <xf numFmtId="174" fontId="192" fillId="0" borderId="0" xfId="0" applyFont="1" applyAlignment="1">
      <alignment horizontal="center"/>
    </xf>
    <xf numFmtId="40" fontId="225" fillId="25" borderId="13" xfId="323" applyNumberFormat="1" applyFont="1" applyFill="1" applyBorder="1" applyAlignment="1">
      <alignment horizontal="right" vertical="center" indent="1"/>
    </xf>
    <xf numFmtId="40" fontId="225" fillId="25" borderId="13" xfId="323" applyNumberFormat="1" applyFont="1" applyFill="1" applyBorder="1" applyAlignment="1">
      <alignment vertical="center"/>
    </xf>
    <xf numFmtId="41" fontId="128" fillId="63" borderId="14" xfId="2504" applyNumberFormat="1" applyFont="1" applyFill="1" applyBorder="1" applyAlignment="1">
      <alignment horizontal="center" vertical="center" wrapText="1"/>
    </xf>
    <xf numFmtId="49" fontId="128" fillId="63" borderId="14" xfId="2504" applyNumberFormat="1" applyFont="1" applyFill="1" applyBorder="1" applyAlignment="1">
      <alignment horizontal="right" vertical="center" wrapText="1"/>
    </xf>
    <xf numFmtId="41" fontId="252" fillId="25" borderId="13" xfId="323" applyNumberFormat="1" applyFont="1" applyFill="1" applyBorder="1" applyAlignment="1">
      <alignment horizontal="center" vertical="center"/>
    </xf>
    <xf numFmtId="168" fontId="27" fillId="25" borderId="13" xfId="323" applyNumberFormat="1" applyFont="1" applyFill="1" applyBorder="1" applyAlignment="1">
      <alignment horizontal="center"/>
    </xf>
    <xf numFmtId="168" fontId="206" fillId="25" borderId="13" xfId="323" applyNumberFormat="1" applyFont="1" applyFill="1" applyBorder="1" applyAlignment="1">
      <alignment horizontal="center"/>
    </xf>
    <xf numFmtId="168" fontId="223" fillId="0" borderId="13" xfId="323" applyNumberFormat="1" applyFont="1" applyBorder="1" applyAlignment="1">
      <alignment vertical="center"/>
    </xf>
    <xf numFmtId="171" fontId="223" fillId="0" borderId="13" xfId="551" applyNumberFormat="1" applyFont="1" applyBorder="1" applyAlignment="1">
      <alignment vertical="center"/>
    </xf>
    <xf numFmtId="168" fontId="199" fillId="0" borderId="13" xfId="323" applyNumberFormat="1" applyFont="1" applyBorder="1" applyAlignment="1">
      <alignment vertical="center"/>
    </xf>
    <xf numFmtId="168" fontId="169" fillId="0" borderId="13" xfId="323" applyNumberFormat="1" applyFont="1" applyBorder="1" applyAlignment="1">
      <alignment vertical="center"/>
    </xf>
    <xf numFmtId="171" fontId="199" fillId="0" borderId="13" xfId="551" applyNumberFormat="1" applyFont="1" applyBorder="1" applyAlignment="1">
      <alignment vertical="center"/>
    </xf>
    <xf numFmtId="171" fontId="65" fillId="69" borderId="13" xfId="551" applyNumberFormat="1" applyFont="1" applyFill="1" applyBorder="1" applyAlignment="1">
      <alignment horizontal="center" vertical="center"/>
    </xf>
    <xf numFmtId="0" fontId="281" fillId="77" borderId="13" xfId="743" applyFont="1" applyFill="1" applyBorder="1" applyAlignment="1">
      <alignment horizontal="center" vertical="center" wrapText="1"/>
    </xf>
    <xf numFmtId="0" fontId="273" fillId="0" borderId="13" xfId="743" applyFont="1" applyBorder="1" applyAlignment="1">
      <alignment horizontal="center" vertical="center"/>
    </xf>
    <xf numFmtId="43" fontId="274" fillId="0" borderId="13" xfId="323" applyFont="1" applyFill="1" applyBorder="1" applyAlignment="1">
      <alignment vertical="center"/>
    </xf>
    <xf numFmtId="43" fontId="273" fillId="0" borderId="13" xfId="323" applyFont="1" applyFill="1" applyBorder="1" applyAlignment="1">
      <alignment vertical="center"/>
    </xf>
    <xf numFmtId="43" fontId="274" fillId="25" borderId="13" xfId="323" applyFont="1" applyFill="1" applyBorder="1" applyAlignment="1">
      <alignment vertical="center"/>
    </xf>
    <xf numFmtId="0" fontId="273" fillId="25" borderId="13" xfId="743" applyFont="1" applyFill="1" applyBorder="1" applyAlignment="1">
      <alignment horizontal="center" vertical="center"/>
    </xf>
    <xf numFmtId="43" fontId="217" fillId="0" borderId="49" xfId="0" applyNumberFormat="1" applyFont="1" applyBorder="1" applyAlignment="1">
      <alignment vertical="center"/>
    </xf>
    <xf numFmtId="43" fontId="217" fillId="0" borderId="40" xfId="0" applyNumberFormat="1" applyFont="1" applyFill="1" applyBorder="1" applyAlignment="1">
      <alignment vertical="center"/>
    </xf>
    <xf numFmtId="43" fontId="217" fillId="0" borderId="49" xfId="0" applyNumberFormat="1" applyFont="1" applyFill="1" applyBorder="1" applyAlignment="1">
      <alignment vertical="center"/>
    </xf>
    <xf numFmtId="43" fontId="206" fillId="0" borderId="0" xfId="0" applyNumberFormat="1" applyFont="1" applyFill="1"/>
    <xf numFmtId="43" fontId="254" fillId="77" borderId="14" xfId="0" applyNumberFormat="1" applyFont="1" applyFill="1" applyBorder="1"/>
    <xf numFmtId="171" fontId="206" fillId="0" borderId="0" xfId="551" applyNumberFormat="1" applyFont="1" applyFill="1"/>
    <xf numFmtId="10" fontId="254" fillId="77" borderId="14" xfId="551" applyNumberFormat="1" applyFont="1" applyFill="1" applyBorder="1"/>
    <xf numFmtId="10" fontId="206" fillId="0" borderId="0" xfId="551" applyNumberFormat="1" applyFont="1" applyFill="1"/>
    <xf numFmtId="10" fontId="32" fillId="0" borderId="0" xfId="551" applyNumberFormat="1" applyFont="1"/>
    <xf numFmtId="174" fontId="51" fillId="25" borderId="46" xfId="448" applyFont="1" applyFill="1" applyBorder="1" applyAlignment="1">
      <alignment horizontal="left" vertical="center" wrapText="1"/>
    </xf>
    <xf numFmtId="169" fontId="51" fillId="25" borderId="49" xfId="323" applyNumberFormat="1" applyFont="1" applyFill="1" applyBorder="1" applyAlignment="1">
      <alignment vertical="center"/>
    </xf>
    <xf numFmtId="178" fontId="195" fillId="0" borderId="0" xfId="0" applyNumberFormat="1" applyFont="1" applyAlignment="1">
      <alignment horizontal="right" indent="2"/>
    </xf>
    <xf numFmtId="171" fontId="195" fillId="0" borderId="0" xfId="551" applyNumberFormat="1" applyFont="1" applyAlignment="1">
      <alignment horizontal="right" indent="2"/>
    </xf>
    <xf numFmtId="171" fontId="195" fillId="0" borderId="0" xfId="0" applyNumberFormat="1" applyFont="1" applyAlignment="1">
      <alignment horizontal="right" indent="2"/>
    </xf>
    <xf numFmtId="174" fontId="0" fillId="0" borderId="0" xfId="0" applyFont="1"/>
    <xf numFmtId="174" fontId="48" fillId="25" borderId="13" xfId="0" applyFont="1" applyFill="1" applyBorder="1" applyAlignment="1">
      <alignment horizontal="center" vertical="center" wrapText="1"/>
    </xf>
    <xf numFmtId="3" fontId="0" fillId="0" borderId="0" xfId="0" applyNumberFormat="1" applyFont="1"/>
    <xf numFmtId="174" fontId="33" fillId="77" borderId="21" xfId="0" applyFont="1" applyFill="1" applyBorder="1" applyAlignment="1">
      <alignment horizontal="center" vertical="center" wrapText="1"/>
    </xf>
    <xf numFmtId="174" fontId="33" fillId="77" borderId="11" xfId="0" applyFont="1" applyFill="1" applyBorder="1" applyAlignment="1">
      <alignment horizontal="center" vertical="center"/>
    </xf>
    <xf numFmtId="174" fontId="48" fillId="27" borderId="23" xfId="0" applyFont="1" applyFill="1" applyBorder="1" applyAlignment="1">
      <alignment horizontal="left" vertical="center"/>
    </xf>
    <xf numFmtId="43" fontId="39" fillId="27" borderId="0" xfId="607" applyFont="1" applyFill="1" applyBorder="1" applyAlignment="1">
      <alignment horizontal="center" vertical="center"/>
    </xf>
    <xf numFmtId="10" fontId="187" fillId="0" borderId="13" xfId="0" applyNumberFormat="1" applyFont="1" applyBorder="1"/>
    <xf numFmtId="10" fontId="187" fillId="0" borderId="37" xfId="0" applyNumberFormat="1" applyFont="1" applyBorder="1"/>
    <xf numFmtId="174" fontId="201" fillId="77" borderId="17" xfId="0" applyFont="1" applyFill="1" applyBorder="1" applyAlignment="1">
      <alignment horizontal="center" vertical="center" wrapText="1"/>
    </xf>
    <xf numFmtId="174" fontId="201" fillId="77" borderId="21" xfId="0" applyFont="1" applyFill="1" applyBorder="1" applyAlignment="1">
      <alignment horizontal="center" vertical="center" wrapText="1"/>
    </xf>
    <xf numFmtId="17" fontId="197" fillId="0" borderId="40" xfId="0" applyNumberFormat="1" applyFont="1" applyFill="1" applyBorder="1" applyAlignment="1">
      <alignment horizontal="center" vertical="center" wrapText="1"/>
    </xf>
    <xf numFmtId="3" fontId="226" fillId="0" borderId="39" xfId="323" applyNumberFormat="1" applyFont="1" applyFill="1" applyBorder="1" applyAlignment="1">
      <alignment horizontal="center" vertical="top"/>
    </xf>
    <xf numFmtId="0" fontId="139" fillId="27" borderId="53" xfId="1241" applyFont="1" applyFill="1" applyBorder="1" applyAlignment="1">
      <alignment horizontal="left" vertical="center" wrapText="1" indent="2"/>
    </xf>
    <xf numFmtId="0" fontId="139" fillId="27" borderId="55" xfId="1241" applyFont="1" applyFill="1" applyBorder="1" applyAlignment="1">
      <alignment horizontal="left" vertical="center" wrapText="1" indent="2"/>
    </xf>
    <xf numFmtId="41" fontId="321" fillId="69" borderId="0" xfId="2504" applyNumberFormat="1" applyFont="1" applyFill="1" applyAlignment="1">
      <alignment vertical="center"/>
    </xf>
    <xf numFmtId="41" fontId="65" fillId="69" borderId="0" xfId="2504" applyNumberFormat="1" applyFont="1" applyFill="1" applyAlignment="1">
      <alignment horizontal="center" vertical="center"/>
    </xf>
    <xf numFmtId="0" fontId="249" fillId="25" borderId="40" xfId="0" applyNumberFormat="1" applyFont="1" applyFill="1" applyBorder="1" applyAlignment="1">
      <alignment horizontal="center" vertical="center"/>
    </xf>
    <xf numFmtId="174" fontId="79" fillId="0" borderId="0" xfId="0" applyFont="1" applyAlignment="1">
      <alignment horizontal="left"/>
    </xf>
    <xf numFmtId="174" fontId="191" fillId="0" borderId="0" xfId="0" applyFont="1" applyAlignment="1">
      <alignment horizontal="left"/>
    </xf>
    <xf numFmtId="178" fontId="79" fillId="0" borderId="0" xfId="0" applyNumberFormat="1" applyFont="1" applyAlignment="1">
      <alignment horizontal="left"/>
    </xf>
    <xf numFmtId="186" fontId="79" fillId="0" borderId="0" xfId="0" applyNumberFormat="1" applyFont="1" applyAlignment="1">
      <alignment horizontal="left"/>
    </xf>
    <xf numFmtId="174" fontId="322" fillId="0" borderId="13" xfId="0" applyFont="1" applyBorder="1" applyAlignment="1">
      <alignment horizontal="center" vertical="center" wrapText="1"/>
    </xf>
    <xf numFmtId="41" fontId="322" fillId="0" borderId="13" xfId="0" applyNumberFormat="1" applyFont="1" applyBorder="1" applyAlignment="1"/>
    <xf numFmtId="41" fontId="275" fillId="0" borderId="13" xfId="0" applyNumberFormat="1" applyFont="1" applyBorder="1" applyAlignment="1"/>
    <xf numFmtId="171" fontId="275" fillId="0" borderId="13" xfId="551" applyNumberFormat="1" applyFont="1" applyBorder="1" applyAlignment="1"/>
    <xf numFmtId="171" fontId="322" fillId="0" borderId="13" xfId="551" applyNumberFormat="1" applyFont="1" applyBorder="1" applyAlignment="1"/>
    <xf numFmtId="171" fontId="275" fillId="0" borderId="13" xfId="551" applyNumberFormat="1" applyFont="1" applyBorder="1" applyAlignment="1">
      <alignment horizontal="left" vertical="center" wrapText="1"/>
    </xf>
    <xf numFmtId="179" fontId="275" fillId="0" borderId="13" xfId="0" applyNumberFormat="1" applyFont="1" applyBorder="1" applyAlignment="1">
      <alignment horizontal="left" vertical="center"/>
    </xf>
    <xf numFmtId="174" fontId="79" fillId="0" borderId="0" xfId="0" applyFont="1" applyAlignment="1">
      <alignment horizontal="left" vertical="center"/>
    </xf>
    <xf numFmtId="171" fontId="79" fillId="0" borderId="0" xfId="551" applyNumberFormat="1" applyFont="1" applyAlignment="1">
      <alignment horizontal="left" vertical="center"/>
    </xf>
    <xf numFmtId="171" fontId="322" fillId="0" borderId="13" xfId="551" applyNumberFormat="1" applyFont="1" applyBorder="1" applyAlignment="1">
      <alignment horizontal="left"/>
    </xf>
    <xf numFmtId="41" fontId="323" fillId="0" borderId="13" xfId="0" applyNumberFormat="1" applyFont="1" applyBorder="1" applyAlignment="1">
      <alignment horizontal="left"/>
    </xf>
    <xf numFmtId="10" fontId="275" fillId="0" borderId="13" xfId="551" applyNumberFormat="1" applyFont="1" applyBorder="1" applyAlignment="1">
      <alignment horizontal="left"/>
    </xf>
    <xf numFmtId="174" fontId="322" fillId="0" borderId="13" xfId="0" applyFont="1" applyBorder="1" applyAlignment="1">
      <alignment horizontal="left"/>
    </xf>
    <xf numFmtId="171" fontId="275" fillId="0" borderId="13" xfId="551" applyNumberFormat="1" applyFont="1" applyBorder="1" applyAlignment="1">
      <alignment horizontal="left"/>
    </xf>
    <xf numFmtId="174" fontId="322" fillId="0" borderId="13" xfId="0" applyFont="1" applyBorder="1" applyAlignment="1">
      <alignment horizontal="left" vertical="center"/>
    </xf>
    <xf numFmtId="174" fontId="275" fillId="0" borderId="13" xfId="0" applyFont="1" applyBorder="1" applyAlignment="1">
      <alignment horizontal="left" vertical="center" wrapText="1"/>
    </xf>
    <xf numFmtId="41" fontId="322" fillId="0" borderId="13" xfId="0" applyNumberFormat="1" applyFont="1" applyBorder="1" applyAlignment="1">
      <alignment horizontal="left"/>
    </xf>
    <xf numFmtId="174" fontId="322" fillId="0" borderId="13" xfId="0" applyFont="1" applyBorder="1" applyAlignment="1">
      <alignment horizontal="left" vertical="center" wrapText="1"/>
    </xf>
    <xf numFmtId="171" fontId="79" fillId="0" borderId="13" xfId="551" applyNumberFormat="1" applyFont="1" applyBorder="1" applyAlignment="1">
      <alignment horizontal="left"/>
    </xf>
    <xf numFmtId="174" fontId="275" fillId="0" borderId="13" xfId="0" applyFont="1" applyBorder="1" applyAlignment="1">
      <alignment horizontal="left" vertical="center"/>
    </xf>
    <xf numFmtId="178" fontId="79" fillId="0" borderId="13" xfId="0" applyNumberFormat="1" applyFont="1" applyBorder="1" applyAlignment="1">
      <alignment horizontal="left" vertical="center"/>
    </xf>
    <xf numFmtId="185" fontId="79" fillId="0" borderId="0" xfId="0" applyNumberFormat="1" applyFont="1" applyAlignment="1">
      <alignment horizontal="left"/>
    </xf>
    <xf numFmtId="174" fontId="275" fillId="0" borderId="0" xfId="0" applyFont="1" applyAlignment="1">
      <alignment horizontal="left"/>
    </xf>
    <xf numFmtId="43" fontId="79" fillId="0" borderId="0" xfId="323" applyNumberFormat="1" applyFont="1" applyAlignment="1">
      <alignment horizontal="left"/>
    </xf>
    <xf numFmtId="17" fontId="217" fillId="0" borderId="47" xfId="394" applyNumberFormat="1" applyFont="1" applyBorder="1" applyAlignment="1">
      <alignment horizontal="center" vertical="top"/>
    </xf>
    <xf numFmtId="174" fontId="120" fillId="0" borderId="0" xfId="0" applyFont="1"/>
    <xf numFmtId="3" fontId="126" fillId="0" borderId="13" xfId="0" applyNumberFormat="1" applyFont="1" applyBorder="1" applyAlignment="1">
      <alignment horizontal="center" vertical="center" wrapText="1"/>
    </xf>
    <xf numFmtId="3" fontId="324" fillId="0" borderId="13" xfId="0" applyNumberFormat="1" applyFont="1" applyBorder="1" applyAlignment="1">
      <alignment horizontal="center" vertical="center" wrapText="1"/>
    </xf>
    <xf numFmtId="171" fontId="126" fillId="0" borderId="13" xfId="551" applyNumberFormat="1" applyFont="1" applyBorder="1" applyAlignment="1">
      <alignment horizontal="center" vertical="center" wrapText="1"/>
    </xf>
    <xf numFmtId="4" fontId="126" fillId="0" borderId="13" xfId="0" applyNumberFormat="1" applyFont="1" applyBorder="1" applyAlignment="1">
      <alignment horizontal="center" vertical="center" wrapText="1"/>
    </xf>
    <xf numFmtId="174" fontId="126" fillId="0" borderId="13" xfId="0" applyFont="1" applyBorder="1" applyAlignment="1">
      <alignment horizontal="center" vertical="center"/>
    </xf>
    <xf numFmtId="174" fontId="129" fillId="0" borderId="13" xfId="0" applyFont="1" applyBorder="1" applyAlignment="1">
      <alignment horizontal="center" wrapText="1"/>
    </xf>
    <xf numFmtId="43" fontId="126" fillId="0" borderId="13" xfId="323" applyFont="1" applyBorder="1" applyAlignment="1">
      <alignment horizontal="center" vertical="center"/>
    </xf>
    <xf numFmtId="174" fontId="126" fillId="0" borderId="13" xfId="0" applyFont="1" applyBorder="1" applyAlignment="1">
      <alignment horizontal="center" wrapText="1"/>
    </xf>
    <xf numFmtId="10" fontId="120" fillId="0" borderId="0" xfId="551" applyNumberFormat="1" applyFont="1"/>
    <xf numFmtId="174" fontId="126" fillId="0" borderId="13" xfId="0" applyFont="1" applyBorder="1" applyAlignment="1">
      <alignment horizontal="center" vertical="center" wrapText="1"/>
    </xf>
    <xf numFmtId="43" fontId="120" fillId="0" borderId="13" xfId="323" applyFont="1" applyBorder="1"/>
    <xf numFmtId="17" fontId="226" fillId="0" borderId="47" xfId="388" applyNumberFormat="1" applyFont="1" applyBorder="1" applyAlignment="1">
      <alignment horizontal="center" vertical="center"/>
    </xf>
    <xf numFmtId="174" fontId="46" fillId="0" borderId="0" xfId="0" applyFont="1" applyBorder="1" applyAlignment="1">
      <alignment vertical="center"/>
    </xf>
    <xf numFmtId="174" fontId="43" fillId="77" borderId="0" xfId="0" applyFont="1" applyFill="1" applyAlignment="1">
      <alignment vertical="top" wrapText="1"/>
    </xf>
    <xf numFmtId="0" fontId="276" fillId="0" borderId="13" xfId="0" applyNumberFormat="1" applyFont="1" applyBorder="1" applyAlignment="1">
      <alignment horizontal="center"/>
    </xf>
    <xf numFmtId="17" fontId="197" fillId="0" borderId="40" xfId="0" applyNumberFormat="1" applyFont="1" applyBorder="1" applyAlignment="1">
      <alignment horizontal="center" vertical="center"/>
    </xf>
    <xf numFmtId="17" fontId="226" fillId="25" borderId="47" xfId="0" applyNumberFormat="1" applyFont="1" applyFill="1" applyBorder="1" applyAlignment="1">
      <alignment horizontal="center" vertical="center"/>
    </xf>
    <xf numFmtId="168" fontId="217" fillId="0" borderId="40" xfId="0" applyNumberFormat="1" applyFont="1" applyFill="1" applyBorder="1" applyAlignment="1">
      <alignment horizontal="center" vertical="center"/>
    </xf>
    <xf numFmtId="174" fontId="217" fillId="0" borderId="49" xfId="0" applyNumberFormat="1" applyFont="1" applyFill="1" applyBorder="1" applyAlignment="1">
      <alignment horizontal="left" vertical="center"/>
    </xf>
    <xf numFmtId="43" fontId="217" fillId="0" borderId="39" xfId="0" applyNumberFormat="1" applyFont="1" applyFill="1" applyBorder="1" applyAlignment="1">
      <alignment horizontal="right" vertical="center"/>
    </xf>
    <xf numFmtId="43" fontId="187" fillId="0" borderId="49" xfId="0" applyNumberFormat="1" applyFont="1" applyFill="1" applyBorder="1" applyAlignment="1">
      <alignment vertical="center"/>
    </xf>
    <xf numFmtId="43" fontId="187" fillId="0" borderId="39" xfId="0" applyNumberFormat="1" applyFont="1" applyFill="1" applyBorder="1" applyAlignment="1">
      <alignment vertical="center"/>
    </xf>
    <xf numFmtId="0" fontId="159" fillId="77" borderId="14" xfId="394" applyNumberFormat="1" applyFont="1" applyFill="1" applyBorder="1" applyAlignment="1">
      <alignment horizontal="center" vertical="center"/>
    </xf>
    <xf numFmtId="49" fontId="67" fillId="77" borderId="14" xfId="0" applyNumberFormat="1" applyFont="1" applyFill="1" applyBorder="1" applyAlignment="1">
      <alignment horizontal="center" vertical="center"/>
    </xf>
    <xf numFmtId="0" fontId="67" fillId="77" borderId="14" xfId="0" applyNumberFormat="1" applyFont="1" applyFill="1" applyBorder="1" applyAlignment="1">
      <alignment horizontal="center" vertical="center"/>
    </xf>
    <xf numFmtId="41" fontId="158" fillId="72" borderId="95" xfId="0" applyNumberFormat="1" applyFont="1" applyFill="1" applyBorder="1" applyAlignment="1">
      <alignment vertical="center" wrapText="1"/>
    </xf>
    <xf numFmtId="41" fontId="158" fillId="72" borderId="96" xfId="0" applyNumberFormat="1" applyFont="1" applyFill="1" applyBorder="1" applyAlignment="1">
      <alignment vertical="center" wrapText="1"/>
    </xf>
    <xf numFmtId="41" fontId="95" fillId="0" borderId="0" xfId="0" applyNumberFormat="1" applyFont="1"/>
    <xf numFmtId="174" fontId="34" fillId="77" borderId="0" xfId="0" applyFont="1" applyFill="1"/>
    <xf numFmtId="174" fontId="96" fillId="0" borderId="0" xfId="0" applyFont="1"/>
    <xf numFmtId="174" fontId="325" fillId="72" borderId="79" xfId="0" applyFont="1" applyFill="1" applyBorder="1" applyAlignment="1">
      <alignment horizontal="center" vertical="center" wrapText="1"/>
    </xf>
    <xf numFmtId="41" fontId="326" fillId="72" borderId="95" xfId="0" applyNumberFormat="1" applyFont="1" applyFill="1" applyBorder="1" applyAlignment="1">
      <alignment vertical="center" wrapText="1"/>
    </xf>
    <xf numFmtId="41" fontId="326" fillId="72" borderId="96" xfId="0" applyNumberFormat="1" applyFont="1" applyFill="1" applyBorder="1" applyAlignment="1">
      <alignment vertical="center" wrapText="1"/>
    </xf>
    <xf numFmtId="41" fontId="34" fillId="0" borderId="0" xfId="0" applyNumberFormat="1" applyFont="1"/>
    <xf numFmtId="0" fontId="222" fillId="77" borderId="13" xfId="919" applyNumberFormat="1" applyFont="1" applyFill="1" applyBorder="1" applyAlignment="1">
      <alignment horizontal="center" vertical="center" wrapText="1"/>
    </xf>
    <xf numFmtId="43" fontId="220" fillId="25" borderId="37" xfId="323" applyNumberFormat="1" applyFont="1" applyFill="1" applyBorder="1" applyAlignment="1">
      <alignment horizontal="center" vertical="top"/>
    </xf>
    <xf numFmtId="43" fontId="220" fillId="25" borderId="39" xfId="323" applyNumberFormat="1" applyFont="1" applyFill="1" applyBorder="1" applyAlignment="1">
      <alignment horizontal="center" vertical="top"/>
    </xf>
    <xf numFmtId="0" fontId="217" fillId="25" borderId="47" xfId="0" applyNumberFormat="1" applyFont="1" applyFill="1" applyBorder="1" applyAlignment="1">
      <alignment horizontal="center" vertical="top"/>
    </xf>
    <xf numFmtId="168" fontId="187" fillId="25" borderId="13" xfId="323" applyNumberFormat="1" applyFont="1" applyFill="1" applyBorder="1" applyAlignment="1">
      <alignment horizontal="right" vertical="top"/>
    </xf>
    <xf numFmtId="168" fontId="217" fillId="25" borderId="13" xfId="0" applyNumberFormat="1" applyFont="1" applyFill="1" applyBorder="1" applyAlignment="1">
      <alignment horizontal="center" vertical="top"/>
    </xf>
    <xf numFmtId="1" fontId="187" fillId="25" borderId="13" xfId="323" applyNumberFormat="1" applyFont="1" applyFill="1" applyBorder="1" applyAlignment="1">
      <alignment horizontal="right" vertical="top"/>
    </xf>
    <xf numFmtId="168" fontId="217" fillId="25" borderId="13" xfId="323" applyNumberFormat="1" applyFont="1" applyFill="1" applyBorder="1" applyAlignment="1">
      <alignment horizontal="right" vertical="top"/>
    </xf>
    <xf numFmtId="41" fontId="217" fillId="25" borderId="37" xfId="0" applyNumberFormat="1" applyFont="1" applyFill="1" applyBorder="1" applyAlignment="1">
      <alignment horizontal="center" vertical="top"/>
    </xf>
    <xf numFmtId="38" fontId="203" fillId="25" borderId="13" xfId="0" applyNumberFormat="1" applyFont="1" applyFill="1" applyBorder="1" applyAlignment="1">
      <alignment horizontal="center" wrapText="1"/>
    </xf>
    <xf numFmtId="41" fontId="120" fillId="0" borderId="0" xfId="2504" applyNumberFormat="1" applyFont="1" applyAlignment="1">
      <alignment horizontal="center" vertical="center"/>
    </xf>
    <xf numFmtId="174" fontId="328" fillId="77" borderId="40" xfId="0" applyFont="1" applyFill="1" applyBorder="1"/>
    <xf numFmtId="171" fontId="328" fillId="77" borderId="49" xfId="0" applyNumberFormat="1" applyFont="1" applyFill="1" applyBorder="1" applyAlignment="1">
      <alignment horizontal="right"/>
    </xf>
    <xf numFmtId="171" fontId="328" fillId="77" borderId="39" xfId="0" applyNumberFormat="1" applyFont="1" applyFill="1" applyBorder="1" applyAlignment="1">
      <alignment horizontal="right"/>
    </xf>
    <xf numFmtId="43" fontId="44" fillId="0" borderId="0" xfId="579" applyNumberFormat="1" applyFont="1"/>
    <xf numFmtId="174" fontId="50" fillId="72" borderId="97" xfId="0" applyFont="1" applyFill="1" applyBorder="1" applyAlignment="1">
      <alignment vertical="center"/>
    </xf>
    <xf numFmtId="174" fontId="50" fillId="0" borderId="99" xfId="0" applyFont="1" applyBorder="1" applyAlignment="1">
      <alignment horizontal="center" vertical="center"/>
    </xf>
    <xf numFmtId="174" fontId="50" fillId="72" borderId="97" xfId="0" applyFont="1" applyFill="1" applyBorder="1" applyAlignment="1">
      <alignment vertical="center" wrapText="1"/>
    </xf>
    <xf numFmtId="174" fontId="50" fillId="72" borderId="97" xfId="0" applyFont="1" applyFill="1" applyBorder="1" applyAlignment="1">
      <alignment horizontal="center" vertical="center"/>
    </xf>
    <xf numFmtId="43" fontId="44" fillId="72" borderId="98" xfId="323" applyFont="1" applyFill="1" applyBorder="1" applyAlignment="1">
      <alignment horizontal="right" vertical="center"/>
    </xf>
    <xf numFmtId="43" fontId="50" fillId="72" borderId="59" xfId="323" applyFont="1" applyFill="1" applyBorder="1" applyAlignment="1">
      <alignment horizontal="right" vertical="center"/>
    </xf>
    <xf numFmtId="10" fontId="206" fillId="0" borderId="0" xfId="551" applyNumberFormat="1" applyFont="1" applyAlignment="1">
      <alignment vertical="center"/>
    </xf>
    <xf numFmtId="174" fontId="315" fillId="27" borderId="0" xfId="920" applyFont="1" applyFill="1" applyAlignment="1">
      <alignment horizontal="center" vertical="center" wrapText="1"/>
    </xf>
    <xf numFmtId="174" fontId="315" fillId="27" borderId="0" xfId="920" applyFont="1" applyFill="1" applyAlignment="1">
      <alignment horizontal="center" vertical="center"/>
    </xf>
    <xf numFmtId="0" fontId="65" fillId="61" borderId="37" xfId="2504" applyFont="1" applyFill="1" applyBorder="1" applyAlignment="1">
      <alignment horizontal="center" vertical="center" wrapText="1"/>
    </xf>
    <xf numFmtId="0" fontId="65" fillId="61" borderId="47" xfId="2504" applyFont="1" applyFill="1" applyBorder="1" applyAlignment="1">
      <alignment horizontal="center" vertical="center" wrapText="1"/>
    </xf>
    <xf numFmtId="41" fontId="70" fillId="61" borderId="13" xfId="2504" applyNumberFormat="1" applyFont="1" applyFill="1" applyBorder="1" applyAlignment="1">
      <alignment horizontal="center" vertical="center" wrapText="1"/>
    </xf>
    <xf numFmtId="0" fontId="70" fillId="61" borderId="13" xfId="2504" applyFont="1" applyFill="1" applyBorder="1" applyAlignment="1">
      <alignment horizontal="center" vertical="center" wrapText="1"/>
    </xf>
    <xf numFmtId="174" fontId="65" fillId="63" borderId="13" xfId="0" applyFont="1" applyFill="1" applyBorder="1" applyAlignment="1">
      <alignment horizontal="center" vertical="center" wrapText="1"/>
    </xf>
    <xf numFmtId="0" fontId="65" fillId="61" borderId="13" xfId="2504" applyFont="1" applyFill="1" applyBorder="1" applyAlignment="1">
      <alignment horizontal="center" vertical="center"/>
    </xf>
    <xf numFmtId="0" fontId="65" fillId="61" borderId="13" xfId="2504" applyFont="1" applyFill="1" applyBorder="1" applyAlignment="1">
      <alignment horizontal="center" vertical="center" wrapText="1"/>
    </xf>
    <xf numFmtId="174" fontId="129" fillId="0" borderId="13" xfId="0" applyFont="1" applyBorder="1" applyAlignment="1">
      <alignment horizontal="center" vertical="center" wrapText="1"/>
    </xf>
    <xf numFmtId="41" fontId="128" fillId="63" borderId="13" xfId="2504" applyNumberFormat="1" applyFont="1" applyFill="1" applyBorder="1" applyAlignment="1">
      <alignment horizontal="center" vertical="center" wrapText="1"/>
    </xf>
    <xf numFmtId="0" fontId="123" fillId="61" borderId="46" xfId="2504" applyFont="1" applyFill="1" applyBorder="1" applyAlignment="1">
      <alignment horizontal="center" vertical="center"/>
    </xf>
    <xf numFmtId="0" fontId="123" fillId="61" borderId="0" xfId="2504" applyFont="1" applyFill="1" applyAlignment="1">
      <alignment horizontal="center" vertical="center"/>
    </xf>
    <xf numFmtId="0" fontId="65" fillId="61" borderId="37" xfId="2504" applyFont="1" applyFill="1" applyBorder="1" applyAlignment="1">
      <alignment horizontal="center" vertical="center"/>
    </xf>
    <xf numFmtId="0" fontId="65" fillId="61" borderId="48" xfId="2504" applyFont="1" applyFill="1" applyBorder="1" applyAlignment="1">
      <alignment horizontal="center" vertical="center"/>
    </xf>
    <xf numFmtId="0" fontId="65" fillId="61" borderId="47" xfId="2504" applyFont="1" applyFill="1" applyBorder="1" applyAlignment="1">
      <alignment horizontal="center" vertical="center"/>
    </xf>
    <xf numFmtId="0" fontId="65" fillId="61" borderId="48" xfId="2504" applyFont="1" applyFill="1" applyBorder="1" applyAlignment="1">
      <alignment horizontal="center" vertical="center" wrapText="1"/>
    </xf>
    <xf numFmtId="174" fontId="70" fillId="61" borderId="13" xfId="388" applyFont="1" applyFill="1" applyBorder="1" applyAlignment="1">
      <alignment horizontal="center" vertical="center" wrapText="1"/>
    </xf>
    <xf numFmtId="174" fontId="43" fillId="61" borderId="13" xfId="388" applyFont="1" applyFill="1" applyBorder="1" applyAlignment="1">
      <alignment horizontal="center" vertical="center" wrapText="1"/>
    </xf>
    <xf numFmtId="0" fontId="65" fillId="61" borderId="49" xfId="2504" applyFont="1" applyFill="1" applyBorder="1" applyAlignment="1">
      <alignment horizontal="center" vertical="center" wrapText="1"/>
    </xf>
    <xf numFmtId="0" fontId="65" fillId="61" borderId="14" xfId="2504" applyFont="1" applyFill="1" applyBorder="1" applyAlignment="1">
      <alignment horizontal="center" vertical="center" wrapText="1"/>
    </xf>
    <xf numFmtId="0" fontId="51" fillId="27" borderId="59" xfId="1241" applyFont="1" applyFill="1" applyBorder="1" applyAlignment="1">
      <alignment horizontal="center" vertical="center" wrapText="1"/>
    </xf>
    <xf numFmtId="0" fontId="51" fillId="27" borderId="58" xfId="1241" applyFont="1" applyFill="1" applyBorder="1" applyAlignment="1">
      <alignment horizontal="center" vertical="center" wrapText="1"/>
    </xf>
    <xf numFmtId="0" fontId="51" fillId="27" borderId="60" xfId="1241" applyFont="1" applyFill="1" applyBorder="1" applyAlignment="1">
      <alignment horizontal="center" vertical="center" wrapText="1"/>
    </xf>
    <xf numFmtId="0" fontId="39" fillId="27" borderId="59" xfId="1241" applyFont="1" applyFill="1" applyBorder="1" applyAlignment="1">
      <alignment horizontal="center" vertical="center" wrapText="1"/>
    </xf>
    <xf numFmtId="0" fontId="39" fillId="27" borderId="58" xfId="1241" applyFont="1" applyFill="1" applyBorder="1" applyAlignment="1">
      <alignment horizontal="center" vertical="center" wrapText="1"/>
    </xf>
    <xf numFmtId="0" fontId="39" fillId="27" borderId="60" xfId="1241" applyFont="1" applyFill="1" applyBorder="1" applyAlignment="1">
      <alignment horizontal="center" vertical="center" wrapText="1"/>
    </xf>
    <xf numFmtId="9" fontId="39" fillId="27" borderId="59" xfId="551" applyFont="1" applyFill="1" applyBorder="1" applyAlignment="1">
      <alignment horizontal="center" vertical="center" wrapText="1"/>
    </xf>
    <xf numFmtId="9" fontId="39" fillId="27" borderId="58" xfId="551" applyFont="1" applyFill="1" applyBorder="1" applyAlignment="1">
      <alignment horizontal="center" vertical="center" wrapText="1"/>
    </xf>
    <xf numFmtId="9" fontId="39" fillId="27" borderId="60" xfId="551" applyFont="1" applyFill="1" applyBorder="1" applyAlignment="1">
      <alignment horizontal="center" vertical="center" wrapText="1"/>
    </xf>
    <xf numFmtId="180" fontId="143" fillId="0" borderId="0" xfId="2585" applyFont="1" applyAlignment="1">
      <alignment horizontal="center" vertical="center"/>
    </xf>
    <xf numFmtId="180" fontId="133" fillId="0" borderId="0" xfId="2585" applyFont="1" applyAlignment="1">
      <alignment horizontal="center" vertical="center"/>
    </xf>
    <xf numFmtId="0" fontId="50" fillId="27" borderId="59" xfId="1241" applyFont="1" applyFill="1" applyBorder="1" applyAlignment="1">
      <alignment horizontal="center" vertical="center" wrapText="1"/>
    </xf>
    <xf numFmtId="0" fontId="50" fillId="27" borderId="58" xfId="1241" applyFont="1" applyFill="1" applyBorder="1" applyAlignment="1">
      <alignment horizontal="center" vertical="center" wrapText="1"/>
    </xf>
    <xf numFmtId="0" fontId="50" fillId="27" borderId="60" xfId="1241" applyFont="1" applyFill="1" applyBorder="1" applyAlignment="1">
      <alignment horizontal="center" vertical="center" wrapText="1"/>
    </xf>
    <xf numFmtId="0" fontId="31" fillId="27" borderId="59" xfId="1241" applyFill="1" applyBorder="1" applyAlignment="1">
      <alignment horizontal="center" vertical="center" wrapText="1"/>
    </xf>
    <xf numFmtId="0" fontId="31" fillId="27" borderId="58" xfId="1241" applyFill="1" applyBorder="1" applyAlignment="1">
      <alignment horizontal="center" vertical="center" wrapText="1"/>
    </xf>
    <xf numFmtId="0" fontId="31" fillId="27" borderId="60" xfId="1241" applyFill="1" applyBorder="1" applyAlignment="1">
      <alignment horizontal="center" vertical="center" wrapText="1"/>
    </xf>
    <xf numFmtId="9" fontId="0" fillId="27" borderId="59" xfId="551" applyFont="1" applyFill="1" applyBorder="1" applyAlignment="1">
      <alignment horizontal="center" vertical="center" wrapText="1"/>
    </xf>
    <xf numFmtId="9" fontId="0" fillId="27" borderId="58" xfId="551" applyFont="1" applyFill="1" applyBorder="1" applyAlignment="1">
      <alignment horizontal="center" vertical="center" wrapText="1"/>
    </xf>
    <xf numFmtId="9" fontId="0" fillId="27" borderId="60" xfId="551" applyFont="1" applyFill="1" applyBorder="1" applyAlignment="1">
      <alignment horizontal="center" vertical="center" wrapText="1"/>
    </xf>
    <xf numFmtId="0" fontId="50" fillId="25" borderId="59" xfId="1241" applyFont="1" applyFill="1" applyBorder="1" applyAlignment="1">
      <alignment horizontal="center" vertical="center" wrapText="1"/>
    </xf>
    <xf numFmtId="0" fontId="50" fillId="25" borderId="58" xfId="1241" applyFont="1" applyFill="1" applyBorder="1" applyAlignment="1">
      <alignment horizontal="center" vertical="center" wrapText="1"/>
    </xf>
    <xf numFmtId="0" fontId="50" fillId="25" borderId="60" xfId="1241" applyFont="1" applyFill="1" applyBorder="1" applyAlignment="1">
      <alignment horizontal="center" vertical="center" wrapText="1"/>
    </xf>
    <xf numFmtId="0" fontId="31" fillId="25" borderId="59" xfId="1241" applyFill="1" applyBorder="1" applyAlignment="1">
      <alignment horizontal="center" vertical="center" wrapText="1"/>
    </xf>
    <xf numFmtId="0" fontId="31" fillId="25" borderId="58" xfId="1241" applyFill="1" applyBorder="1" applyAlignment="1">
      <alignment horizontal="center" vertical="center" wrapText="1"/>
    </xf>
    <xf numFmtId="0" fontId="31" fillId="25" borderId="60" xfId="1241" applyFill="1" applyBorder="1" applyAlignment="1">
      <alignment horizontal="center" vertical="center" wrapText="1"/>
    </xf>
    <xf numFmtId="9" fontId="0" fillId="25" borderId="59" xfId="551" applyFont="1" applyFill="1" applyBorder="1" applyAlignment="1">
      <alignment horizontal="center" vertical="center" wrapText="1"/>
    </xf>
    <xf numFmtId="9" fontId="0" fillId="25" borderId="58" xfId="551" applyFont="1" applyFill="1" applyBorder="1" applyAlignment="1">
      <alignment horizontal="center" vertical="center" wrapText="1"/>
    </xf>
    <xf numFmtId="9" fontId="0" fillId="25" borderId="60" xfId="551" applyFont="1" applyFill="1" applyBorder="1" applyAlignment="1">
      <alignment horizontal="center" vertical="center" wrapText="1"/>
    </xf>
    <xf numFmtId="0" fontId="50" fillId="0" borderId="59" xfId="1241" applyFont="1" applyBorder="1" applyAlignment="1">
      <alignment horizontal="center" vertical="center" wrapText="1"/>
    </xf>
    <xf numFmtId="0" fontId="50" fillId="0" borderId="58" xfId="1241" applyFont="1" applyBorder="1" applyAlignment="1">
      <alignment horizontal="center" vertical="center" wrapText="1"/>
    </xf>
    <xf numFmtId="0" fontId="31" fillId="0" borderId="59" xfId="1241" applyBorder="1" applyAlignment="1">
      <alignment horizontal="center" vertical="center" wrapText="1"/>
    </xf>
    <xf numFmtId="0" fontId="31" fillId="0" borderId="58" xfId="1241" applyBorder="1" applyAlignment="1">
      <alignment horizontal="center" vertical="center" wrapText="1"/>
    </xf>
    <xf numFmtId="9" fontId="0" fillId="0" borderId="59" xfId="551" applyFont="1" applyFill="1" applyBorder="1" applyAlignment="1">
      <alignment horizontal="center" vertical="center" wrapText="1"/>
    </xf>
    <xf numFmtId="9" fontId="0" fillId="0" borderId="58" xfId="551" applyFont="1" applyFill="1" applyBorder="1" applyAlignment="1">
      <alignment horizontal="center" vertical="center" wrapText="1"/>
    </xf>
    <xf numFmtId="0" fontId="51" fillId="25" borderId="50" xfId="1241" applyFont="1" applyFill="1" applyBorder="1" applyAlignment="1">
      <alignment horizontal="center" vertical="center" wrapText="1"/>
    </xf>
    <xf numFmtId="0" fontId="51" fillId="25" borderId="52" xfId="1241" applyFont="1" applyFill="1" applyBorder="1" applyAlignment="1">
      <alignment horizontal="center" vertical="center" wrapText="1"/>
    </xf>
    <xf numFmtId="0" fontId="51" fillId="25" borderId="54" xfId="1241" applyFont="1" applyFill="1" applyBorder="1" applyAlignment="1">
      <alignment horizontal="center" vertical="center" wrapText="1"/>
    </xf>
    <xf numFmtId="0" fontId="39" fillId="25" borderId="51" xfId="1241" applyFont="1" applyFill="1" applyBorder="1" applyAlignment="1">
      <alignment horizontal="center" vertical="center" wrapText="1"/>
    </xf>
    <xf numFmtId="0" fontId="39" fillId="25" borderId="53" xfId="1241" applyFont="1" applyFill="1" applyBorder="1" applyAlignment="1">
      <alignment horizontal="center" vertical="center" wrapText="1"/>
    </xf>
    <xf numFmtId="0" fontId="39" fillId="25" borderId="55" xfId="1241" applyFont="1" applyFill="1" applyBorder="1" applyAlignment="1">
      <alignment horizontal="center" vertical="center" wrapText="1"/>
    </xf>
    <xf numFmtId="9" fontId="39" fillId="25" borderId="59" xfId="551" applyFont="1" applyFill="1" applyBorder="1" applyAlignment="1">
      <alignment horizontal="center" vertical="center" wrapText="1"/>
    </xf>
    <xf numFmtId="9" fontId="39" fillId="25" borderId="58" xfId="551" applyFont="1" applyFill="1" applyBorder="1" applyAlignment="1">
      <alignment horizontal="center" vertical="center" wrapText="1"/>
    </xf>
    <xf numFmtId="9" fontId="39" fillId="25" borderId="60" xfId="551" applyFont="1" applyFill="1" applyBorder="1" applyAlignment="1">
      <alignment horizontal="center" vertical="center" wrapText="1"/>
    </xf>
    <xf numFmtId="174" fontId="298" fillId="25" borderId="0" xfId="0" applyFont="1" applyFill="1" applyAlignment="1">
      <alignment horizontal="center" vertical="center" wrapText="1" readingOrder="1"/>
    </xf>
    <xf numFmtId="174" fontId="294" fillId="62" borderId="0" xfId="0" applyFont="1" applyFill="1" applyAlignment="1">
      <alignment horizontal="center" vertical="center" wrapText="1"/>
    </xf>
    <xf numFmtId="174" fontId="294" fillId="62" borderId="53" xfId="0" applyFont="1" applyFill="1" applyBorder="1" applyAlignment="1">
      <alignment horizontal="center" vertical="center" wrapText="1"/>
    </xf>
    <xf numFmtId="174" fontId="123" fillId="77" borderId="0" xfId="0" applyFont="1" applyFill="1" applyAlignment="1">
      <alignment horizontal="center" vertical="center"/>
    </xf>
    <xf numFmtId="174" fontId="123" fillId="77" borderId="23" xfId="0" applyFont="1" applyFill="1" applyBorder="1" applyAlignment="1">
      <alignment horizontal="center" vertical="center"/>
    </xf>
    <xf numFmtId="10" fontId="171" fillId="0" borderId="0" xfId="551" applyNumberFormat="1" applyFont="1" applyAlignment="1">
      <alignment horizontal="center" vertical="center"/>
    </xf>
    <xf numFmtId="174" fontId="183" fillId="25" borderId="0" xfId="0" applyFont="1" applyFill="1" applyAlignment="1">
      <alignment horizontal="center" vertical="center" wrapText="1"/>
    </xf>
    <xf numFmtId="174" fontId="307" fillId="25" borderId="0" xfId="0" applyFont="1" applyFill="1" applyAlignment="1">
      <alignment horizontal="center" vertical="center" wrapText="1" readingOrder="1"/>
    </xf>
    <xf numFmtId="174" fontId="308" fillId="25" borderId="0" xfId="0" applyFont="1" applyFill="1" applyAlignment="1">
      <alignment horizontal="center" vertical="center" wrapText="1" readingOrder="1"/>
    </xf>
    <xf numFmtId="174" fontId="306" fillId="25" borderId="0" xfId="0" applyFont="1" applyFill="1" applyAlignment="1">
      <alignment horizontal="center" vertical="center" readingOrder="1"/>
    </xf>
    <xf numFmtId="0" fontId="68" fillId="29" borderId="13" xfId="2627" applyFont="1" applyFill="1" applyBorder="1" applyAlignment="1">
      <alignment horizontal="center" vertical="center" wrapText="1"/>
    </xf>
    <xf numFmtId="0" fontId="68" fillId="29" borderId="37" xfId="2627" applyFont="1" applyFill="1" applyBorder="1" applyAlignment="1">
      <alignment horizontal="center"/>
    </xf>
    <xf numFmtId="0" fontId="68" fillId="29" borderId="48" xfId="2627" applyFont="1" applyFill="1" applyBorder="1" applyAlignment="1">
      <alignment horizontal="center"/>
    </xf>
    <xf numFmtId="0" fontId="68" fillId="29" borderId="47" xfId="2627" applyFont="1" applyFill="1" applyBorder="1" applyAlignment="1">
      <alignment horizontal="center"/>
    </xf>
    <xf numFmtId="15" fontId="68" fillId="29" borderId="13" xfId="362" applyNumberFormat="1" applyFont="1" applyFill="1" applyBorder="1" applyAlignment="1">
      <alignment horizontal="center" vertical="center"/>
    </xf>
    <xf numFmtId="0" fontId="68" fillId="29" borderId="13" xfId="362" applyFont="1" applyFill="1" applyBorder="1" applyAlignment="1">
      <alignment horizontal="center" vertical="center"/>
    </xf>
    <xf numFmtId="0" fontId="286" fillId="61" borderId="49" xfId="362" applyFont="1" applyFill="1" applyBorder="1" applyAlignment="1">
      <alignment horizontal="center" vertical="center"/>
    </xf>
    <xf numFmtId="0" fontId="286" fillId="61" borderId="14" xfId="362" applyFont="1" applyFill="1" applyBorder="1" applyAlignment="1">
      <alignment horizontal="center" vertical="center"/>
    </xf>
    <xf numFmtId="0" fontId="286" fillId="61" borderId="17" xfId="2627" applyFont="1" applyFill="1" applyBorder="1" applyAlignment="1">
      <alignment horizontal="center" vertical="center"/>
    </xf>
    <xf numFmtId="0" fontId="286" fillId="61" borderId="21" xfId="2627" applyFont="1" applyFill="1" applyBorder="1" applyAlignment="1">
      <alignment horizontal="center" vertical="center"/>
    </xf>
    <xf numFmtId="15" fontId="286" fillId="61" borderId="37" xfId="2627" applyNumberFormat="1" applyFont="1" applyFill="1" applyBorder="1" applyAlignment="1">
      <alignment horizontal="center" vertical="center"/>
    </xf>
    <xf numFmtId="0" fontId="286" fillId="61" borderId="47" xfId="2627" applyFont="1" applyFill="1" applyBorder="1" applyAlignment="1">
      <alignment horizontal="center" vertical="center"/>
    </xf>
    <xf numFmtId="0" fontId="268" fillId="29" borderId="37" xfId="2627" applyFont="1" applyFill="1" applyBorder="1" applyAlignment="1">
      <alignment horizontal="center"/>
    </xf>
    <xf numFmtId="0" fontId="268" fillId="29" borderId="48" xfId="2627" applyFont="1" applyFill="1" applyBorder="1" applyAlignment="1">
      <alignment horizontal="center"/>
    </xf>
    <xf numFmtId="0" fontId="268" fillId="29" borderId="47" xfId="2627" applyFont="1" applyFill="1" applyBorder="1" applyAlignment="1">
      <alignment horizontal="center"/>
    </xf>
    <xf numFmtId="15" fontId="268" fillId="29" borderId="37" xfId="2627" applyNumberFormat="1" applyFont="1" applyFill="1" applyBorder="1" applyAlignment="1">
      <alignment horizontal="center"/>
    </xf>
    <xf numFmtId="15" fontId="286" fillId="61" borderId="37" xfId="2627" applyNumberFormat="1" applyFont="1" applyFill="1" applyBorder="1" applyAlignment="1">
      <alignment horizontal="center"/>
    </xf>
    <xf numFmtId="0" fontId="286" fillId="61" borderId="48" xfId="2627" applyFont="1" applyFill="1" applyBorder="1" applyAlignment="1">
      <alignment horizontal="center"/>
    </xf>
    <xf numFmtId="0" fontId="286" fillId="61" borderId="47" xfId="2627" applyFont="1" applyFill="1" applyBorder="1" applyAlignment="1">
      <alignment horizontal="center"/>
    </xf>
    <xf numFmtId="0" fontId="286" fillId="61" borderId="37" xfId="2627" applyFont="1" applyFill="1" applyBorder="1" applyAlignment="1">
      <alignment horizontal="center"/>
    </xf>
    <xf numFmtId="0" fontId="163" fillId="75" borderId="0" xfId="457" applyFont="1" applyFill="1" applyAlignment="1">
      <alignment horizontal="center"/>
    </xf>
    <xf numFmtId="0" fontId="164" fillId="75" borderId="0" xfId="457" applyFont="1" applyFill="1" applyAlignment="1">
      <alignment horizontal="center"/>
    </xf>
    <xf numFmtId="0" fontId="165" fillId="75" borderId="0" xfId="457" applyFont="1" applyFill="1" applyAlignment="1">
      <alignment horizontal="center"/>
    </xf>
    <xf numFmtId="0" fontId="166" fillId="75" borderId="0" xfId="457" applyFont="1" applyFill="1" applyAlignment="1">
      <alignment horizontal="center"/>
    </xf>
    <xf numFmtId="0" fontId="167" fillId="75" borderId="0" xfId="457" applyFont="1" applyFill="1" applyAlignment="1">
      <alignment horizontal="center"/>
    </xf>
    <xf numFmtId="174" fontId="198" fillId="25" borderId="0" xfId="0" applyFont="1" applyFill="1" applyAlignment="1">
      <alignment horizontal="center" vertical="center" wrapText="1"/>
    </xf>
    <xf numFmtId="174" fontId="263" fillId="0" borderId="0" xfId="0" applyFont="1" applyAlignment="1">
      <alignment horizontal="justify" vertical="top" wrapText="1"/>
    </xf>
    <xf numFmtId="174" fontId="208" fillId="25" borderId="0" xfId="0" applyFont="1" applyFill="1" applyAlignment="1">
      <alignment horizontal="center" vertical="center" wrapText="1"/>
    </xf>
    <xf numFmtId="174" fontId="192" fillId="0" borderId="0" xfId="0" applyFont="1" applyAlignment="1">
      <alignment horizontal="justify" vertical="justify" wrapText="1"/>
    </xf>
    <xf numFmtId="174" fontId="258" fillId="0" borderId="0" xfId="0" applyFont="1" applyAlignment="1">
      <alignment horizontal="justify" vertical="center" wrapText="1"/>
    </xf>
    <xf numFmtId="174" fontId="221" fillId="0" borderId="0" xfId="0" applyFont="1" applyAlignment="1">
      <alignment horizontal="justify" vertical="center" wrapText="1"/>
    </xf>
    <xf numFmtId="174" fontId="218" fillId="25" borderId="0" xfId="0" applyFont="1" applyFill="1" applyAlignment="1">
      <alignment horizontal="center" vertical="top" wrapText="1"/>
    </xf>
    <xf numFmtId="174" fontId="260" fillId="0" borderId="0" xfId="0" applyFont="1" applyAlignment="1">
      <alignment horizontal="justify" vertical="top" wrapText="1"/>
    </xf>
    <xf numFmtId="174" fontId="262" fillId="0" borderId="0" xfId="0" applyFont="1" applyAlignment="1">
      <alignment horizontal="justify" vertical="top" wrapText="1"/>
    </xf>
    <xf numFmtId="174" fontId="169" fillId="0" borderId="0" xfId="0" applyFont="1" applyAlignment="1">
      <alignment horizontal="center"/>
    </xf>
    <xf numFmtId="174" fontId="182" fillId="0" borderId="0" xfId="0" applyFont="1" applyAlignment="1">
      <alignment horizontal="justify" vertical="top" wrapText="1"/>
    </xf>
    <xf numFmtId="174" fontId="182" fillId="0" borderId="0" xfId="0" applyFont="1" applyAlignment="1">
      <alignment horizontal="justify" vertical="top"/>
    </xf>
    <xf numFmtId="174" fontId="201" fillId="25" borderId="0" xfId="0" applyFont="1" applyFill="1" applyAlignment="1">
      <alignment horizontal="center" vertical="center" wrapText="1"/>
    </xf>
    <xf numFmtId="174" fontId="232" fillId="0" borderId="0" xfId="0" applyFont="1" applyAlignment="1">
      <alignment horizontal="left" vertical="top" wrapText="1"/>
    </xf>
    <xf numFmtId="174" fontId="256" fillId="0" borderId="0" xfId="0" applyFont="1" applyAlignment="1">
      <alignment horizontal="justify" vertical="top" wrapText="1"/>
    </xf>
    <xf numFmtId="174" fontId="256" fillId="0" borderId="0" xfId="0" applyFont="1" applyAlignment="1">
      <alignment horizontal="justify" vertical="top"/>
    </xf>
    <xf numFmtId="174" fontId="191" fillId="0" borderId="0" xfId="0" applyFont="1" applyAlignment="1">
      <alignment horizontal="justify" vertical="top" wrapText="1"/>
    </xf>
    <xf numFmtId="174" fontId="191" fillId="0" borderId="0" xfId="0" applyFont="1" applyAlignment="1">
      <alignment horizontal="justify" vertical="top"/>
    </xf>
    <xf numFmtId="174" fontId="159" fillId="64" borderId="0" xfId="0" applyFont="1" applyFill="1" applyAlignment="1">
      <alignment horizontal="center" vertical="center" wrapText="1"/>
    </xf>
    <xf numFmtId="174" fontId="311" fillId="0" borderId="65" xfId="0" applyFont="1" applyBorder="1" applyAlignment="1">
      <alignment horizontal="left" vertical="top" wrapText="1"/>
    </xf>
    <xf numFmtId="174" fontId="311" fillId="0" borderId="66" xfId="0" applyFont="1" applyBorder="1" applyAlignment="1">
      <alignment horizontal="left" vertical="top" wrapText="1"/>
    </xf>
    <xf numFmtId="174" fontId="311" fillId="0" borderId="67" xfId="0" applyFont="1" applyBorder="1" applyAlignment="1">
      <alignment horizontal="left" vertical="top" wrapText="1"/>
    </xf>
    <xf numFmtId="174" fontId="46" fillId="25" borderId="12" xfId="0" applyFont="1" applyFill="1" applyBorder="1" applyAlignment="1">
      <alignment horizontal="left" vertical="center" wrapText="1"/>
    </xf>
    <xf numFmtId="174" fontId="46" fillId="25" borderId="38" xfId="0" applyFont="1" applyFill="1" applyBorder="1" applyAlignment="1">
      <alignment horizontal="left" vertical="center" wrapText="1"/>
    </xf>
    <xf numFmtId="174" fontId="65" fillId="64" borderId="0" xfId="0" applyFont="1" applyFill="1" applyAlignment="1">
      <alignment horizontal="center" vertical="center" wrapText="1"/>
    </xf>
    <xf numFmtId="174" fontId="70" fillId="64" borderId="0" xfId="0" applyFont="1" applyFill="1" applyAlignment="1">
      <alignment horizontal="center" wrapText="1"/>
    </xf>
    <xf numFmtId="174" fontId="189" fillId="0" borderId="0" xfId="0" applyFont="1" applyAlignment="1">
      <alignment horizontal="justify" vertical="top" wrapText="1"/>
    </xf>
    <xf numFmtId="174" fontId="175" fillId="0" borderId="0" xfId="0" applyFont="1" applyAlignment="1">
      <alignment horizontal="justify" vertical="top" wrapText="1"/>
    </xf>
    <xf numFmtId="174" fontId="175" fillId="0" borderId="0" xfId="0" applyFont="1" applyAlignment="1">
      <alignment horizontal="justify" vertical="top"/>
    </xf>
    <xf numFmtId="171" fontId="195" fillId="0" borderId="13" xfId="551" applyNumberFormat="1" applyFont="1" applyBorder="1" applyAlignment="1">
      <alignment horizontal="center" vertical="center"/>
    </xf>
    <xf numFmtId="174" fontId="177" fillId="0" borderId="0" xfId="0" applyFont="1" applyAlignment="1">
      <alignment horizontal="justify" vertical="top" wrapText="1"/>
    </xf>
    <xf numFmtId="174" fontId="168" fillId="64" borderId="0" xfId="0" applyFont="1" applyFill="1" applyAlignment="1">
      <alignment horizontal="center" wrapText="1"/>
    </xf>
    <xf numFmtId="174" fontId="177" fillId="0" borderId="65" xfId="0" applyFont="1" applyBorder="1" applyAlignment="1">
      <alignment horizontal="left" vertical="center" wrapText="1"/>
    </xf>
    <xf numFmtId="174" fontId="177" fillId="0" borderId="66" xfId="0" applyFont="1" applyBorder="1" applyAlignment="1">
      <alignment horizontal="left" vertical="center" wrapText="1"/>
    </xf>
    <xf numFmtId="174" fontId="177" fillId="0" borderId="67" xfId="0" applyFont="1" applyBorder="1" applyAlignment="1">
      <alignment horizontal="left" vertical="center" wrapText="1"/>
    </xf>
    <xf numFmtId="174" fontId="168" fillId="64"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4" borderId="0" xfId="0" applyFont="1" applyFill="1" applyAlignment="1">
      <alignment horizontal="center" vertical="center" wrapText="1"/>
    </xf>
    <xf numFmtId="174" fontId="64" fillId="64" borderId="0" xfId="0" applyFont="1" applyFill="1" applyAlignment="1">
      <alignment horizontal="center" vertical="center" wrapText="1"/>
    </xf>
    <xf numFmtId="174" fontId="38" fillId="64" borderId="54" xfId="0" applyFont="1" applyFill="1" applyBorder="1" applyAlignment="1">
      <alignment horizontal="center" vertical="center" wrapText="1"/>
    </xf>
    <xf numFmtId="174" fontId="38" fillId="64" borderId="72" xfId="0" applyFont="1" applyFill="1" applyBorder="1" applyAlignment="1">
      <alignment horizontal="center" vertical="center" wrapText="1"/>
    </xf>
    <xf numFmtId="174" fontId="38" fillId="64" borderId="55" xfId="0" applyFont="1" applyFill="1" applyBorder="1" applyAlignment="1">
      <alignment horizontal="center" vertical="center" wrapText="1"/>
    </xf>
    <xf numFmtId="174" fontId="53" fillId="64" borderId="50" xfId="0" applyFont="1" applyFill="1" applyBorder="1" applyAlignment="1">
      <alignment horizontal="center" vertical="center" wrapText="1"/>
    </xf>
    <xf numFmtId="174" fontId="53" fillId="64" borderId="71" xfId="0" applyFont="1" applyFill="1" applyBorder="1" applyAlignment="1">
      <alignment horizontal="center" vertical="center" wrapText="1"/>
    </xf>
    <xf numFmtId="174" fontId="53" fillId="64"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322" fillId="0" borderId="13" xfId="0" applyFont="1" applyBorder="1" applyAlignment="1">
      <alignment horizontal="center" vertical="center"/>
    </xf>
    <xf numFmtId="171" fontId="322" fillId="0" borderId="13" xfId="551" applyNumberFormat="1" applyFont="1" applyBorder="1" applyAlignment="1">
      <alignment horizontal="center" vertical="center"/>
    </xf>
    <xf numFmtId="171" fontId="322" fillId="0" borderId="37" xfId="551" applyNumberFormat="1" applyFont="1" applyBorder="1" applyAlignment="1">
      <alignment horizontal="center"/>
    </xf>
    <xf numFmtId="171" fontId="322" fillId="0" borderId="48" xfId="551" applyNumberFormat="1" applyFont="1" applyBorder="1" applyAlignment="1">
      <alignment horizontal="center"/>
    </xf>
    <xf numFmtId="171" fontId="322" fillId="0" borderId="47" xfId="551" applyNumberFormat="1" applyFont="1" applyBorder="1" applyAlignment="1">
      <alignment horizontal="center"/>
    </xf>
    <xf numFmtId="174" fontId="197" fillId="0" borderId="0" xfId="0" applyFont="1" applyAlignment="1">
      <alignment horizontal="left" vertical="center"/>
    </xf>
    <xf numFmtId="174" fontId="197" fillId="0" borderId="12" xfId="0" applyFont="1" applyBorder="1" applyAlignment="1">
      <alignment horizontal="left" vertical="center"/>
    </xf>
    <xf numFmtId="174" fontId="284" fillId="64" borderId="39" xfId="0" applyFont="1" applyFill="1" applyBorder="1" applyAlignment="1">
      <alignment horizontal="center" vertical="center" wrapText="1"/>
    </xf>
    <xf numFmtId="174" fontId="284" fillId="64" borderId="38" xfId="0" applyFont="1" applyFill="1" applyBorder="1" applyAlignment="1">
      <alignment horizontal="center" vertical="center" wrapText="1"/>
    </xf>
    <xf numFmtId="174" fontId="284" fillId="64" borderId="40" xfId="0" applyFont="1" applyFill="1" applyBorder="1" applyAlignment="1">
      <alignment horizontal="center" vertical="center" wrapText="1"/>
    </xf>
    <xf numFmtId="174" fontId="218" fillId="64" borderId="17" xfId="0" applyFont="1" applyFill="1" applyBorder="1" applyAlignment="1">
      <alignment horizontal="center" vertical="center" wrapText="1"/>
    </xf>
    <xf numFmtId="174" fontId="218" fillId="64" borderId="11" xfId="0" applyFont="1" applyFill="1" applyBorder="1" applyAlignment="1">
      <alignment horizontal="center" vertical="center" wrapText="1"/>
    </xf>
    <xf numFmtId="174" fontId="218" fillId="64" borderId="21" xfId="0" applyFont="1" applyFill="1" applyBorder="1" applyAlignment="1">
      <alignment horizontal="center" vertical="center" wrapText="1"/>
    </xf>
    <xf numFmtId="174" fontId="252" fillId="0" borderId="0" xfId="0" applyFont="1" applyAlignment="1">
      <alignment horizontal="left" vertical="center"/>
    </xf>
    <xf numFmtId="174" fontId="186" fillId="77" borderId="0" xfId="0" applyFont="1" applyFill="1" applyAlignment="1">
      <alignment horizontal="center" vertical="center" wrapText="1"/>
    </xf>
    <xf numFmtId="174" fontId="218" fillId="77" borderId="0" xfId="0" applyFont="1" applyFill="1" applyAlignment="1">
      <alignment horizontal="center" vertical="center" wrapText="1"/>
    </xf>
    <xf numFmtId="174" fontId="324" fillId="0" borderId="13" xfId="0" applyFont="1" applyBorder="1" applyAlignment="1">
      <alignment horizontal="center"/>
    </xf>
    <xf numFmtId="174" fontId="324" fillId="0" borderId="37" xfId="0" applyFont="1" applyBorder="1" applyAlignment="1">
      <alignment horizontal="center"/>
    </xf>
    <xf numFmtId="174" fontId="324" fillId="0" borderId="48" xfId="0" applyFont="1" applyBorder="1" applyAlignment="1">
      <alignment horizontal="center"/>
    </xf>
    <xf numFmtId="174" fontId="324" fillId="0" borderId="47" xfId="0" applyFont="1" applyBorder="1" applyAlignment="1">
      <alignment horizontal="center"/>
    </xf>
    <xf numFmtId="174" fontId="272" fillId="25" borderId="0" xfId="0" applyFont="1" applyFill="1" applyAlignment="1">
      <alignment horizontal="justify" vertical="top" wrapText="1"/>
    </xf>
    <xf numFmtId="174" fontId="272" fillId="25" borderId="0" xfId="0" applyFont="1" applyFill="1" applyAlignment="1">
      <alignment horizontal="justify" vertical="top"/>
    </xf>
    <xf numFmtId="174" fontId="43" fillId="77" borderId="0" xfId="0" applyFont="1" applyFill="1" applyAlignment="1">
      <alignment horizontal="center" vertical="center" wrapText="1"/>
    </xf>
    <xf numFmtId="174" fontId="220" fillId="0" borderId="0" xfId="0" applyFont="1" applyAlignment="1">
      <alignment horizontal="left" vertical="top"/>
    </xf>
    <xf numFmtId="174" fontId="64" fillId="77" borderId="0" xfId="0" applyFont="1" applyFill="1" applyAlignment="1">
      <alignment horizontal="center" vertical="center" wrapText="1"/>
    </xf>
    <xf numFmtId="174" fontId="75" fillId="64" borderId="50" xfId="0" applyFont="1" applyFill="1" applyBorder="1" applyAlignment="1">
      <alignment horizontal="center" vertical="center" wrapText="1"/>
    </xf>
    <xf numFmtId="174" fontId="75" fillId="64" borderId="71" xfId="0" applyFont="1" applyFill="1" applyBorder="1" applyAlignment="1">
      <alignment horizontal="center" vertical="center" wrapText="1"/>
    </xf>
    <xf numFmtId="174" fontId="75" fillId="64" borderId="51" xfId="0" applyFont="1" applyFill="1" applyBorder="1" applyAlignment="1">
      <alignment horizontal="center" vertical="center" wrapText="1"/>
    </xf>
    <xf numFmtId="174" fontId="75" fillId="64" borderId="54" xfId="0" applyFont="1" applyFill="1" applyBorder="1" applyAlignment="1">
      <alignment horizontal="center" vertical="center" wrapText="1"/>
    </xf>
    <xf numFmtId="174" fontId="75" fillId="64" borderId="72" xfId="0" applyFont="1" applyFill="1" applyBorder="1" applyAlignment="1">
      <alignment horizontal="center" vertical="center" wrapText="1"/>
    </xf>
    <xf numFmtId="174" fontId="75" fillId="64" borderId="55"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313" fillId="25" borderId="0" xfId="0" applyFont="1" applyFill="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193" fillId="25" borderId="0" xfId="0" applyFont="1" applyFill="1" applyAlignment="1">
      <alignment horizontal="justify" vertical="top" wrapText="1"/>
    </xf>
    <xf numFmtId="174" fontId="193" fillId="25" borderId="0" xfId="0" applyFont="1" applyFill="1" applyAlignment="1">
      <alignment horizontal="justify" vertical="top"/>
    </xf>
    <xf numFmtId="174" fontId="43" fillId="77" borderId="54" xfId="0" applyFont="1" applyFill="1" applyBorder="1" applyAlignment="1">
      <alignment horizontal="center" vertical="center" wrapText="1"/>
    </xf>
    <xf numFmtId="174" fontId="43" fillId="77" borderId="72" xfId="0" applyFont="1" applyFill="1" applyBorder="1" applyAlignment="1">
      <alignment horizontal="center" vertical="center" wrapText="1"/>
    </xf>
    <xf numFmtId="174" fontId="43" fillId="77" borderId="55" xfId="0" applyFont="1" applyFill="1" applyBorder="1" applyAlignment="1">
      <alignment horizontal="center" vertical="center" wrapText="1"/>
    </xf>
    <xf numFmtId="174" fontId="53" fillId="77" borderId="50" xfId="0" applyFont="1" applyFill="1" applyBorder="1" applyAlignment="1">
      <alignment horizontal="center" vertical="center" wrapText="1"/>
    </xf>
    <xf numFmtId="174" fontId="53" fillId="77" borderId="71" xfId="0" applyFont="1" applyFill="1" applyBorder="1" applyAlignment="1">
      <alignment horizontal="center" vertical="center" wrapText="1"/>
    </xf>
    <xf numFmtId="174" fontId="53" fillId="77" borderId="51" xfId="0" applyFont="1" applyFill="1" applyBorder="1" applyAlignment="1">
      <alignment horizontal="center" vertical="center" wrapText="1"/>
    </xf>
    <xf numFmtId="174" fontId="309" fillId="0" borderId="0" xfId="0" applyFont="1" applyAlignment="1">
      <alignment horizontal="left" vertical="top" wrapText="1"/>
    </xf>
    <xf numFmtId="43" fontId="310" fillId="0" borderId="0" xfId="323" applyFont="1" applyAlignment="1">
      <alignment horizontal="left" wrapText="1"/>
    </xf>
    <xf numFmtId="174" fontId="224" fillId="77" borderId="13" xfId="388" applyFont="1" applyFill="1" applyBorder="1" applyAlignment="1">
      <alignment horizontal="center" vertical="center" wrapText="1"/>
    </xf>
    <xf numFmtId="174" fontId="192" fillId="0" borderId="0" xfId="0" applyFont="1" applyAlignment="1">
      <alignment horizontal="justify" vertical="top" wrapText="1"/>
    </xf>
    <xf numFmtId="174" fontId="192" fillId="0" borderId="0" xfId="0" applyFont="1" applyAlignment="1">
      <alignment horizontal="justify" vertical="top"/>
    </xf>
    <xf numFmtId="174" fontId="35" fillId="0" borderId="37" xfId="0" applyFont="1" applyBorder="1" applyAlignment="1">
      <alignment horizontal="center" vertical="center" wrapText="1"/>
    </xf>
    <xf numFmtId="174" fontId="35" fillId="0" borderId="48" xfId="0" applyFont="1" applyBorder="1" applyAlignment="1">
      <alignment horizontal="center" vertical="center" wrapText="1"/>
    </xf>
    <xf numFmtId="174" fontId="35" fillId="0" borderId="47" xfId="0" applyFont="1" applyBorder="1" applyAlignment="1">
      <alignment horizontal="center" vertical="center" wrapText="1"/>
    </xf>
    <xf numFmtId="174" fontId="192" fillId="25" borderId="0" xfId="0" applyFont="1" applyFill="1" applyAlignment="1">
      <alignment horizontal="justify" vertical="top" wrapText="1"/>
    </xf>
    <xf numFmtId="174" fontId="192" fillId="25" borderId="0" xfId="0" applyFont="1" applyFill="1" applyAlignment="1">
      <alignment horizontal="justify" vertical="top"/>
    </xf>
    <xf numFmtId="174" fontId="187" fillId="25" borderId="0" xfId="0" applyFont="1" applyFill="1" applyAlignment="1">
      <alignment horizontal="left" vertical="center" wrapText="1"/>
    </xf>
    <xf numFmtId="174" fontId="193" fillId="0" borderId="34" xfId="0" applyFont="1" applyBorder="1" applyAlignment="1">
      <alignment horizontal="left" vertical="center" wrapText="1"/>
    </xf>
    <xf numFmtId="174" fontId="193" fillId="0" borderId="34" xfId="0" applyFont="1" applyBorder="1" applyAlignment="1">
      <alignment horizontal="left" vertical="center"/>
    </xf>
    <xf numFmtId="174" fontId="218" fillId="77" borderId="0" xfId="0" applyFont="1" applyFill="1" applyAlignment="1">
      <alignment horizontal="center" vertical="top" wrapText="1"/>
    </xf>
    <xf numFmtId="174" fontId="193" fillId="0" borderId="0" xfId="0" applyFont="1" applyAlignment="1">
      <alignment horizontal="left" vertical="top" wrapText="1"/>
    </xf>
    <xf numFmtId="174" fontId="46" fillId="25" borderId="0" xfId="0" applyFont="1" applyFill="1" applyAlignment="1">
      <alignment horizontal="left" vertical="center" wrapText="1"/>
    </xf>
    <xf numFmtId="174" fontId="38" fillId="77" borderId="0" xfId="0" applyFont="1" applyFill="1" applyAlignment="1">
      <alignment horizontal="center" vertical="top" wrapText="1"/>
    </xf>
    <xf numFmtId="174" fontId="43" fillId="77" borderId="0" xfId="0" applyFont="1" applyFill="1" applyAlignment="1">
      <alignment horizontal="center" vertical="top" wrapText="1"/>
    </xf>
    <xf numFmtId="174" fontId="38" fillId="77" borderId="50" xfId="0" applyFont="1" applyFill="1" applyBorder="1" applyAlignment="1">
      <alignment horizontal="center" vertical="center" wrapText="1"/>
    </xf>
    <xf numFmtId="174" fontId="38" fillId="77" borderId="71" xfId="0" applyFont="1" applyFill="1" applyBorder="1" applyAlignment="1">
      <alignment horizontal="center" vertical="center" wrapText="1"/>
    </xf>
    <xf numFmtId="174" fontId="38" fillId="77" borderId="51" xfId="0" applyFont="1" applyFill="1" applyBorder="1" applyAlignment="1">
      <alignment horizontal="center" vertical="center" wrapText="1"/>
    </xf>
    <xf numFmtId="174" fontId="38" fillId="77" borderId="54" xfId="0" applyFont="1" applyFill="1" applyBorder="1" applyAlignment="1">
      <alignment horizontal="center" vertical="top" wrapText="1"/>
    </xf>
    <xf numFmtId="174" fontId="38" fillId="77" borderId="72" xfId="0" applyFont="1" applyFill="1" applyBorder="1" applyAlignment="1">
      <alignment horizontal="center" vertical="top" wrapText="1"/>
    </xf>
    <xf numFmtId="174" fontId="38" fillId="77" borderId="55" xfId="0" applyFont="1" applyFill="1" applyBorder="1" applyAlignment="1">
      <alignment horizontal="center" vertical="top" wrapText="1"/>
    </xf>
    <xf numFmtId="174" fontId="198" fillId="78" borderId="0" xfId="0" applyFont="1" applyFill="1" applyAlignment="1">
      <alignment horizontal="center" vertical="center" wrapText="1"/>
    </xf>
    <xf numFmtId="174" fontId="186" fillId="78" borderId="0" xfId="0" applyFont="1" applyFill="1" applyAlignment="1">
      <alignment horizontal="center" vertical="top" wrapText="1"/>
    </xf>
    <xf numFmtId="174" fontId="249" fillId="25" borderId="46" xfId="0" applyFont="1" applyFill="1" applyBorder="1" applyAlignment="1">
      <alignment horizontal="center" vertical="center"/>
    </xf>
    <xf numFmtId="174" fontId="249" fillId="25" borderId="0" xfId="0" applyFont="1" applyFill="1" applyAlignment="1">
      <alignment horizontal="center" vertical="center"/>
    </xf>
    <xf numFmtId="174" fontId="196" fillId="77" borderId="0" xfId="0" applyFont="1" applyFill="1" applyAlignment="1">
      <alignment horizontal="center" vertical="center" wrapText="1"/>
    </xf>
    <xf numFmtId="174" fontId="201" fillId="77" borderId="0" xfId="0" applyFont="1" applyFill="1" applyAlignment="1">
      <alignment horizontal="center" vertical="center" wrapText="1"/>
    </xf>
    <xf numFmtId="174" fontId="98" fillId="76" borderId="37" xfId="0" applyFont="1" applyFill="1" applyBorder="1" applyAlignment="1">
      <alignment horizontal="center" vertical="center" wrapText="1"/>
    </xf>
    <xf numFmtId="174" fontId="98" fillId="76" borderId="48" xfId="0" applyFont="1" applyFill="1" applyBorder="1" applyAlignment="1">
      <alignment horizontal="center" vertical="center" wrapText="1"/>
    </xf>
    <xf numFmtId="174" fontId="98" fillId="76" borderId="47" xfId="0" applyFont="1" applyFill="1" applyBorder="1" applyAlignment="1">
      <alignment horizontal="center" vertical="center" wrapText="1"/>
    </xf>
    <xf numFmtId="174" fontId="53" fillId="77" borderId="0" xfId="0" applyFont="1" applyFill="1" applyAlignment="1">
      <alignment horizontal="center" vertical="center" wrapText="1"/>
    </xf>
    <xf numFmtId="174" fontId="203" fillId="25" borderId="37" xfId="0" applyFont="1" applyFill="1" applyBorder="1" applyAlignment="1">
      <alignment horizontal="center" vertical="center"/>
    </xf>
    <xf numFmtId="174" fontId="203" fillId="25" borderId="48" xfId="0" applyFont="1" applyFill="1" applyBorder="1" applyAlignment="1">
      <alignment horizontal="center" vertical="center"/>
    </xf>
    <xf numFmtId="174" fontId="203" fillId="25" borderId="47" xfId="0" applyFont="1" applyFill="1" applyBorder="1" applyAlignment="1">
      <alignment horizontal="center" vertical="center"/>
    </xf>
    <xf numFmtId="174" fontId="65" fillId="77" borderId="0" xfId="0" applyFont="1" applyFill="1" applyAlignment="1">
      <alignment horizontal="center" vertical="center" wrapText="1"/>
    </xf>
    <xf numFmtId="174" fontId="62" fillId="0" borderId="0" xfId="0" applyFont="1" applyAlignment="1">
      <alignment horizontal="left" vertical="center" wrapText="1"/>
    </xf>
    <xf numFmtId="38" fontId="201" fillId="77" borderId="39" xfId="0" applyNumberFormat="1" applyFont="1" applyFill="1" applyBorder="1" applyAlignment="1">
      <alignment horizontal="center" vertical="center"/>
    </xf>
    <xf numFmtId="38" fontId="201" fillId="77" borderId="38" xfId="0" applyNumberFormat="1" applyFont="1" applyFill="1" applyBorder="1" applyAlignment="1">
      <alignment horizontal="center" vertical="center"/>
    </xf>
    <xf numFmtId="38" fontId="201" fillId="77" borderId="40" xfId="0" applyNumberFormat="1" applyFont="1" applyFill="1" applyBorder="1" applyAlignment="1">
      <alignment horizontal="center" vertical="center"/>
    </xf>
    <xf numFmtId="174" fontId="193" fillId="0" borderId="0" xfId="0" applyFont="1" applyAlignment="1">
      <alignment horizontal="justify" vertical="top" wrapText="1"/>
    </xf>
    <xf numFmtId="174" fontId="193" fillId="0" borderId="0" xfId="0" applyFont="1" applyAlignment="1">
      <alignment horizontal="justify" vertical="top"/>
    </xf>
    <xf numFmtId="171" fontId="199" fillId="0" borderId="37" xfId="551" applyNumberFormat="1" applyFont="1" applyBorder="1" applyAlignment="1">
      <alignment horizontal="center" wrapText="1"/>
    </xf>
    <xf numFmtId="171" fontId="199" fillId="0" borderId="47" xfId="551" applyNumberFormat="1" applyFont="1" applyBorder="1" applyAlignment="1">
      <alignment horizontal="center" wrapText="1"/>
    </xf>
    <xf numFmtId="171" fontId="199" fillId="0" borderId="13" xfId="551" applyNumberFormat="1" applyFont="1" applyBorder="1" applyAlignment="1">
      <alignment horizontal="center"/>
    </xf>
    <xf numFmtId="174" fontId="190" fillId="0" borderId="0" xfId="0" applyFont="1" applyAlignment="1">
      <alignment horizontal="justify" vertical="top" wrapText="1"/>
    </xf>
    <xf numFmtId="174" fontId="190" fillId="0" borderId="0" xfId="0" applyFont="1" applyAlignment="1">
      <alignment horizontal="justify" vertical="top"/>
    </xf>
    <xf numFmtId="174" fontId="198" fillId="77" borderId="0" xfId="0" applyFont="1" applyFill="1" applyAlignment="1">
      <alignment horizontal="center" wrapText="1"/>
    </xf>
    <xf numFmtId="49" fontId="193" fillId="25" borderId="19" xfId="0" applyNumberFormat="1" applyFont="1" applyFill="1" applyBorder="1" applyAlignment="1">
      <alignment horizontal="left" vertical="center" wrapText="1"/>
    </xf>
    <xf numFmtId="49" fontId="193" fillId="25" borderId="0" xfId="0" applyNumberFormat="1" applyFont="1" applyFill="1" applyAlignment="1">
      <alignment horizontal="left" vertical="center" wrapText="1"/>
    </xf>
    <xf numFmtId="49" fontId="195" fillId="25" borderId="0" xfId="0" applyNumberFormat="1" applyFont="1" applyFill="1" applyAlignment="1">
      <alignment horizontal="left" vertical="center"/>
    </xf>
    <xf numFmtId="43" fontId="123" fillId="77" borderId="0" xfId="0" applyNumberFormat="1" applyFont="1" applyFill="1" applyAlignment="1">
      <alignment horizontal="center" vertical="center" wrapText="1"/>
    </xf>
    <xf numFmtId="43" fontId="59" fillId="0" borderId="0" xfId="0" applyNumberFormat="1" applyFont="1" applyFill="1" applyBorder="1" applyAlignment="1">
      <alignment horizontal="center" vertical="center" wrapText="1"/>
    </xf>
    <xf numFmtId="43" fontId="35" fillId="24" borderId="15" xfId="0" applyNumberFormat="1" applyFont="1" applyFill="1" applyBorder="1" applyAlignment="1">
      <alignment horizontal="center" vertical="center" wrapText="1"/>
    </xf>
    <xf numFmtId="43" fontId="35" fillId="24" borderId="22" xfId="0" applyNumberFormat="1" applyFont="1" applyFill="1" applyBorder="1" applyAlignment="1">
      <alignment horizontal="center" vertical="center" wrapText="1"/>
    </xf>
    <xf numFmtId="43" fontId="299" fillId="77" borderId="0" xfId="0" applyNumberFormat="1" applyFont="1" applyFill="1" applyAlignment="1">
      <alignment horizontal="center" vertical="center" wrapText="1"/>
    </xf>
    <xf numFmtId="174" fontId="198" fillId="77" borderId="0" xfId="0" applyFont="1" applyFill="1" applyAlignment="1">
      <alignment horizontal="center" vertical="center" wrapText="1"/>
    </xf>
    <xf numFmtId="174" fontId="98" fillId="25" borderId="0" xfId="0" applyFont="1" applyFill="1" applyAlignment="1">
      <alignment horizontal="left" vertical="center" wrapText="1"/>
    </xf>
    <xf numFmtId="174" fontId="169" fillId="0" borderId="11" xfId="0" applyFont="1" applyBorder="1" applyAlignment="1">
      <alignment horizontal="center" wrapText="1"/>
    </xf>
    <xf numFmtId="171" fontId="169" fillId="0" borderId="37" xfId="551" applyNumberFormat="1" applyFont="1" applyBorder="1" applyAlignment="1">
      <alignment horizontal="center"/>
    </xf>
    <xf numFmtId="171" fontId="169" fillId="0" borderId="47" xfId="551" applyNumberFormat="1" applyFont="1" applyBorder="1" applyAlignment="1">
      <alignment horizontal="center"/>
    </xf>
    <xf numFmtId="174" fontId="200" fillId="25" borderId="0" xfId="0" applyFont="1" applyFill="1" applyAlignment="1">
      <alignment horizontal="justify" vertical="top" wrapText="1"/>
    </xf>
    <xf numFmtId="174" fontId="73" fillId="77" borderId="50" xfId="0" applyFont="1" applyFill="1" applyBorder="1" applyAlignment="1">
      <alignment horizontal="center" vertical="center" wrapText="1"/>
    </xf>
    <xf numFmtId="174" fontId="73" fillId="77" borderId="71" xfId="0" applyFont="1" applyFill="1" applyBorder="1" applyAlignment="1">
      <alignment horizontal="center" vertical="center" wrapText="1"/>
    </xf>
    <xf numFmtId="174" fontId="73" fillId="77" borderId="51" xfId="0" applyFont="1" applyFill="1" applyBorder="1" applyAlignment="1">
      <alignment horizontal="center" vertical="center" wrapText="1"/>
    </xf>
    <xf numFmtId="0" fontId="61" fillId="25" borderId="0" xfId="323" applyNumberFormat="1" applyFont="1" applyFill="1" applyBorder="1" applyAlignment="1">
      <alignment horizontal="left" vertical="center"/>
    </xf>
    <xf numFmtId="0" fontId="61" fillId="25" borderId="12" xfId="323" applyNumberFormat="1" applyFont="1" applyFill="1" applyBorder="1" applyAlignment="1">
      <alignment horizontal="left" vertical="top" wrapText="1"/>
    </xf>
    <xf numFmtId="0" fontId="61" fillId="25" borderId="0" xfId="323" applyNumberFormat="1" applyFont="1" applyFill="1" applyBorder="1" applyAlignment="1">
      <alignment horizontal="left" vertical="top" wrapText="1"/>
    </xf>
    <xf numFmtId="174" fontId="222" fillId="65" borderId="37" xfId="388" applyFont="1" applyFill="1" applyBorder="1" applyAlignment="1">
      <alignment horizontal="center" vertical="center"/>
    </xf>
    <xf numFmtId="174" fontId="222" fillId="65" borderId="48" xfId="388" applyFont="1" applyFill="1" applyBorder="1" applyAlignment="1">
      <alignment horizontal="center" vertical="center"/>
    </xf>
    <xf numFmtId="174" fontId="222" fillId="65" borderId="47" xfId="388" applyFont="1" applyFill="1" applyBorder="1" applyAlignment="1">
      <alignment horizontal="center" vertical="center"/>
    </xf>
    <xf numFmtId="174" fontId="222" fillId="77" borderId="37" xfId="388" applyFont="1" applyFill="1" applyBorder="1" applyAlignment="1">
      <alignment horizontal="center" vertical="center"/>
    </xf>
    <xf numFmtId="174" fontId="222" fillId="77" borderId="48" xfId="388" applyFont="1" applyFill="1" applyBorder="1" applyAlignment="1">
      <alignment horizontal="center" vertical="center"/>
    </xf>
    <xf numFmtId="174" fontId="222" fillId="77" borderId="47" xfId="388" applyFont="1" applyFill="1" applyBorder="1" applyAlignment="1">
      <alignment horizontal="center" vertical="center"/>
    </xf>
    <xf numFmtId="174" fontId="73" fillId="77" borderId="54" xfId="0" applyFont="1" applyFill="1" applyBorder="1" applyAlignment="1">
      <alignment horizontal="center" vertical="center" wrapText="1"/>
    </xf>
    <xf numFmtId="174" fontId="73" fillId="77" borderId="72" xfId="0" applyFont="1" applyFill="1" applyBorder="1" applyAlignment="1">
      <alignment horizontal="center" vertical="center" wrapText="1"/>
    </xf>
    <xf numFmtId="174" fontId="73" fillId="77" borderId="55" xfId="0" applyFont="1" applyFill="1" applyBorder="1" applyAlignment="1">
      <alignment horizontal="center" vertical="center" wrapText="1"/>
    </xf>
    <xf numFmtId="0" fontId="201" fillId="77" borderId="39" xfId="742" applyFont="1" applyFill="1" applyBorder="1" applyAlignment="1">
      <alignment horizontal="center" vertical="center" wrapText="1"/>
    </xf>
    <xf numFmtId="0" fontId="201" fillId="77" borderId="38" xfId="742" applyFont="1" applyFill="1" applyBorder="1" applyAlignment="1">
      <alignment horizontal="center" vertical="center" wrapText="1"/>
    </xf>
    <xf numFmtId="0" fontId="201" fillId="77" borderId="40" xfId="742" applyFont="1" applyFill="1" applyBorder="1" applyAlignment="1">
      <alignment horizontal="center" vertical="center" wrapText="1"/>
    </xf>
    <xf numFmtId="0" fontId="201" fillId="77" borderId="17" xfId="742" applyFont="1" applyFill="1" applyBorder="1" applyAlignment="1">
      <alignment horizontal="center" vertical="center" wrapText="1"/>
    </xf>
    <xf numFmtId="0" fontId="201" fillId="77" borderId="11" xfId="742" applyFont="1" applyFill="1" applyBorder="1" applyAlignment="1">
      <alignment horizontal="center" vertical="center" wrapText="1"/>
    </xf>
    <xf numFmtId="0" fontId="201" fillId="77" borderId="21" xfId="742" applyFont="1" applyFill="1" applyBorder="1" applyAlignment="1">
      <alignment horizontal="center" vertical="center" wrapText="1"/>
    </xf>
    <xf numFmtId="0" fontId="73" fillId="77" borderId="39" xfId="743" applyFont="1" applyFill="1" applyBorder="1" applyAlignment="1">
      <alignment horizontal="center" vertical="center" wrapText="1"/>
    </xf>
    <xf numFmtId="0" fontId="73" fillId="77" borderId="38" xfId="743" applyFont="1" applyFill="1" applyBorder="1" applyAlignment="1">
      <alignment horizontal="center" vertical="center" wrapText="1"/>
    </xf>
    <xf numFmtId="0" fontId="73" fillId="77" borderId="40" xfId="743" applyFont="1" applyFill="1" applyBorder="1" applyAlignment="1">
      <alignment horizontal="center" vertical="center" wrapText="1"/>
    </xf>
    <xf numFmtId="0" fontId="65" fillId="77" borderId="17" xfId="743" applyFont="1" applyFill="1" applyBorder="1" applyAlignment="1">
      <alignment horizontal="center" vertical="center" wrapText="1"/>
    </xf>
    <xf numFmtId="0" fontId="65" fillId="77" borderId="11" xfId="743" applyFont="1" applyFill="1" applyBorder="1" applyAlignment="1">
      <alignment horizontal="center" vertical="center" wrapText="1"/>
    </xf>
    <xf numFmtId="0" fontId="65" fillId="77" borderId="21" xfId="743" applyFont="1" applyFill="1" applyBorder="1" applyAlignment="1">
      <alignment horizontal="center" vertical="center" wrapText="1"/>
    </xf>
    <xf numFmtId="0" fontId="208" fillId="77" borderId="54" xfId="744" applyFont="1" applyFill="1" applyBorder="1" applyAlignment="1">
      <alignment horizontal="center" vertical="center" wrapText="1"/>
    </xf>
    <xf numFmtId="0" fontId="208" fillId="77" borderId="72" xfId="744" applyFont="1" applyFill="1" applyBorder="1" applyAlignment="1">
      <alignment horizontal="center" vertical="center" wrapText="1"/>
    </xf>
    <xf numFmtId="0" fontId="168" fillId="77" borderId="50" xfId="744" applyFont="1" applyFill="1" applyBorder="1" applyAlignment="1">
      <alignment horizontal="center" vertical="center" wrapText="1"/>
    </xf>
    <xf numFmtId="0" fontId="168" fillId="77" borderId="71" xfId="744" applyFont="1" applyFill="1" applyBorder="1" applyAlignment="1">
      <alignment horizontal="center" vertical="center" wrapText="1"/>
    </xf>
    <xf numFmtId="174" fontId="248" fillId="0" borderId="38" xfId="0" applyFont="1" applyBorder="1" applyAlignment="1">
      <alignment horizontal="left" vertical="center" wrapText="1"/>
    </xf>
    <xf numFmtId="174" fontId="248" fillId="0" borderId="45" xfId="0" applyFont="1" applyBorder="1" applyAlignment="1">
      <alignment horizontal="left" vertical="center" wrapText="1"/>
    </xf>
    <xf numFmtId="174" fontId="224" fillId="77" borderId="54" xfId="0" applyFont="1" applyFill="1" applyBorder="1" applyAlignment="1">
      <alignment horizontal="center" vertical="center" wrapText="1"/>
    </xf>
    <xf numFmtId="174" fontId="224" fillId="77" borderId="72" xfId="0" applyFont="1" applyFill="1" applyBorder="1" applyAlignment="1">
      <alignment horizontal="center" vertical="center" wrapText="1"/>
    </xf>
    <xf numFmtId="174" fontId="224" fillId="77" borderId="55" xfId="0" applyFont="1" applyFill="1" applyBorder="1" applyAlignment="1">
      <alignment horizontal="center" vertical="center" wrapText="1"/>
    </xf>
    <xf numFmtId="174" fontId="224" fillId="77" borderId="50" xfId="0" applyFont="1" applyFill="1" applyBorder="1" applyAlignment="1">
      <alignment horizontal="center" vertical="center" wrapText="1"/>
    </xf>
    <xf numFmtId="174" fontId="224" fillId="77" borderId="71" xfId="0" applyFont="1" applyFill="1" applyBorder="1" applyAlignment="1">
      <alignment horizontal="center" vertical="center" wrapText="1"/>
    </xf>
    <xf numFmtId="174" fontId="224" fillId="77" borderId="51" xfId="0" applyFont="1" applyFill="1" applyBorder="1" applyAlignment="1">
      <alignment horizontal="center" vertical="center" wrapText="1"/>
    </xf>
    <xf numFmtId="174" fontId="38" fillId="77" borderId="0" xfId="442" applyFont="1" applyFill="1" applyAlignment="1">
      <alignment horizontal="center" vertical="center" wrapText="1"/>
    </xf>
    <xf numFmtId="174" fontId="38" fillId="77" borderId="0" xfId="442" applyFont="1" applyFill="1" applyAlignment="1">
      <alignment horizontal="center" wrapText="1"/>
    </xf>
    <xf numFmtId="174" fontId="196" fillId="77" borderId="0" xfId="442" applyFont="1" applyFill="1" applyAlignment="1">
      <alignment horizontal="center" vertical="center" wrapText="1"/>
    </xf>
    <xf numFmtId="174" fontId="73" fillId="77" borderId="0" xfId="0" applyFont="1" applyFill="1" applyAlignment="1">
      <alignment horizontal="center" vertical="center" wrapText="1"/>
    </xf>
    <xf numFmtId="174" fontId="62" fillId="25" borderId="0" xfId="0" applyFont="1" applyFill="1" applyAlignment="1">
      <alignment horizontal="left" vertical="center" wrapText="1"/>
    </xf>
    <xf numFmtId="174" fontId="70" fillId="77" borderId="0" xfId="0" applyFont="1" applyFill="1" applyAlignment="1">
      <alignment horizontal="center" vertical="center" wrapText="1"/>
    </xf>
    <xf numFmtId="174" fontId="208" fillId="77" borderId="0" xfId="0" applyFont="1" applyFill="1" applyAlignment="1">
      <alignment horizontal="center" vertical="center" wrapText="1"/>
    </xf>
    <xf numFmtId="174" fontId="201" fillId="77" borderId="0" xfId="0" applyFont="1" applyFill="1" applyAlignment="1">
      <alignment horizontal="center" vertical="top" wrapText="1"/>
    </xf>
    <xf numFmtId="174" fontId="75" fillId="77" borderId="0" xfId="0" applyFont="1" applyFill="1" applyAlignment="1">
      <alignment horizontal="center" vertical="center" wrapText="1"/>
    </xf>
    <xf numFmtId="174" fontId="196" fillId="77" borderId="0" xfId="0" applyFont="1" applyFill="1" applyAlignment="1">
      <alignment horizontal="center" vertical="top" wrapText="1"/>
    </xf>
    <xf numFmtId="0" fontId="44" fillId="0" borderId="0" xfId="579" applyFont="1" applyAlignment="1">
      <alignment horizontal="left" vertical="center"/>
    </xf>
    <xf numFmtId="0" fontId="228" fillId="80" borderId="49" xfId="0" applyNumberFormat="1" applyFont="1" applyFill="1" applyBorder="1" applyAlignment="1" applyProtection="1">
      <alignment horizontal="center" vertical="center" wrapText="1"/>
    </xf>
    <xf numFmtId="0" fontId="305" fillId="80" borderId="14" xfId="0" applyNumberFormat="1" applyFont="1" applyFill="1" applyBorder="1" applyAlignment="1" applyProtection="1">
      <alignment horizontal="center" vertical="center" wrapText="1"/>
    </xf>
    <xf numFmtId="0" fontId="43" fillId="77"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5" borderId="0" xfId="448" applyFont="1" applyFill="1" applyAlignment="1">
      <alignment horizontal="left" vertical="center" wrapText="1"/>
    </xf>
    <xf numFmtId="174" fontId="31" fillId="25" borderId="0" xfId="448" applyFill="1" applyAlignment="1">
      <alignment horizontal="left" vertical="center"/>
    </xf>
    <xf numFmtId="174" fontId="53" fillId="77" borderId="0" xfId="446" applyFont="1" applyFill="1" applyAlignment="1">
      <alignment horizontal="center" vertical="center" wrapText="1"/>
    </xf>
    <xf numFmtId="174" fontId="64" fillId="77" borderId="0" xfId="446" applyFont="1" applyFill="1" applyAlignment="1">
      <alignment horizontal="center" vertical="center" wrapText="1"/>
    </xf>
    <xf numFmtId="174" fontId="38" fillId="77" borderId="0" xfId="0" applyFont="1" applyFill="1" applyAlignment="1">
      <alignment horizontal="center" vertical="center" wrapText="1"/>
    </xf>
    <xf numFmtId="174" fontId="53" fillId="77" borderId="13" xfId="450" applyFont="1" applyFill="1" applyBorder="1" applyAlignment="1">
      <alignment horizontal="center" vertical="center" wrapText="1"/>
    </xf>
    <xf numFmtId="174" fontId="62" fillId="25" borderId="0" xfId="450" applyFont="1" applyFill="1" applyAlignment="1">
      <alignment horizontal="left" vertical="top" wrapText="1"/>
    </xf>
    <xf numFmtId="174" fontId="73" fillId="77" borderId="0" xfId="636" applyFont="1" applyFill="1" applyAlignment="1">
      <alignment horizontal="center" vertical="center" wrapText="1"/>
    </xf>
    <xf numFmtId="174" fontId="44" fillId="0" borderId="0" xfId="633" applyFont="1" applyAlignment="1">
      <alignment horizontal="left" vertical="top" wrapText="1"/>
    </xf>
    <xf numFmtId="174" fontId="159" fillId="64" borderId="15" xfId="633" applyFont="1" applyFill="1" applyBorder="1" applyAlignment="1">
      <alignment horizontal="center" vertical="center" wrapText="1"/>
    </xf>
    <xf numFmtId="174" fontId="159" fillId="64" borderId="22" xfId="633" applyFont="1" applyFill="1" applyBorder="1" applyAlignment="1">
      <alignment horizontal="center" vertical="center" wrapText="1"/>
    </xf>
    <xf numFmtId="174" fontId="159" fillId="64" borderId="16" xfId="633" applyFont="1" applyFill="1" applyBorder="1" applyAlignment="1">
      <alignment horizontal="center" vertical="center" wrapText="1"/>
    </xf>
    <xf numFmtId="174" fontId="70" fillId="77" borderId="0" xfId="636" applyFont="1" applyFill="1" applyAlignment="1">
      <alignment horizontal="center" vertical="center" wrapText="1"/>
    </xf>
    <xf numFmtId="174" fontId="190" fillId="25" borderId="0" xfId="0" applyFont="1" applyFill="1" applyAlignment="1">
      <alignment horizontal="justify" vertical="top" wrapText="1"/>
    </xf>
    <xf numFmtId="174" fontId="70" fillId="64" borderId="0" xfId="0" applyFont="1" applyFill="1" applyAlignment="1">
      <alignment horizontal="center" vertical="center" wrapText="1"/>
    </xf>
    <xf numFmtId="43" fontId="67" fillId="64" borderId="39" xfId="0" applyNumberFormat="1" applyFont="1" applyFill="1" applyBorder="1" applyAlignment="1">
      <alignment horizontal="center" vertical="center" wrapText="1"/>
    </xf>
    <xf numFmtId="43" fontId="67" fillId="64" borderId="38" xfId="0" applyNumberFormat="1" applyFont="1" applyFill="1" applyBorder="1" applyAlignment="1">
      <alignment horizontal="center" vertical="center" wrapText="1"/>
    </xf>
    <xf numFmtId="43" fontId="67" fillId="64" borderId="40" xfId="0" applyNumberFormat="1" applyFont="1" applyFill="1" applyBorder="1" applyAlignment="1">
      <alignment horizontal="center" vertical="center" wrapText="1"/>
    </xf>
    <xf numFmtId="174" fontId="38" fillId="64" borderId="0" xfId="0" applyFont="1" applyFill="1" applyAlignment="1">
      <alignment horizontal="center" vertical="center" wrapText="1"/>
    </xf>
    <xf numFmtId="174" fontId="56" fillId="0" borderId="0" xfId="0" applyFont="1" applyAlignment="1">
      <alignment horizontal="justify" vertical="top" wrapText="1"/>
    </xf>
    <xf numFmtId="0" fontId="159" fillId="77" borderId="0" xfId="0" applyNumberFormat="1" applyFont="1" applyFill="1" applyAlignment="1">
      <alignment horizontal="center" vertical="center" wrapText="1"/>
    </xf>
    <xf numFmtId="0" fontId="159" fillId="77" borderId="0" xfId="0" applyNumberFormat="1" applyFont="1" applyFill="1" applyAlignment="1">
      <alignment horizontal="center" vertical="center"/>
    </xf>
    <xf numFmtId="174" fontId="4" fillId="25" borderId="0" xfId="0" applyFont="1" applyFill="1" applyAlignment="1">
      <alignment horizontal="left" vertical="top" wrapText="1"/>
    </xf>
    <xf numFmtId="181" fontId="62" fillId="25" borderId="0" xfId="0" applyNumberFormat="1" applyFont="1" applyFill="1" applyAlignment="1">
      <alignment horizontal="justify" vertical="top" wrapText="1"/>
    </xf>
    <xf numFmtId="174" fontId="48" fillId="25" borderId="0" xfId="0" applyFont="1" applyFill="1" applyAlignment="1">
      <alignment horizontal="left" vertical="top" wrapText="1"/>
    </xf>
    <xf numFmtId="174" fontId="38" fillId="77" borderId="13" xfId="0" applyFont="1" applyFill="1" applyBorder="1" applyAlignment="1">
      <alignment horizontal="center" vertical="center" wrapText="1"/>
    </xf>
    <xf numFmtId="49" fontId="63" fillId="25" borderId="33" xfId="0" applyNumberFormat="1" applyFont="1" applyFill="1" applyBorder="1" applyAlignment="1">
      <alignment horizontal="left" vertical="center" wrapText="1"/>
    </xf>
    <xf numFmtId="49" fontId="63" fillId="25" borderId="34" xfId="0" applyNumberFormat="1" applyFont="1" applyFill="1" applyBorder="1" applyAlignment="1">
      <alignment horizontal="left" vertical="center" wrapText="1"/>
    </xf>
    <xf numFmtId="174" fontId="23" fillId="0" borderId="0" xfId="0" applyFont="1" applyAlignment="1">
      <alignment horizontal="center"/>
    </xf>
    <xf numFmtId="174" fontId="226" fillId="25" borderId="0" xfId="0" applyFont="1" applyFill="1" applyAlignment="1">
      <alignment horizontal="left" vertical="top" wrapText="1"/>
    </xf>
    <xf numFmtId="174" fontId="38" fillId="77" borderId="0" xfId="0" applyFont="1" applyFill="1" applyAlignment="1">
      <alignment horizontal="center" vertical="center"/>
    </xf>
    <xf numFmtId="174" fontId="201" fillId="77" borderId="39" xfId="0" applyFont="1" applyFill="1" applyBorder="1" applyAlignment="1">
      <alignment horizontal="center" vertical="center" wrapText="1"/>
    </xf>
    <xf numFmtId="174" fontId="201" fillId="77" borderId="38" xfId="0" applyFont="1" applyFill="1" applyBorder="1" applyAlignment="1">
      <alignment horizontal="center" vertical="center" wrapText="1"/>
    </xf>
    <xf numFmtId="174" fontId="201" fillId="77" borderId="40" xfId="0" applyFont="1" applyFill="1" applyBorder="1" applyAlignment="1">
      <alignment horizontal="center" vertical="center" wrapText="1"/>
    </xf>
    <xf numFmtId="174" fontId="201" fillId="77" borderId="17" xfId="0" applyFont="1" applyFill="1" applyBorder="1" applyAlignment="1">
      <alignment horizontal="center" vertical="center" wrapText="1"/>
    </xf>
    <xf numFmtId="174" fontId="201" fillId="77" borderId="11" xfId="0" applyFont="1" applyFill="1" applyBorder="1" applyAlignment="1">
      <alignment horizontal="center" vertical="center" wrapText="1"/>
    </xf>
    <xf numFmtId="174" fontId="201" fillId="77" borderId="21" xfId="0" applyFont="1" applyFill="1" applyBorder="1" applyAlignment="1">
      <alignment horizontal="center" vertical="center" wrapText="1"/>
    </xf>
    <xf numFmtId="174" fontId="201" fillId="64" borderId="0" xfId="0" applyFont="1" applyFill="1" applyAlignment="1">
      <alignment horizontal="center" vertical="center" wrapText="1"/>
    </xf>
    <xf numFmtId="174" fontId="217" fillId="0" borderId="0" xfId="0" applyFont="1" applyAlignment="1">
      <alignment horizontal="center" vertical="center" wrapText="1"/>
    </xf>
    <xf numFmtId="174" fontId="217" fillId="0" borderId="23" xfId="0" applyFont="1" applyBorder="1" applyAlignment="1">
      <alignment horizontal="center" vertical="center" wrapText="1"/>
    </xf>
    <xf numFmtId="49" fontId="64" fillId="77" borderId="0" xfId="0" applyNumberFormat="1" applyFont="1" applyFill="1" applyAlignment="1">
      <alignment horizontal="center" vertical="center" wrapText="1"/>
    </xf>
    <xf numFmtId="0" fontId="64" fillId="77" borderId="0" xfId="0" applyNumberFormat="1" applyFont="1" applyFill="1" applyAlignment="1">
      <alignment horizontal="center" vertical="center" wrapText="1"/>
    </xf>
    <xf numFmtId="49" fontId="159" fillId="77" borderId="0" xfId="0" applyNumberFormat="1" applyFont="1" applyFill="1" applyAlignment="1">
      <alignment horizontal="center" vertical="center" wrapText="1"/>
    </xf>
    <xf numFmtId="174" fontId="159" fillId="77" borderId="0" xfId="0" applyFont="1" applyFill="1" applyAlignment="1">
      <alignment horizontal="center" vertical="center" wrapText="1"/>
    </xf>
    <xf numFmtId="49" fontId="195" fillId="25" borderId="20" xfId="0" applyNumberFormat="1" applyFont="1" applyFill="1" applyBorder="1" applyAlignment="1">
      <alignment horizontal="left"/>
    </xf>
    <xf numFmtId="49" fontId="195" fillId="25" borderId="0" xfId="0" applyNumberFormat="1" applyFont="1" applyFill="1" applyAlignment="1">
      <alignment horizontal="left"/>
    </xf>
    <xf numFmtId="0" fontId="201" fillId="77" borderId="0" xfId="437" applyFont="1" applyFill="1" applyAlignment="1">
      <alignment horizontal="center" vertical="center" wrapText="1"/>
    </xf>
    <xf numFmtId="0" fontId="208" fillId="77" borderId="0" xfId="437" applyFont="1" applyFill="1" applyAlignment="1">
      <alignment horizontal="center" vertical="center" wrapText="1"/>
    </xf>
    <xf numFmtId="0" fontId="195" fillId="0" borderId="0" xfId="919" applyFont="1" applyAlignment="1">
      <alignment horizontal="center"/>
    </xf>
    <xf numFmtId="0" fontId="224" fillId="77" borderId="0" xfId="437" applyFont="1" applyFill="1" applyAlignment="1">
      <alignment horizontal="center" vertical="center" wrapText="1"/>
    </xf>
    <xf numFmtId="0" fontId="150" fillId="77" borderId="0" xfId="437" applyFont="1" applyFill="1" applyAlignment="1">
      <alignment horizontal="center" vertical="center" wrapText="1"/>
    </xf>
  </cellXfs>
  <cellStyles count="263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37">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scheme val="minor"/>
      </font>
      <fill>
        <patternFill patternType="solid">
          <fgColor indexed="64"/>
          <bgColor rgb="FFFFFF00"/>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rgb="FFFFFF0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solid">
          <fgColor indexed="64"/>
          <bgColor rgb="FFFFFF00"/>
        </patternFill>
      </fill>
    </dxf>
    <dxf>
      <border outline="0">
        <bottom style="thin">
          <color indexed="64"/>
        </bottom>
      </border>
    </dxf>
    <dxf>
      <font>
        <strike val="0"/>
        <outline val="0"/>
        <shadow val="0"/>
        <u val="none"/>
        <vertAlign val="baseline"/>
        <sz val="11"/>
        <color theme="0"/>
        <name val="Calibri"/>
        <scheme val="minor"/>
      </font>
      <fill>
        <patternFill patternType="solid">
          <fgColor indexed="64"/>
          <bgColor rgb="FF00539B"/>
        </patternFill>
      </fill>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4"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4"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4"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5"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0"/>
        <color theme="1"/>
        <name val="Arial"/>
        <scheme val="none"/>
      </font>
      <numFmt numFmtId="35" formatCode="_(* #,##0.00_);_(* \(#,##0.0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patternType="solid">
          <fgColor indexed="64"/>
          <bgColor indexed="65"/>
        </patternFill>
      </fill>
      <alignment horizontal="left" vertical="bottom" textRotation="0" wrapText="0" indent="0" justifyLastLine="0" shrinkToFit="0" readingOrder="0"/>
    </dxf>
    <dxf>
      <numFmt numFmtId="4" formatCode="#,##0.00"/>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1"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1"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1" formatCode="[$-1C0A]d&quot; de &quot;mmmm&quot; de &quot;yyyy;@"/>
      <fill>
        <patternFill patternType="solid">
          <fgColor indexed="64"/>
          <bgColor indexed="65"/>
        </patternFill>
      </fill>
      <alignment horizontal="left" vertical="bottom" textRotation="0" wrapText="0" indent="0" justifyLastLine="0" shrinkToFit="0" readingOrder="0"/>
    </dxf>
    <dxf>
      <fill>
        <patternFill patternType="solid">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00FF"/>
      <color rgb="FFFF99FF"/>
      <color rgb="FF9999FF"/>
      <color rgb="FF00539B"/>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4.xml"/><Relationship Id="rId128" Type="http://schemas.openxmlformats.org/officeDocument/2006/relationships/customXml" Target="../customXml/item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8.xml"/><Relationship Id="rId118" Type="http://schemas.openxmlformats.org/officeDocument/2006/relationships/powerPivotData" Target="model/item.data"/><Relationship Id="rId134" Type="http://schemas.openxmlformats.org/officeDocument/2006/relationships/customXml" Target="../customXml/item15.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3.xml"/><Relationship Id="rId124" Type="http://schemas.openxmlformats.org/officeDocument/2006/relationships/customXml" Target="../customXml/item5.xml"/><Relationship Id="rId129" Type="http://schemas.openxmlformats.org/officeDocument/2006/relationships/customXml" Target="../customXml/item10.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1.xml"/><Relationship Id="rId135"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1.xml"/><Relationship Id="rId125" Type="http://schemas.openxmlformats.org/officeDocument/2006/relationships/customXml" Target="../customXml/item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5.xml"/><Relationship Id="rId115" Type="http://schemas.openxmlformats.org/officeDocument/2006/relationships/connections" Target="connections.xml"/><Relationship Id="rId131" Type="http://schemas.openxmlformats.org/officeDocument/2006/relationships/customXml" Target="../customXml/item12.xml"/><Relationship Id="rId136"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137" Type="http://schemas.openxmlformats.org/officeDocument/2006/relationships/customXml" Target="../customXml/item1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6.xml"/><Relationship Id="rId132" Type="http://schemas.openxmlformats.org/officeDocument/2006/relationships/customXml" Target="../customXml/item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xml"/><Relationship Id="rId127" Type="http://schemas.openxmlformats.org/officeDocument/2006/relationships/customXml" Target="../customXml/item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7.xml"/><Relationship Id="rId133" Type="http://schemas.openxmlformats.org/officeDocument/2006/relationships/customXml" Target="../customXml/item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3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53.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49.xml"/><Relationship Id="rId1" Type="http://schemas.microsoft.com/office/2011/relationships/chartStyle" Target="style49.xml"/></Relationships>
</file>

<file path=xl/charts/_rels/chart55.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6.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7.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4.xml"/><Relationship Id="rId1" Type="http://schemas.microsoft.com/office/2011/relationships/chartStyle" Target="style54.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55.xml"/><Relationship Id="rId1" Type="http://schemas.microsoft.com/office/2011/relationships/chartStyle" Target="style55.xml"/></Relationships>
</file>

<file path=xl/charts/_rels/chart61.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57.xml"/><Relationship Id="rId1" Type="http://schemas.microsoft.com/office/2011/relationships/chartStyle" Target="style57.xml"/></Relationships>
</file>

<file path=xl/charts/_rels/chart63.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109.xml"/><Relationship Id="rId2" Type="http://schemas.microsoft.com/office/2011/relationships/chartColorStyle" Target="colors59.xml"/><Relationship Id="rId1" Type="http://schemas.microsoft.com/office/2011/relationships/chartStyle" Target="style59.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60.xml"/><Relationship Id="rId1" Type="http://schemas.microsoft.com/office/2011/relationships/chartStyle" Target="style60.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114.xml"/><Relationship Id="rId2" Type="http://schemas.microsoft.com/office/2011/relationships/chartColorStyle" Target="colors61.xml"/><Relationship Id="rId1" Type="http://schemas.microsoft.com/office/2011/relationships/chartStyle" Target="style61.xml"/></Relationships>
</file>

<file path=xl/charts/_rels/chart67.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63.xml"/><Relationship Id="rId1" Type="http://schemas.microsoft.com/office/2011/relationships/chartStyle" Target="style63.xml"/></Relationships>
</file>

<file path=xl/charts/_rels/chart69.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70.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1.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32.xml"/><Relationship Id="rId2" Type="http://schemas.microsoft.com/office/2011/relationships/chartColorStyle" Target="colors67.xml"/><Relationship Id="rId1" Type="http://schemas.microsoft.com/office/2011/relationships/chartStyle" Target="style67.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134.xml"/><Relationship Id="rId2" Type="http://schemas.microsoft.com/office/2011/relationships/chartColorStyle" Target="colors68.xml"/><Relationship Id="rId1" Type="http://schemas.microsoft.com/office/2011/relationships/chartStyle" Target="style68.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38.xml"/><Relationship Id="rId2" Type="http://schemas.microsoft.com/office/2011/relationships/chartColorStyle" Target="colors69.xml"/><Relationship Id="rId1" Type="http://schemas.microsoft.com/office/2011/relationships/chartStyle" Target="style69.xml"/></Relationships>
</file>

<file path=xl/charts/_rels/chart77.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8.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9.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4265298657851906"/>
          <c:y val="0.30127769453919473"/>
          <c:w val="0.4484900045506548"/>
          <c:h val="0.64143620162661741"/>
        </c:manualLayout>
      </c:layout>
      <c:doughnutChart>
        <c:varyColors val="1"/>
        <c:ser>
          <c:idx val="0"/>
          <c:order val="0"/>
          <c:tx>
            <c:strRef>
              <c:f>'III.1.4.Afil. SFS'!$A$20</c:f>
              <c:strCache>
                <c:ptCount val="1"/>
                <c:pt idx="0">
                  <c:v> Ene-Jun.23 </c:v>
                </c:pt>
              </c:strCache>
            </c:strRef>
          </c:tx>
          <c:explosion val="3"/>
          <c:dPt>
            <c:idx val="0"/>
            <c:bubble3D val="0"/>
            <c:spPr>
              <a:solidFill>
                <a:schemeClr val="accent1">
                  <a:shade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0EE-451A-B484-BFBFFA4C2298}"/>
              </c:ext>
            </c:extLst>
          </c:dPt>
          <c:dPt>
            <c:idx val="1"/>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40EE-451A-B484-BFBFFA4C2298}"/>
              </c:ext>
            </c:extLst>
          </c:dPt>
          <c:dPt>
            <c:idx val="2"/>
            <c:bubble3D val="0"/>
            <c:spPr>
              <a:solidFill>
                <a:schemeClr val="accent1">
                  <a:tint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40EE-451A-B484-BFBFFA4C2298}"/>
              </c:ext>
            </c:extLst>
          </c:dPt>
          <c:dLbls>
            <c:dLbl>
              <c:idx val="0"/>
              <c:layout>
                <c:manualLayout>
                  <c:x val="0.1363785520554136"/>
                  <c:y val="-5.5877367495775029E-2"/>
                </c:manualLayout>
              </c:layout>
              <c:tx>
                <c:rich>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DD81DC41-427C-47BD-B615-54CE752F645F}" type="CATEGORYNAME">
                      <a:rPr lang="en-US"/>
                      <a:pPr>
                        <a:defRPr sz="4000" b="0">
                          <a:solidFill>
                            <a:sysClr val="windowText" lastClr="000000"/>
                          </a:solidFill>
                          <a:latin typeface="Arial" panose="020B0604020202020204" pitchFamily="34" charset="0"/>
                          <a:cs typeface="Arial" panose="020B0604020202020204" pitchFamily="34" charset="0"/>
                        </a:defRPr>
                      </a:pPr>
                      <a:t>[NOMBRE DE CATEGORÍA]</a:t>
                    </a:fld>
                    <a:r>
                      <a:rPr lang="en-US" baseline="0"/>
                      <a:t> </a:t>
                    </a:r>
                    <a:fld id="{E91549D3-03CB-47FC-BAE6-7092A5B1F61E}" type="VALUE">
                      <a:rPr lang="en-US" baseline="0"/>
                      <a:pPr>
                        <a:defRPr sz="4000" b="0">
                          <a:solidFill>
                            <a:sysClr val="windowText" lastClr="000000"/>
                          </a:solidFill>
                          <a:latin typeface="Arial" panose="020B0604020202020204" pitchFamily="34" charset="0"/>
                          <a:cs typeface="Arial" panose="020B0604020202020204" pitchFamily="34" charset="0"/>
                        </a:defRPr>
                      </a:pPr>
                      <a:t>[VALOR]</a:t>
                    </a:fld>
                    <a:r>
                      <a:rPr lang="en-US" baseline="0"/>
                      <a:t> </a:t>
                    </a:r>
                  </a:p>
                  <a:p>
                    <a:pPr>
                      <a:defRPr sz="4000" b="0">
                        <a:solidFill>
                          <a:sysClr val="windowText" lastClr="000000"/>
                        </a:solidFill>
                        <a:latin typeface="Arial" panose="020B0604020202020204" pitchFamily="34" charset="0"/>
                        <a:cs typeface="Arial" panose="020B0604020202020204" pitchFamily="34" charset="0"/>
                      </a:defRPr>
                    </a:pPr>
                    <a:fld id="{3B372941-8452-4CF6-9ACE-4BB359BD23A3}" type="PERCENTAGE">
                      <a:rPr lang="en-US" baseline="0"/>
                      <a:pPr>
                        <a:defRPr sz="4000" b="0">
                          <a:solidFill>
                            <a:sysClr val="windowText" lastClr="000000"/>
                          </a:solidFill>
                          <a:latin typeface="Arial" panose="020B0604020202020204" pitchFamily="34" charset="0"/>
                          <a:cs typeface="Arial" panose="020B0604020202020204" pitchFamily="34" charset="0"/>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extLst>
                <c:ext xmlns:c15="http://schemas.microsoft.com/office/drawing/2012/chart" uri="{CE6537A1-D6FC-4f65-9D91-7224C49458BB}">
                  <c15:layout>
                    <c:manualLayout>
                      <c:w val="0.24559219378974953"/>
                      <c:h val="0.27738956719478891"/>
                    </c:manualLayout>
                  </c15:layout>
                  <c15:dlblFieldTable/>
                  <c15:showDataLabelsRange val="0"/>
                </c:ext>
                <c:ext xmlns:c16="http://schemas.microsoft.com/office/drawing/2014/chart" uri="{C3380CC4-5D6E-409C-BE32-E72D297353CC}">
                  <c16:uniqueId val="{00000003-40EE-451A-B484-BFBFFA4C2298}"/>
                </c:ext>
              </c:extLst>
            </c:dLbl>
            <c:dLbl>
              <c:idx val="1"/>
              <c:layout>
                <c:manualLayout>
                  <c:x val="-0.21647035073841969"/>
                  <c:y val="8.9024756710751052E-3"/>
                </c:manualLayout>
              </c:layout>
              <c:tx>
                <c:rich>
                  <a:bodyPr/>
                  <a:lstStyle/>
                  <a:p>
                    <a:fld id="{271C1A4F-2C6C-41F8-A610-F5E97C7E8CE4}" type="CATEGORYNAME">
                      <a:rPr lang="en-US"/>
                      <a:pPr/>
                      <a:t>[NOMBRE DE CATEGORÍA]</a:t>
                    </a:fld>
                    <a:r>
                      <a:rPr lang="en-US" baseline="0"/>
                      <a:t> </a:t>
                    </a:r>
                    <a:fld id="{A9ED0944-096E-46A7-8F40-D1A10E4F8FD8}" type="VALUE">
                      <a:rPr lang="en-US" baseline="0"/>
                      <a:pPr/>
                      <a:t>[VALOR]</a:t>
                    </a:fld>
                    <a:r>
                      <a:rPr lang="en-US" baseline="0"/>
                      <a:t> </a:t>
                    </a:r>
                  </a:p>
                  <a:p>
                    <a:fld id="{F6F54D52-9C83-4A5D-87AC-7D194A426DC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0EE-451A-B484-BFBFFA4C2298}"/>
                </c:ext>
              </c:extLst>
            </c:dLbl>
            <c:dLbl>
              <c:idx val="2"/>
              <c:layout>
                <c:manualLayout>
                  <c:x val="-7.0737477910501681E-2"/>
                  <c:y val="-0.21689991180252266"/>
                </c:manualLayout>
              </c:layout>
              <c:tx>
                <c:rich>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4000"/>
                      <a:t>Pensionados</a:t>
                    </a:r>
                  </a:p>
                  <a:p>
                    <a:pPr>
                      <a:defRPr sz="4000" b="0">
                        <a:solidFill>
                          <a:sysClr val="windowText" lastClr="000000"/>
                        </a:solidFill>
                        <a:latin typeface="Arial" panose="020B0604020202020204" pitchFamily="34" charset="0"/>
                        <a:cs typeface="Arial" panose="020B0604020202020204" pitchFamily="34" charset="0"/>
                      </a:defRPr>
                    </a:pPr>
                    <a:fld id="{555EF7EF-988C-4C21-A210-F9FB984FD9B9}" type="VALUE">
                      <a:rPr lang="en-US" sz="4000" baseline="0"/>
                      <a:pPr>
                        <a:defRPr sz="4000" b="0">
                          <a:solidFill>
                            <a:sysClr val="windowText" lastClr="000000"/>
                          </a:solidFill>
                          <a:latin typeface="Arial" panose="020B0604020202020204" pitchFamily="34" charset="0"/>
                          <a:cs typeface="Arial" panose="020B0604020202020204" pitchFamily="34" charset="0"/>
                        </a:defRPr>
                      </a:pPr>
                      <a:t>[VALOR]</a:t>
                    </a:fld>
                    <a:endParaRPr lang="en-US" sz="4000" baseline="0"/>
                  </a:p>
                  <a:p>
                    <a:pPr>
                      <a:defRPr sz="4000" b="0">
                        <a:solidFill>
                          <a:sysClr val="windowText" lastClr="000000"/>
                        </a:solidFill>
                        <a:latin typeface="Arial" panose="020B0604020202020204" pitchFamily="34" charset="0"/>
                        <a:cs typeface="Arial" panose="020B0604020202020204" pitchFamily="34" charset="0"/>
                      </a:defRPr>
                    </a:pPr>
                    <a:r>
                      <a:rPr lang="en-US" sz="4000" baseline="0"/>
                      <a:t> </a:t>
                    </a:r>
                    <a:fld id="{3E524CC5-F4FA-454F-B0DB-B0766D21EA6D}" type="PERCENTAGE">
                      <a:rPr lang="en-US" sz="4000" baseline="0"/>
                      <a:pPr>
                        <a:defRPr sz="4000" b="0">
                          <a:solidFill>
                            <a:sysClr val="windowText" lastClr="000000"/>
                          </a:solidFill>
                          <a:latin typeface="Arial" panose="020B0604020202020204" pitchFamily="34" charset="0"/>
                          <a:cs typeface="Arial" panose="020B0604020202020204" pitchFamily="34" charset="0"/>
                        </a:defRPr>
                      </a:pPr>
                      <a:t>[PORCENTAJE]</a:t>
                    </a:fld>
                    <a:endParaRPr lang="en-US" sz="4000" baseline="0"/>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extLst>
                <c:ext xmlns:c15="http://schemas.microsoft.com/office/drawing/2012/chart" uri="{CE6537A1-D6FC-4f65-9D91-7224C49458BB}">
                  <c15:layout>
                    <c:manualLayout>
                      <c:w val="0.33911083218008914"/>
                      <c:h val="0.23973211344533352"/>
                    </c:manualLayout>
                  </c15:layout>
                  <c15:dlblFieldTable/>
                  <c15:showDataLabelsRange val="0"/>
                </c:ext>
                <c:ext xmlns:c16="http://schemas.microsoft.com/office/drawing/2014/chart" uri="{C3380CC4-5D6E-409C-BE32-E72D297353CC}">
                  <c16:uniqueId val="{00000004-40EE-451A-B484-BFBFFA4C229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'III.1.4.Afil. SFS'!$B$4:$D$4</c:f>
              <c:strCache>
                <c:ptCount val="3"/>
                <c:pt idx="0">
                  <c:v>Afiliación  RC</c:v>
                </c:pt>
                <c:pt idx="1">
                  <c:v>Afiliación RS</c:v>
                </c:pt>
                <c:pt idx="2">
                  <c:v>Pensionados</c:v>
                </c:pt>
              </c:strCache>
            </c:strRef>
          </c:cat>
          <c:val>
            <c:numRef>
              <c:f>'III.1.4.Afil. SFS'!$B$20:$D$20</c:f>
              <c:numCache>
                <c:formatCode>_(* #,##0_);_(* \(#,##0\);_(* "-"??_);_(@_)</c:formatCode>
                <c:ptCount val="3"/>
                <c:pt idx="0">
                  <c:v>4601382</c:v>
                </c:pt>
                <c:pt idx="1">
                  <c:v>5772009</c:v>
                </c:pt>
                <c:pt idx="2">
                  <c:v>105409</c:v>
                </c:pt>
              </c:numCache>
            </c:numRef>
          </c:val>
          <c:extLst>
            <c:ext xmlns:c16="http://schemas.microsoft.com/office/drawing/2014/chart" uri="{C3380CC4-5D6E-409C-BE32-E72D297353CC}">
              <c16:uniqueId val="{00000002-40EE-451A-B484-BFBFFA4C2298}"/>
            </c:ext>
          </c:extLst>
        </c:ser>
        <c:dLbls>
          <c:showLegendKey val="0"/>
          <c:showVal val="0"/>
          <c:showCatName val="1"/>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09624024321546E-2"/>
          <c:y val="0.23290022749648137"/>
          <c:w val="0.9442325069228259"/>
          <c:h val="0.42129234719022568"/>
        </c:manualLayout>
      </c:layout>
      <c:lineChart>
        <c:grouping val="stacked"/>
        <c:varyColors val="0"/>
        <c:ser>
          <c:idx val="3"/>
          <c:order val="1"/>
          <c:tx>
            <c:strRef>
              <c:f>'III.3.2. Afil anual SFS RS '!$H$4</c:f>
              <c:strCache>
                <c:ptCount val="1"/>
                <c:pt idx="0">
                  <c:v>Índice de dependencia RS</c:v>
                </c:pt>
              </c:strCache>
            </c:strRef>
          </c:tx>
          <c:spPr>
            <a:ln w="28575" cap="rnd">
              <a:solidFill>
                <a:schemeClr val="accent1">
                  <a:lumMod val="60000"/>
                </a:schemeClr>
              </a:solidFill>
              <a:round/>
            </a:ln>
            <a:effectLst/>
          </c:spPr>
          <c:marker>
            <c:symbol val="circle"/>
            <c:size val="28"/>
            <c:spPr>
              <a:solidFill>
                <a:schemeClr val="accent1">
                  <a:lumMod val="60000"/>
                </a:schemeClr>
              </a:solidFill>
              <a:ln w="9525">
                <a:solidFill>
                  <a:schemeClr val="accent1">
                    <a:lumMod val="60000"/>
                  </a:schemeClr>
                </a:solidFill>
              </a:ln>
              <a:effectLst/>
            </c:spPr>
          </c:marker>
          <c:dLbls>
            <c:dLbl>
              <c:idx val="5"/>
              <c:layout>
                <c:manualLayout>
                  <c:x val="-2.6759811463585168E-2"/>
                  <c:y val="-6.6138640953265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0A-4831-B148-28EB9FB1718E}"/>
                </c:ext>
              </c:extLst>
            </c:dLbl>
            <c:spPr>
              <a:noFill/>
              <a:ln>
                <a:noFill/>
              </a:ln>
              <a:effectLst/>
            </c:spPr>
            <c:txPr>
              <a:bodyPr rot="-5400000" spcFirstLastPara="1" vertOverflow="ellipsis"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'!$A$12:$A$20</c:f>
              <c:strCache>
                <c:ptCount val="9"/>
                <c:pt idx="0">
                  <c:v>Dic.2015</c:v>
                </c:pt>
                <c:pt idx="1">
                  <c:v>Dic.2016</c:v>
                </c:pt>
                <c:pt idx="2">
                  <c:v>Dic.2017</c:v>
                </c:pt>
                <c:pt idx="3">
                  <c:v>Dic.2018</c:v>
                </c:pt>
                <c:pt idx="4">
                  <c:v>Dic.2019</c:v>
                </c:pt>
                <c:pt idx="5">
                  <c:v>Dic. 2020</c:v>
                </c:pt>
                <c:pt idx="6">
                  <c:v>Dic.2021</c:v>
                </c:pt>
                <c:pt idx="7">
                  <c:v>Dic.2022</c:v>
                </c:pt>
                <c:pt idx="8">
                  <c:v>Jun.23</c:v>
                </c:pt>
              </c:strCache>
            </c:strRef>
          </c:cat>
          <c:val>
            <c:numRef>
              <c:extLst>
                <c:ext xmlns:c15="http://schemas.microsoft.com/office/drawing/2012/chart" uri="{02D57815-91ED-43cb-92C2-25804820EDAC}">
                  <c15:fullRef>
                    <c15:sqref>'III.3.2. Afil anual SFS RS '!$H$5:$H$20</c15:sqref>
                  </c15:fullRef>
                </c:ext>
              </c:extLst>
              <c:f>'III.3.2. Afil anual SFS RS '!$H$12:$H$20</c:f>
              <c:numCache>
                <c:formatCode>_(* #,##0.00_);_(* \(#,##0.00\);_(* "-"??_);_(@_)</c:formatCode>
                <c:ptCount val="9"/>
                <c:pt idx="0">
                  <c:v>0.53249749965930693</c:v>
                </c:pt>
                <c:pt idx="1">
                  <c:v>0.54316936665872118</c:v>
                </c:pt>
                <c:pt idx="2">
                  <c:v>0.46061711250912196</c:v>
                </c:pt>
                <c:pt idx="3">
                  <c:v>0.41944512189862132</c:v>
                </c:pt>
                <c:pt idx="4">
                  <c:v>0.36666173979284389</c:v>
                </c:pt>
                <c:pt idx="5">
                  <c:v>0.23425226529328005</c:v>
                </c:pt>
                <c:pt idx="6">
                  <c:v>0.20951513322567028</c:v>
                </c:pt>
                <c:pt idx="7">
                  <c:v>0.19446223540064014</c:v>
                </c:pt>
                <c:pt idx="8">
                  <c:v>0.19545169860746248</c:v>
                </c:pt>
              </c:numCache>
            </c:numRef>
          </c:val>
          <c:smooth val="0"/>
          <c:extLst>
            <c:ext xmlns:c16="http://schemas.microsoft.com/office/drawing/2014/chart" uri="{C3380CC4-5D6E-409C-BE32-E72D297353CC}">
              <c16:uniqueId val="{00000001-620A-4831-B148-28EB9FB1718E}"/>
            </c:ext>
          </c:extLst>
        </c:ser>
        <c:dLbls>
          <c:dLblPos val="ctr"/>
          <c:showLegendKey val="0"/>
          <c:showVal val="1"/>
          <c:showCatName val="0"/>
          <c:showSerName val="0"/>
          <c:showPercent val="0"/>
          <c:showBubbleSize val="0"/>
        </c:dLbls>
        <c:marker val="1"/>
        <c:smooth val="0"/>
        <c:axId val="463852352"/>
        <c:axId val="463854848"/>
      </c:lineChart>
      <c:lineChart>
        <c:grouping val="stacked"/>
        <c:varyColors val="0"/>
        <c:ser>
          <c:idx val="2"/>
          <c:order val="0"/>
          <c:tx>
            <c:strRef>
              <c:f>'III.2.2. Afil. SFS RC Anual '!$I$4</c:f>
              <c:strCache>
                <c:ptCount val="1"/>
                <c:pt idx="0">
                  <c:v>Indice de dependencia RC</c:v>
                </c:pt>
              </c:strCache>
            </c:strRef>
          </c:tx>
          <c:spPr>
            <a:ln w="28575" cap="rnd">
              <a:solidFill>
                <a:schemeClr val="accent5"/>
              </a:solidFill>
              <a:round/>
            </a:ln>
            <a:effectLst/>
          </c:spPr>
          <c:marker>
            <c:symbol val="circle"/>
            <c:size val="28"/>
            <c:spPr>
              <a:solidFill>
                <a:schemeClr val="accent3">
                  <a:lumMod val="60000"/>
                  <a:lumOff val="40000"/>
                </a:schemeClr>
              </a:solidFill>
              <a:ln w="9525">
                <a:solidFill>
                  <a:schemeClr val="accent5"/>
                </a:solidFill>
              </a:ln>
              <a:effectLst/>
            </c:spPr>
          </c:marker>
          <c:dLbls>
            <c:spPr>
              <a:noFill/>
              <a:ln>
                <a:noFill/>
              </a:ln>
              <a:effectLst/>
            </c:spPr>
            <c:txPr>
              <a:bodyPr rot="-5400000" spcFirstLastPara="1" vertOverflow="ellipsis"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'III.2.2. Afil. SFS RC Anual '!$A$5:$A$20</c15:sqref>
                  </c15:fullRef>
                </c:ext>
              </c:extLst>
              <c:f>'III.2.2. Afil. SFS RC Anual '!$A$12:$A$20</c:f>
              <c:strCache>
                <c:ptCount val="9"/>
                <c:pt idx="0">
                  <c:v>Dic.2015</c:v>
                </c:pt>
                <c:pt idx="1">
                  <c:v>Dic.2016</c:v>
                </c:pt>
                <c:pt idx="2">
                  <c:v>Dic.2017</c:v>
                </c:pt>
                <c:pt idx="3">
                  <c:v>Dic.2018</c:v>
                </c:pt>
                <c:pt idx="4">
                  <c:v>Dic.2019</c:v>
                </c:pt>
                <c:pt idx="5">
                  <c:v>Dic. 2020</c:v>
                </c:pt>
                <c:pt idx="6">
                  <c:v>Dic.2021</c:v>
                </c:pt>
                <c:pt idx="7">
                  <c:v>Dic.2022</c:v>
                </c:pt>
                <c:pt idx="8">
                  <c:v>Jun.23</c:v>
                </c:pt>
              </c:strCache>
            </c:strRef>
          </c:cat>
          <c:val>
            <c:numRef>
              <c:extLst>
                <c:ext xmlns:c15="http://schemas.microsoft.com/office/drawing/2012/chart" uri="{02D57815-91ED-43cb-92C2-25804820EDAC}">
                  <c15:fullRef>
                    <c15:sqref>'III.2.2. Afil. SFS RC Anual '!$I$5:$I$20</c15:sqref>
                  </c15:fullRef>
                </c:ext>
              </c:extLst>
              <c:f>'III.2.2. Afil. SFS RC Anual '!$I$12:$I$20</c:f>
              <c:numCache>
                <c:formatCode>0.00</c:formatCode>
                <c:ptCount val="9"/>
                <c:pt idx="0">
                  <c:v>1.2065030251698892</c:v>
                </c:pt>
                <c:pt idx="1">
                  <c:v>1.2172961158754561</c:v>
                </c:pt>
                <c:pt idx="2">
                  <c:v>1.2097518964348666</c:v>
                </c:pt>
                <c:pt idx="3">
                  <c:v>1.2340962665090496</c:v>
                </c:pt>
                <c:pt idx="4">
                  <c:v>1.2357235834083216</c:v>
                </c:pt>
                <c:pt idx="5">
                  <c:v>1.2808027744723864</c:v>
                </c:pt>
                <c:pt idx="6">
                  <c:v>1.2274840102205975</c:v>
                </c:pt>
                <c:pt idx="7">
                  <c:v>1.1957499938725402</c:v>
                </c:pt>
                <c:pt idx="8">
                  <c:v>1.1861031255211221</c:v>
                </c:pt>
              </c:numCache>
            </c:numRef>
          </c:val>
          <c:smooth val="0"/>
          <c:extLst>
            <c:ext xmlns:c16="http://schemas.microsoft.com/office/drawing/2014/chart" uri="{C3380CC4-5D6E-409C-BE32-E72D297353CC}">
              <c16:uniqueId val="{00000000-620A-4831-B148-28EB9FB1718E}"/>
            </c:ext>
          </c:extLst>
        </c:ser>
        <c:dLbls>
          <c:showLegendKey val="0"/>
          <c:showVal val="0"/>
          <c:showCatName val="0"/>
          <c:showSerName val="0"/>
          <c:showPercent val="0"/>
          <c:showBubbleSize val="0"/>
        </c:dLbls>
        <c:marker val="1"/>
        <c:smooth val="0"/>
        <c:axId val="1648486239"/>
        <c:axId val="1960319839"/>
      </c:lineChart>
      <c:catAx>
        <c:axId val="46385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3854848"/>
        <c:crosses val="autoZero"/>
        <c:auto val="1"/>
        <c:lblAlgn val="ctr"/>
        <c:lblOffset val="100"/>
        <c:noMultiLvlLbl val="0"/>
      </c:catAx>
      <c:valAx>
        <c:axId val="463854848"/>
        <c:scaling>
          <c:orientation val="minMax"/>
        </c:scaling>
        <c:delete val="1"/>
        <c:axPos val="l"/>
        <c:numFmt formatCode="_(* #,##0.00_);_(* \(#,##0.00\);_(* &quot;-&quot;??_);_(@_)" sourceLinked="1"/>
        <c:majorTickMark val="none"/>
        <c:minorTickMark val="none"/>
        <c:tickLblPos val="nextTo"/>
        <c:crossAx val="463852352"/>
        <c:crosses val="autoZero"/>
        <c:crossBetween val="between"/>
      </c:valAx>
      <c:valAx>
        <c:axId val="1960319839"/>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648486239"/>
        <c:crosses val="max"/>
        <c:crossBetween val="between"/>
      </c:valAx>
      <c:catAx>
        <c:axId val="1648486239"/>
        <c:scaling>
          <c:orientation val="minMax"/>
        </c:scaling>
        <c:delete val="1"/>
        <c:axPos val="b"/>
        <c:numFmt formatCode="General" sourceLinked="1"/>
        <c:majorTickMark val="out"/>
        <c:minorTickMark val="none"/>
        <c:tickLblPos val="nextTo"/>
        <c:crossAx val="1960319839"/>
        <c:crosses val="autoZero"/>
        <c:auto val="1"/>
        <c:lblAlgn val="ctr"/>
        <c:lblOffset val="100"/>
        <c:noMultiLvlLbl val="0"/>
      </c:catAx>
      <c:spPr>
        <a:noFill/>
        <a:ln>
          <a:noFill/>
        </a:ln>
        <a:effectLst/>
      </c:spPr>
    </c:plotArea>
    <c:legend>
      <c:legendPos val="b"/>
      <c:layout>
        <c:manualLayout>
          <c:xMode val="edge"/>
          <c:yMode val="edge"/>
          <c:x val="3.3270291393147744E-2"/>
          <c:y val="2.2487944479395904E-2"/>
          <c:w val="0.93608689929408173"/>
          <c:h val="6.0763848442338328E-2"/>
        </c:manualLayout>
      </c:layout>
      <c:overlay val="0"/>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4.0930050536261364E-2"/>
          <c:y val="0.11827859107975043"/>
          <c:w val="0.92695359788930098"/>
          <c:h val="0.75233749190442101"/>
        </c:manualLayout>
      </c:layout>
      <c:barChart>
        <c:barDir val="col"/>
        <c:grouping val="clustered"/>
        <c:varyColors val="0"/>
        <c:ser>
          <c:idx val="0"/>
          <c:order val="0"/>
          <c:tx>
            <c:strRef>
              <c:f>'III.2.2. Afil. SFS RC Anual '!$N$12</c:f>
              <c:strCache>
                <c:ptCount val="1"/>
                <c:pt idx="0">
                  <c:v>Titulares</c:v>
                </c:pt>
              </c:strCache>
            </c:strRef>
          </c:tx>
          <c:spPr>
            <a:solidFill>
              <a:schemeClr val="accent3">
                <a:lumMod val="75000"/>
              </a:schemeClr>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5-9372-4C1D-8B50-F22A93D47B7C}"/>
              </c:ext>
            </c:extLst>
          </c:dPt>
          <c:dLbls>
            <c:dLbl>
              <c:idx val="0"/>
              <c:layout>
                <c:manualLayout>
                  <c:x val="-2.1915073739909145E-2"/>
                  <c:y val="-9.85795540105740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72-4C1D-8B50-F22A93D47B7C}"/>
                </c:ext>
              </c:extLst>
            </c:dLbl>
            <c:dLbl>
              <c:idx val="1"/>
              <c:layout>
                <c:manualLayout>
                  <c:x val="4.4479975079917451E-6"/>
                  <c:y val="-1.3575239699703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72-4C1D-8B50-F22A93D47B7C}"/>
                </c:ext>
              </c:extLst>
            </c:dLbl>
            <c:spPr>
              <a:noFill/>
              <a:ln>
                <a:noFill/>
              </a:ln>
              <a:effectLst/>
            </c:spPr>
            <c:txPr>
              <a:bodyPr rot="0" spcFirstLastPara="1" vertOverflow="ellipsis" vert="horz"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'!$O$11:$P$11</c:f>
              <c:strCache>
                <c:ptCount val="2"/>
                <c:pt idx="0">
                  <c:v>Regimen Cotributivo</c:v>
                </c:pt>
                <c:pt idx="1">
                  <c:v>Regimen Subsidiado</c:v>
                </c:pt>
              </c:strCache>
            </c:strRef>
          </c:cat>
          <c:val>
            <c:numRef>
              <c:f>'III.2.2. Afil. SFS RC Anual '!$O$12:$P$12</c:f>
              <c:numCache>
                <c:formatCode>_(* #,##0_);_(* \(#,##0\);_(* "-"_);_(@_)</c:formatCode>
                <c:ptCount val="2"/>
                <c:pt idx="0">
                  <c:v>2104833</c:v>
                </c:pt>
                <c:pt idx="1">
                  <c:v>4828308</c:v>
                </c:pt>
              </c:numCache>
            </c:numRef>
          </c:val>
          <c:extLst>
            <c:ext xmlns:c16="http://schemas.microsoft.com/office/drawing/2014/chart" uri="{C3380CC4-5D6E-409C-BE32-E72D297353CC}">
              <c16:uniqueId val="{00000000-9372-4C1D-8B50-F22A93D47B7C}"/>
            </c:ext>
          </c:extLst>
        </c:ser>
        <c:ser>
          <c:idx val="1"/>
          <c:order val="1"/>
          <c:tx>
            <c:strRef>
              <c:f>'III.2.2. Afil. SFS RC Anual '!$N$13</c:f>
              <c:strCache>
                <c:ptCount val="1"/>
                <c:pt idx="0">
                  <c:v>Dependientes Directos </c:v>
                </c:pt>
              </c:strCache>
            </c:strRef>
          </c:tx>
          <c:spPr>
            <a:solidFill>
              <a:schemeClr val="accent1">
                <a:lumMod val="75000"/>
              </a:schemeClr>
            </a:solidFill>
            <a:ln>
              <a:noFill/>
            </a:ln>
            <a:effectLst/>
          </c:spPr>
          <c:invertIfNegative val="0"/>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9372-4C1D-8B50-F22A93D47B7C}"/>
              </c:ext>
            </c:extLst>
          </c:dPt>
          <c:dLbls>
            <c:dLbl>
              <c:idx val="0"/>
              <c:layout>
                <c:manualLayout>
                  <c:x val="1.9723566365918231E-2"/>
                  <c:y val="-1.7744319721903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72-4C1D-8B50-F22A93D47B7C}"/>
                </c:ext>
              </c:extLst>
            </c:dLbl>
            <c:dLbl>
              <c:idx val="1"/>
              <c:layout>
                <c:manualLayout>
                  <c:x val="1.4748822632617236E-2"/>
                  <c:y val="-2.2207714542011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72-4C1D-8B50-F22A93D47B7C}"/>
                </c:ext>
              </c:extLst>
            </c:dLbl>
            <c:spPr>
              <a:noFill/>
              <a:ln>
                <a:noFill/>
              </a:ln>
              <a:effectLst/>
            </c:spPr>
            <c:txPr>
              <a:bodyPr rot="0" spcFirstLastPara="1" vertOverflow="ellipsis" vert="horz"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'!$O$11:$P$11</c:f>
              <c:strCache>
                <c:ptCount val="2"/>
                <c:pt idx="0">
                  <c:v>Regimen Cotributivo</c:v>
                </c:pt>
                <c:pt idx="1">
                  <c:v>Regimen Subsidiado</c:v>
                </c:pt>
              </c:strCache>
            </c:strRef>
          </c:cat>
          <c:val>
            <c:numRef>
              <c:f>'III.2.2. Afil. SFS RC Anual '!$O$13:$P$13</c:f>
              <c:numCache>
                <c:formatCode>_(* #,##0_);_(* \(#,##0\);_(* "-"_);_(@_)</c:formatCode>
                <c:ptCount val="2"/>
                <c:pt idx="0">
                  <c:v>2248069</c:v>
                </c:pt>
                <c:pt idx="1">
                  <c:v>943701</c:v>
                </c:pt>
              </c:numCache>
            </c:numRef>
          </c:val>
          <c:extLst>
            <c:ext xmlns:c16="http://schemas.microsoft.com/office/drawing/2014/chart" uri="{C3380CC4-5D6E-409C-BE32-E72D297353CC}">
              <c16:uniqueId val="{00000001-9372-4C1D-8B50-F22A93D47B7C}"/>
            </c:ext>
          </c:extLst>
        </c:ser>
        <c:ser>
          <c:idx val="2"/>
          <c:order val="2"/>
          <c:tx>
            <c:strRef>
              <c:f>'III.2.2. Afil. SFS RC Anual '!$N$14</c:f>
              <c:strCache>
                <c:ptCount val="1"/>
                <c:pt idx="0">
                  <c:v>Dependientes Adicionales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'III.2.2. Afil. SFS RC Anual '!$O$11:$P$11</c:f>
              <c:strCache>
                <c:ptCount val="2"/>
                <c:pt idx="0">
                  <c:v>Regimen Cotributivo</c:v>
                </c:pt>
                <c:pt idx="1">
                  <c:v>Regimen Subsidiado</c:v>
                </c:pt>
              </c:strCache>
            </c:strRef>
          </c:cat>
          <c:val>
            <c:numRef>
              <c:f>'III.2.2. Afil. SFS RC Anual '!$O$14:$P$14</c:f>
              <c:numCache>
                <c:formatCode>_(* #,##0_);_(* \(#,##0\);_(* "-"_);_(@_)</c:formatCode>
                <c:ptCount val="2"/>
                <c:pt idx="0">
                  <c:v>248480</c:v>
                </c:pt>
              </c:numCache>
            </c:numRef>
          </c:val>
          <c:extLst>
            <c:ext xmlns:c16="http://schemas.microsoft.com/office/drawing/2014/chart" uri="{C3380CC4-5D6E-409C-BE32-E72D297353CC}">
              <c16:uniqueId val="{00000002-9372-4C1D-8B50-F22A93D47B7C}"/>
            </c:ext>
          </c:extLst>
        </c:ser>
        <c:dLbls>
          <c:showLegendKey val="0"/>
          <c:showVal val="0"/>
          <c:showCatName val="0"/>
          <c:showSerName val="0"/>
          <c:showPercent val="0"/>
          <c:showBubbleSize val="0"/>
        </c:dLbls>
        <c:gapWidth val="219"/>
        <c:overlap val="-27"/>
        <c:axId val="832307791"/>
        <c:axId val="832327759"/>
        <c:extLst>
          <c:ext xmlns:c15="http://schemas.microsoft.com/office/drawing/2012/chart" uri="{02D57815-91ED-43cb-92C2-25804820EDAC}">
            <c15:filteredBarSeries>
              <c15:ser>
                <c:idx val="3"/>
                <c:order val="3"/>
                <c:tx>
                  <c:strRef>
                    <c:extLst>
                      <c:ext uri="{02D57815-91ED-43cb-92C2-25804820EDAC}">
                        <c15:formulaRef>
                          <c15:sqref>'III.1.4.Afil. SFS'!$D$4</c15:sqref>
                        </c15:formulaRef>
                      </c:ext>
                    </c:extLst>
                    <c:strCache>
                      <c:ptCount val="1"/>
                      <c:pt idx="0">
                        <c:v>Pensionados</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'III.1.4.Afil. SFS'!$D$20</c15:sqref>
                        </c15:formulaRef>
                      </c:ext>
                    </c:extLst>
                    <c:numCache>
                      <c:formatCode>_(* #,##0_);_(* \(#,##0\);_(* "-"??_);_(@_)</c:formatCode>
                      <c:ptCount val="1"/>
                      <c:pt idx="0">
                        <c:v>105409</c:v>
                      </c:pt>
                    </c:numCache>
                  </c:numRef>
                </c:val>
                <c:extLst>
                  <c:ext xmlns:c16="http://schemas.microsoft.com/office/drawing/2014/chart" uri="{C3380CC4-5D6E-409C-BE32-E72D297353CC}">
                    <c16:uniqueId val="{00000000-DC1E-4604-A706-92EC24FCE2BF}"/>
                  </c:ext>
                </c:extLst>
              </c15:ser>
            </c15:filteredBarSeries>
          </c:ext>
        </c:extLst>
      </c:barChart>
      <c:catAx>
        <c:axId val="832307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32327759"/>
        <c:crosses val="autoZero"/>
        <c:auto val="1"/>
        <c:lblAlgn val="ctr"/>
        <c:lblOffset val="100"/>
        <c:noMultiLvlLbl val="0"/>
      </c:catAx>
      <c:valAx>
        <c:axId val="832327759"/>
        <c:scaling>
          <c:orientation val="minMax"/>
        </c:scaling>
        <c:delete val="1"/>
        <c:axPos val="l"/>
        <c:numFmt formatCode="_(* #,##0_);_(* \(#,##0\);_(* &quot;-&quot;_);_(@_)" sourceLinked="1"/>
        <c:majorTickMark val="none"/>
        <c:minorTickMark val="none"/>
        <c:tickLblPos val="nextTo"/>
        <c:crossAx val="832307791"/>
        <c:crosses val="autoZero"/>
        <c:crossBetween val="between"/>
      </c:valAx>
      <c:spPr>
        <a:noFill/>
        <a:ln>
          <a:noFill/>
        </a:ln>
        <a:effectLst/>
      </c:spPr>
    </c:plotArea>
    <c:legend>
      <c:legendPos val="b"/>
      <c:layout>
        <c:manualLayout>
          <c:xMode val="edge"/>
          <c:yMode val="edge"/>
          <c:x val="2.5883225494160125E-2"/>
          <c:y val="2.8963297340275463E-2"/>
          <c:w val="0.92294150069478054"/>
          <c:h val="6.9273555789239702E-2"/>
        </c:manualLayout>
      </c:layout>
      <c:overlay val="0"/>
      <c:spPr>
        <a:noFill/>
        <a:ln>
          <a:noFill/>
        </a:ln>
        <a:effectLst/>
      </c:spPr>
      <c:txPr>
        <a:bodyPr rot="0" spcFirstLastPara="1" vertOverflow="ellipsis" vert="horz"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139078769000045E-2"/>
          <c:y val="0.20279414511388325"/>
          <c:w val="0.909062430911039"/>
          <c:h val="0.42014255098846581"/>
        </c:manualLayout>
      </c:layout>
      <c:barChart>
        <c:barDir val="col"/>
        <c:grouping val="clustered"/>
        <c:varyColors val="0"/>
        <c:ser>
          <c:idx val="0"/>
          <c:order val="0"/>
          <c:tx>
            <c:v>Regimen Subsidiado</c:v>
          </c:tx>
          <c:spPr>
            <a:solidFill>
              <a:schemeClr val="accent3">
                <a:lumMod val="75000"/>
              </a:schemeClr>
            </a:solidFill>
            <a:ln>
              <a:noFill/>
            </a:ln>
            <a:effectLst/>
          </c:spPr>
          <c:invertIfNegative val="0"/>
          <c:dLbls>
            <c:spPr>
              <a:noFill/>
              <a:ln>
                <a:noFill/>
              </a:ln>
              <a:effectLst/>
            </c:spPr>
            <c:txPr>
              <a:bodyPr rot="-5400000" spcFirstLastPara="1" vertOverflow="ellipsis"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INFOGRAFIA!$S$211:$S$216</c:f>
              <c:strCache>
                <c:ptCount val="6"/>
                <c:pt idx="0">
                  <c:v>ene 2012-dic 2013</c:v>
                </c:pt>
                <c:pt idx="1">
                  <c:v>ene 2014-dic 2016</c:v>
                </c:pt>
                <c:pt idx="2">
                  <c:v>ene2017-ene 2018</c:v>
                </c:pt>
                <c:pt idx="3">
                  <c:v>feb 2018-mar 2020</c:v>
                </c:pt>
                <c:pt idx="4">
                  <c:v>abr 2020-dic 2021</c:v>
                </c:pt>
                <c:pt idx="5">
                  <c:v>ene 2022.</c:v>
                </c:pt>
              </c:strCache>
            </c:strRef>
          </c:cat>
          <c:val>
            <c:numRef>
              <c:f>INFOGRAFIA!$T$211:$T$216</c:f>
              <c:numCache>
                <c:formatCode>#,##0.00</c:formatCode>
                <c:ptCount val="6"/>
                <c:pt idx="0">
                  <c:v>181.34</c:v>
                </c:pt>
                <c:pt idx="1">
                  <c:v>201.34</c:v>
                </c:pt>
                <c:pt idx="2">
                  <c:v>216.38</c:v>
                </c:pt>
                <c:pt idx="3">
                  <c:v>220.38</c:v>
                </c:pt>
                <c:pt idx="4">
                  <c:v>237.38</c:v>
                </c:pt>
                <c:pt idx="5">
                  <c:v>259.43</c:v>
                </c:pt>
              </c:numCache>
            </c:numRef>
          </c:val>
          <c:extLst>
            <c:ext xmlns:c16="http://schemas.microsoft.com/office/drawing/2014/chart" uri="{C3380CC4-5D6E-409C-BE32-E72D297353CC}">
              <c16:uniqueId val="{00000000-F14E-4006-AB8F-FCEEBB24BF6B}"/>
            </c:ext>
          </c:extLst>
        </c:ser>
        <c:dLbls>
          <c:showLegendKey val="0"/>
          <c:showVal val="0"/>
          <c:showCatName val="0"/>
          <c:showSerName val="0"/>
          <c:showPercent val="0"/>
          <c:showBubbleSize val="0"/>
        </c:dLbls>
        <c:gapWidth val="98"/>
        <c:overlap val="-27"/>
        <c:axId val="771404751"/>
        <c:axId val="771381455"/>
      </c:barChart>
      <c:catAx>
        <c:axId val="77140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1381455"/>
        <c:crosses val="autoZero"/>
        <c:auto val="1"/>
        <c:lblAlgn val="ctr"/>
        <c:lblOffset val="100"/>
        <c:noMultiLvlLbl val="0"/>
      </c:catAx>
      <c:valAx>
        <c:axId val="771381455"/>
        <c:scaling>
          <c:orientation val="minMax"/>
        </c:scaling>
        <c:delete val="1"/>
        <c:axPos val="l"/>
        <c:numFmt formatCode="#,##0.00" sourceLinked="1"/>
        <c:majorTickMark val="none"/>
        <c:minorTickMark val="none"/>
        <c:tickLblPos val="nextTo"/>
        <c:crossAx val="77140475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3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7095184530505093E-4"/>
          <c:y val="0"/>
          <c:w val="0.98448166873877607"/>
          <c:h val="0.83354710276600041"/>
        </c:manualLayout>
      </c:layout>
      <c:barChart>
        <c:barDir val="col"/>
        <c:grouping val="clustered"/>
        <c:varyColors val="0"/>
        <c:ser>
          <c:idx val="0"/>
          <c:order val="0"/>
          <c:spPr>
            <a:solidFill>
              <a:schemeClr val="accent3">
                <a:lumMod val="75000"/>
              </a:schemeClr>
            </a:solidFill>
            <a:ln>
              <a:noFill/>
            </a:ln>
            <a:effectLst>
              <a:outerShdw blurRad="63500" sx="102000" sy="102000" algn="ctr" rotWithShape="0">
                <a:prstClr val="black">
                  <a:alpha val="20000"/>
                </a:prstClr>
              </a:outerShdw>
            </a:effectLst>
          </c:spPr>
          <c:invertIfNegative val="0"/>
          <c:dPt>
            <c:idx val="0"/>
            <c:invertIfNegative val="0"/>
            <c:bubble3D val="0"/>
            <c:explosion val="6"/>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AE2-4EFD-BDB5-431339371B99}"/>
              </c:ext>
            </c:extLst>
          </c:dPt>
          <c:dPt>
            <c:idx val="1"/>
            <c:invertIfNegative val="0"/>
            <c:bubble3D val="0"/>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AE2-4EFD-BDB5-431339371B99}"/>
              </c:ext>
            </c:extLst>
          </c:dPt>
          <c:dPt>
            <c:idx val="2"/>
            <c:invertIfNegative val="0"/>
            <c:bubble3D val="0"/>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AE2-4EFD-BDB5-431339371B99}"/>
              </c:ext>
            </c:extLst>
          </c:dPt>
          <c:dLbls>
            <c:dLbl>
              <c:idx val="0"/>
              <c:layout>
                <c:manualLayout>
                  <c:x val="-1.0224948326438976E-2"/>
                  <c:y val="-2.127659574468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E2-4EFD-BDB5-431339371B99}"/>
                </c:ext>
              </c:extLst>
            </c:dLbl>
            <c:spPr>
              <a:noFill/>
              <a:ln>
                <a:noFill/>
              </a:ln>
              <a:effectLst/>
            </c:spPr>
            <c:txPr>
              <a:bodyPr rot="0" spcFirstLastPara="1" vertOverflow="ellipsis" vert="horz" wrap="square" anchor="ctr" anchorCtr="1"/>
              <a:lstStyle/>
              <a:p>
                <a:pPr>
                  <a:defRPr sz="4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'!$B$4:$D$4</c:f>
              <c:strCache>
                <c:ptCount val="3"/>
                <c:pt idx="0">
                  <c:v>Empresas Privadas</c:v>
                </c:pt>
                <c:pt idx="1">
                  <c:v> Empresas Públicas </c:v>
                </c:pt>
                <c:pt idx="2">
                  <c:v>Empresas Públicas Centralizadas</c:v>
                </c:pt>
              </c:strCache>
            </c:strRef>
          </c:cat>
          <c:val>
            <c:numRef>
              <c:f>'II.3. Empl x sector '!$B$20:$D$20</c:f>
              <c:numCache>
                <c:formatCode>_(* #,##0_);_(* \(#,##0\);_(* "-"??_);_(@_)</c:formatCode>
                <c:ptCount val="3"/>
                <c:pt idx="0">
                  <c:v>100872</c:v>
                </c:pt>
                <c:pt idx="1">
                  <c:v>601</c:v>
                </c:pt>
                <c:pt idx="2">
                  <c:v>70</c:v>
                </c:pt>
              </c:numCache>
            </c:numRef>
          </c:val>
          <c:extLst>
            <c:ext xmlns:c16="http://schemas.microsoft.com/office/drawing/2014/chart" uri="{C3380CC4-5D6E-409C-BE32-E72D297353CC}">
              <c16:uniqueId val="{00000006-AAE2-4EFD-BDB5-431339371B99}"/>
            </c:ext>
          </c:extLst>
        </c:ser>
        <c:dLbls>
          <c:showLegendKey val="0"/>
          <c:showVal val="0"/>
          <c:showCatName val="0"/>
          <c:showSerName val="0"/>
          <c:showPercent val="0"/>
          <c:showBubbleSize val="0"/>
        </c:dLbls>
        <c:gapWidth val="100"/>
        <c:axId val="804096992"/>
        <c:axId val="804094912"/>
      </c:barChart>
      <c:catAx>
        <c:axId val="804096992"/>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4094912"/>
        <c:crosses val="autoZero"/>
        <c:auto val="1"/>
        <c:lblAlgn val="ctr"/>
        <c:lblOffset val="100"/>
        <c:noMultiLvlLbl val="0"/>
      </c:catAx>
      <c:valAx>
        <c:axId val="804094912"/>
        <c:scaling>
          <c:orientation val="minMax"/>
        </c:scaling>
        <c:delete val="1"/>
        <c:axPos val="l"/>
        <c:numFmt formatCode="_(* #,##0_);_(* \(#,##0\);_(* &quot;-&quot;??_);_(@_)" sourceLinked="1"/>
        <c:majorTickMark val="out"/>
        <c:minorTickMark val="none"/>
        <c:tickLblPos val="nextTo"/>
        <c:crossAx val="804096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1.7511532131472635E-2"/>
          <c:y val="0.12930651961187778"/>
          <c:w val="0.97400474836910944"/>
          <c:h val="0.63052228227569118"/>
        </c:manualLayout>
      </c:layout>
      <c:lineChart>
        <c:grouping val="stacked"/>
        <c:varyColors val="0"/>
        <c:ser>
          <c:idx val="0"/>
          <c:order val="0"/>
          <c:tx>
            <c:strRef>
              <c:f>'II.3. Empl x sector '!$L$4</c:f>
              <c:strCache>
                <c:ptCount val="1"/>
                <c:pt idx="0">
                  <c:v>Relación Promedio Empleados / Empresas</c:v>
                </c:pt>
              </c:strCache>
            </c:strRef>
          </c:tx>
          <c:spPr>
            <a:ln w="44450" cap="rnd">
              <a:solidFill>
                <a:schemeClr val="accent5"/>
              </a:solidFill>
              <a:round/>
            </a:ln>
            <a:effectLst/>
          </c:spPr>
          <c:marker>
            <c:symbol val="circle"/>
            <c:size val="33"/>
            <c:spPr>
              <a:solidFill>
                <a:schemeClr val="tx2">
                  <a:lumMod val="60000"/>
                  <a:lumOff val="40000"/>
                </a:schemeClr>
              </a:solidFill>
              <a:ln w="44450">
                <a:solidFill>
                  <a:schemeClr val="accent5"/>
                </a:solidFill>
              </a:ln>
              <a:effectLst/>
            </c:spPr>
          </c:marker>
          <c:dLbls>
            <c:numFmt formatCode="#,##0.00" sourceLinked="0"/>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'II.3. Empl x sector '!$A$5:$A$21</c15:sqref>
                  </c15:fullRef>
                </c:ext>
              </c:extLst>
              <c:f>'II.3. Empl x sector '!$A$12:$A$20</c:f>
              <c:strCache>
                <c:ptCount val="9"/>
                <c:pt idx="0">
                  <c:v>Dic.15</c:v>
                </c:pt>
                <c:pt idx="1">
                  <c:v>Dic.16</c:v>
                </c:pt>
                <c:pt idx="2">
                  <c:v>Dic.17</c:v>
                </c:pt>
                <c:pt idx="3">
                  <c:v>Dic.18</c:v>
                </c:pt>
                <c:pt idx="4">
                  <c:v>Dic.19</c:v>
                </c:pt>
                <c:pt idx="5">
                  <c:v>Dic.20</c:v>
                </c:pt>
                <c:pt idx="6">
                  <c:v>Dic.21</c:v>
                </c:pt>
                <c:pt idx="7">
                  <c:v>Dic.22</c:v>
                </c:pt>
                <c:pt idx="8">
                  <c:v> Jun.23 </c:v>
                </c:pt>
              </c:strCache>
            </c:strRef>
          </c:cat>
          <c:val>
            <c:numRef>
              <c:extLst>
                <c:ext xmlns:c15="http://schemas.microsoft.com/office/drawing/2012/chart" uri="{02D57815-91ED-43cb-92C2-25804820EDAC}">
                  <c15:fullRef>
                    <c15:sqref>'II.3. Empl x sector '!$L$5:$L$21</c15:sqref>
                  </c15:fullRef>
                </c:ext>
              </c:extLst>
              <c:f>'II.3. Empl x sector '!$L$12:$L$20</c:f>
              <c:numCache>
                <c:formatCode>_(* #,##0.00_);_(* \(#,##0.00\);_(* "-"??_);_(@_)</c:formatCode>
                <c:ptCount val="9"/>
                <c:pt idx="0">
                  <c:v>25.128293748839599</c:v>
                </c:pt>
                <c:pt idx="1">
                  <c:v>25.236401058512204</c:v>
                </c:pt>
                <c:pt idx="2">
                  <c:v>25.757166905354136</c:v>
                </c:pt>
                <c:pt idx="3">
                  <c:v>25.422918152795482</c:v>
                </c:pt>
                <c:pt idx="4">
                  <c:v>24.662573937001849</c:v>
                </c:pt>
                <c:pt idx="5">
                  <c:v>22.930905624817218</c:v>
                </c:pt>
                <c:pt idx="6">
                  <c:v>22.584310336550001</c:v>
                </c:pt>
                <c:pt idx="7">
                  <c:v>24.320036007970305</c:v>
                </c:pt>
                <c:pt idx="8">
                  <c:v>23.534256423387138</c:v>
                </c:pt>
              </c:numCache>
            </c:numRef>
          </c:val>
          <c:smooth val="0"/>
          <c:extLst>
            <c:ext xmlns:c16="http://schemas.microsoft.com/office/drawing/2014/chart" uri="{C3380CC4-5D6E-409C-BE32-E72D297353CC}">
              <c16:uniqueId val="{00000000-E113-46B6-832E-1B96D106053B}"/>
            </c:ext>
          </c:extLst>
        </c:ser>
        <c:dLbls>
          <c:showLegendKey val="0"/>
          <c:showVal val="0"/>
          <c:showCatName val="0"/>
          <c:showSerName val="0"/>
          <c:showPercent val="0"/>
          <c:showBubbleSize val="0"/>
        </c:dLbls>
        <c:marker val="1"/>
        <c:smooth val="0"/>
        <c:axId val="796701936"/>
        <c:axId val="796702768"/>
      </c:lineChart>
      <c:catAx>
        <c:axId val="796701936"/>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6702768"/>
        <c:crosses val="autoZero"/>
        <c:auto val="1"/>
        <c:lblAlgn val="ctr"/>
        <c:lblOffset val="100"/>
        <c:noMultiLvlLbl val="0"/>
      </c:catAx>
      <c:valAx>
        <c:axId val="796702768"/>
        <c:scaling>
          <c:orientation val="minMax"/>
        </c:scaling>
        <c:delete val="0"/>
        <c:axPos val="l"/>
        <c:numFmt formatCode="_(* #,##0.00_);_(* \(#,##0.00\);_(* &quot;-&quot;??_);_(@_)"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967019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7185364484252194E-2"/>
          <c:y val="7.5767593708538944E-2"/>
          <c:w val="0.95185748122948044"/>
          <c:h val="0.57814074522735948"/>
        </c:manualLayout>
      </c:layout>
      <c:lineChart>
        <c:grouping val="standard"/>
        <c:varyColors val="0"/>
        <c:ser>
          <c:idx val="0"/>
          <c:order val="0"/>
          <c:tx>
            <c:strRef>
              <c:f>' II.4.Empr x No. de empl'!$B$4</c:f>
              <c:strCache>
                <c:ptCount val="1"/>
                <c:pt idx="0">
                  <c:v>Empresas por rango</c:v>
                </c:pt>
              </c:strCache>
            </c:strRef>
          </c:tx>
          <c:spPr>
            <a:ln w="41275" cap="rnd">
              <a:solidFill>
                <a:schemeClr val="accent5"/>
              </a:solidFill>
              <a:round/>
            </a:ln>
            <a:effectLst/>
          </c:spPr>
          <c:marker>
            <c:symbol val="circle"/>
            <c:size val="41"/>
            <c:spPr>
              <a:solidFill>
                <a:schemeClr val="accent3">
                  <a:lumMod val="75000"/>
                </a:schemeClr>
              </a:solidFill>
              <a:ln w="38100">
                <a:solidFill>
                  <a:schemeClr val="bg1"/>
                </a:solidFill>
              </a:ln>
              <a:effectLst/>
            </c:spPr>
          </c:marker>
          <c:dLbls>
            <c:dLbl>
              <c:idx val="1"/>
              <c:layout>
                <c:manualLayout>
                  <c:x val="-2.0296210600156905E-2"/>
                  <c:y val="-7.1381802235824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6D-45A7-9071-04A16C062E7E}"/>
                </c:ext>
              </c:extLst>
            </c:dLbl>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62178</c:v>
                </c:pt>
                <c:pt idx="1">
                  <c:v>17415</c:v>
                </c:pt>
                <c:pt idx="2">
                  <c:v>10389</c:v>
                </c:pt>
                <c:pt idx="3">
                  <c:v>7163</c:v>
                </c:pt>
                <c:pt idx="4">
                  <c:v>2115</c:v>
                </c:pt>
                <c:pt idx="5">
                  <c:v>1740</c:v>
                </c:pt>
                <c:pt idx="6">
                  <c:v>278</c:v>
                </c:pt>
                <c:pt idx="7">
                  <c:v>255</c:v>
                </c:pt>
                <c:pt idx="8">
                  <c:v>10</c:v>
                </c:pt>
              </c:numCache>
            </c:numRef>
          </c:val>
          <c:smooth val="0"/>
          <c:extLst>
            <c:ext xmlns:c16="http://schemas.microsoft.com/office/drawing/2014/chart" uri="{C3380CC4-5D6E-409C-BE32-E72D297353CC}">
              <c16:uniqueId val="{00000000-39D6-4089-A52B-480A22C06830}"/>
            </c:ext>
          </c:extLst>
        </c:ser>
        <c:dLbls>
          <c:showLegendKey val="0"/>
          <c:showVal val="0"/>
          <c:showCatName val="0"/>
          <c:showSerName val="0"/>
          <c:showPercent val="0"/>
          <c:showBubbleSize val="0"/>
        </c:dLbls>
        <c:marker val="1"/>
        <c:smooth val="0"/>
        <c:axId val="631285200"/>
        <c:axId val="631287280"/>
      </c:lineChart>
      <c:catAx>
        <c:axId val="63128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1287280"/>
        <c:crosses val="autoZero"/>
        <c:auto val="1"/>
        <c:lblAlgn val="ctr"/>
        <c:lblOffset val="100"/>
        <c:noMultiLvlLbl val="0"/>
      </c:catAx>
      <c:valAx>
        <c:axId val="6312872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12852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859566615606496E-2"/>
          <c:y val="0.18751202974628173"/>
          <c:w val="0.93573823997388927"/>
          <c:h val="0.54193105747775017"/>
        </c:manualLayout>
      </c:layout>
      <c:barChart>
        <c:barDir val="col"/>
        <c:grouping val="clustered"/>
        <c:varyColors val="0"/>
        <c:ser>
          <c:idx val="0"/>
          <c:order val="1"/>
          <c:spPr>
            <a:solidFill>
              <a:schemeClr val="accent1">
                <a:shade val="76000"/>
              </a:schemeClr>
            </a:solidFill>
            <a:ln>
              <a:noFill/>
            </a:ln>
            <a:effectLst/>
          </c:spPr>
          <c:invertIfNegative val="0"/>
          <c:dLbls>
            <c:spPr>
              <a:noFill/>
              <a:ln>
                <a:noFill/>
              </a:ln>
              <a:effectLst/>
            </c:spPr>
            <c:txPr>
              <a:bodyPr rot="-5400000" spcFirstLastPara="1" vertOverflow="ellipsis"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Evolucion_Capita!$E$7:$E$19</c:f>
              <c:strCache>
                <c:ptCount val="13"/>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Sep.2022-enero 2022</c:v>
                </c:pt>
                <c:pt idx="12">
                  <c:v>26 de Enero del 2023 </c:v>
                </c:pt>
              </c:strCache>
            </c:strRef>
          </c:cat>
          <c:val>
            <c:numRef>
              <c:f>Evolucion_Capita!$F$7:$F$19</c:f>
              <c:numCache>
                <c:formatCode>#,##0.00</c:formatCode>
                <c:ptCount val="13"/>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pt idx="12">
                  <c:v>1577.45</c:v>
                </c:pt>
              </c:numCache>
            </c:numRef>
          </c:val>
          <c:extLst>
            <c:ext xmlns:c16="http://schemas.microsoft.com/office/drawing/2014/chart" uri="{C3380CC4-5D6E-409C-BE32-E72D297353CC}">
              <c16:uniqueId val="{00000000-93B3-44B2-B3B0-490C8113B02E}"/>
            </c:ext>
          </c:extLst>
        </c:ser>
        <c:dLbls>
          <c:showLegendKey val="0"/>
          <c:showVal val="0"/>
          <c:showCatName val="0"/>
          <c:showSerName val="0"/>
          <c:showPercent val="0"/>
          <c:showBubbleSize val="0"/>
        </c:dLbls>
        <c:gapWidth val="44"/>
        <c:overlap val="4"/>
        <c:axId val="670618303"/>
        <c:axId val="670609567"/>
        <c:extLst>
          <c:ext xmlns:c15="http://schemas.microsoft.com/office/drawing/2012/chart" uri="{02D57815-91ED-43cb-92C2-25804820EDAC}">
            <c15:filteredBarSeries>
              <c15:ser>
                <c:idx val="1"/>
                <c:order val="0"/>
                <c:spPr>
                  <a:solidFill>
                    <a:schemeClr val="accent1">
                      <a:tint val="77000"/>
                    </a:schemeClr>
                  </a:solidFill>
                  <a:ln>
                    <a:noFill/>
                  </a:ln>
                  <a:effectLst/>
                </c:spPr>
                <c:invertIfNegative val="0"/>
                <c:cat>
                  <c:strRef>
                    <c:extLst>
                      <c:ext uri="{02D57815-91ED-43cb-92C2-25804820EDAC}">
                        <c15:formulaRef>
                          <c15:sqref>Evolucion_Capita!$E$7:$E$19</c15:sqref>
                        </c15:formulaRef>
                      </c:ext>
                    </c:extLst>
                    <c:strCache>
                      <c:ptCount val="13"/>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Sep.2022-enero 2022</c:v>
                      </c:pt>
                      <c:pt idx="12">
                        <c:v>26 de Enero del 2023 </c:v>
                      </c:pt>
                    </c:strCache>
                  </c:strRef>
                </c:cat>
                <c:val>
                  <c:numRef>
                    <c:extLst>
                      <c:ext uri="{02D57815-91ED-43cb-92C2-25804820EDAC}">
                        <c15:formulaRef>
                          <c15:sqref>Evolucion_Capita!$F$7:$F$18</c15:sqref>
                        </c15:formulaRef>
                      </c:ext>
                    </c:extLst>
                    <c:numCache>
                      <c:formatCode>#,##0.00</c:formatCode>
                      <c:ptCount val="12"/>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numCache>
                  </c:numRef>
                </c:val>
                <c:extLst>
                  <c:ext xmlns:c16="http://schemas.microsoft.com/office/drawing/2014/chart" uri="{C3380CC4-5D6E-409C-BE32-E72D297353CC}">
                    <c16:uniqueId val="{00000001-93B3-44B2-B3B0-490C8113B02E}"/>
                  </c:ext>
                </c:extLst>
              </c15:ser>
            </c15:filteredBarSeries>
          </c:ext>
        </c:extLst>
      </c:barChart>
      <c:catAx>
        <c:axId val="67061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0609567"/>
        <c:crosses val="autoZero"/>
        <c:auto val="1"/>
        <c:lblAlgn val="ctr"/>
        <c:lblOffset val="100"/>
        <c:noMultiLvlLbl val="0"/>
      </c:catAx>
      <c:valAx>
        <c:axId val="670609567"/>
        <c:scaling>
          <c:orientation val="minMax"/>
        </c:scaling>
        <c:delete val="1"/>
        <c:axPos val="l"/>
        <c:numFmt formatCode="#,##0.00" sourceLinked="1"/>
        <c:majorTickMark val="none"/>
        <c:minorTickMark val="none"/>
        <c:tickLblPos val="nextTo"/>
        <c:crossAx val="670618303"/>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sz="4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200041863046689"/>
          <c:y val="7.0800747364206607E-2"/>
          <c:w val="0.87681652696638723"/>
          <c:h val="0.52634012660182194"/>
        </c:manualLayout>
      </c:layout>
      <c:barChart>
        <c:barDir val="col"/>
        <c:grouping val="clustered"/>
        <c:varyColors val="0"/>
        <c:ser>
          <c:idx val="0"/>
          <c:order val="0"/>
          <c:tx>
            <c:strRef>
              <c:f>'IV.2.4.Pagos x ARS'!$C$4</c:f>
              <c:strCache>
                <c:ptCount val="1"/>
                <c:pt idx="0">
                  <c:v>Total General
2007- Mayo 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5DB-4157-8775-A33458D530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5DB-4157-8775-A33458D530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5DB-4157-8775-A33458D530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5DB-4157-8775-A33458D530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5DB-4157-8775-A33458D530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5DB-4157-8775-A33458D530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F5DB-4157-8775-A33458D530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F5DB-4157-8775-A33458D530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F5DB-4157-8775-A33458D530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F5DB-4157-8775-A33458D530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F5DB-4157-8775-A33458D530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F5DB-4157-8775-A33458D530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F5DB-4157-8775-A33458D530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F5DB-4157-8775-A33458D530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F5DB-4157-8775-A33458D530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F5DB-4157-8775-A33458D530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F5DB-4157-8775-A33458D530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F5DB-4157-8775-A33458D530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F5DB-4157-8775-A33458D530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F5DB-4157-8775-A33458D530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F5DB-4157-8775-A33458D530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F5DB-4157-8775-A33458D530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F5DB-4157-8775-A33458D530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F5DB-4157-8775-A33458D530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F5DB-4157-8775-A33458D530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F5DB-4157-8775-A33458D530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F5DB-4157-8775-A33458D530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F5DB-4157-8775-A33458D530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F5DB-4157-8775-A33458D530F7}"/>
              </c:ext>
            </c:extLst>
          </c:dPt>
          <c:dLbls>
            <c:dLbl>
              <c:idx val="0"/>
              <c:layout>
                <c:manualLayout>
                  <c:x val="-2.1739130434782743E-3"/>
                  <c:y val="-2.1924561129575688E-3"/>
                </c:manualLayout>
              </c:layout>
              <c:spPr>
                <a:noFill/>
                <a:ln>
                  <a:noFill/>
                </a:ln>
                <a:effectLst/>
              </c:spPr>
              <c:txPr>
                <a:bodyPr rot="-5400000" spcFirstLastPara="1" vertOverflow="ellipsis" wrap="square" anchor="ctr" anchorCtr="1"/>
                <a:lstStyle/>
                <a:p>
                  <a:pPr>
                    <a:defRPr sz="3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DB-4157-8775-A33458D530F7}"/>
                </c:ext>
              </c:extLst>
            </c:dLbl>
            <c:dLbl>
              <c:idx val="1"/>
              <c:layout>
                <c:manualLayout>
                  <c:x val="0"/>
                  <c:y val="-1.354401805869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DB-4157-8775-A33458D530F7}"/>
                </c:ext>
              </c:extLst>
            </c:dLbl>
            <c:spPr>
              <a:noFill/>
              <a:ln>
                <a:noFill/>
              </a:ln>
              <a:effectLst/>
            </c:spPr>
            <c:txPr>
              <a:bodyPr rot="-5400000" spcFirstLastPara="1" vertOverflow="ellipsis" wrap="square" anchor="ctr" anchorCtr="1"/>
              <a:lstStyle/>
              <a:p>
                <a:pPr>
                  <a:defRPr sz="3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198310687167.35999</c:v>
                </c:pt>
                <c:pt idx="1">
                  <c:v>139626577517.37</c:v>
                </c:pt>
                <c:pt idx="2">
                  <c:v>88608371271.179993</c:v>
                </c:pt>
                <c:pt idx="3">
                  <c:v>59279691129.859993</c:v>
                </c:pt>
                <c:pt idx="4">
                  <c:v>23144770554.380005</c:v>
                </c:pt>
                <c:pt idx="5">
                  <c:v>24203089556.260002</c:v>
                </c:pt>
                <c:pt idx="6">
                  <c:v>15490633522.299999</c:v>
                </c:pt>
                <c:pt idx="7">
                  <c:v>11312275455.6</c:v>
                </c:pt>
                <c:pt idx="8">
                  <c:v>10252331234.639999</c:v>
                </c:pt>
                <c:pt idx="9">
                  <c:v>8807865310.3900013</c:v>
                </c:pt>
                <c:pt idx="10">
                  <c:v>7888010938.0900002</c:v>
                </c:pt>
                <c:pt idx="11">
                  <c:v>6350481717.5499992</c:v>
                </c:pt>
                <c:pt idx="12">
                  <c:v>5802492290.7599993</c:v>
                </c:pt>
                <c:pt idx="13">
                  <c:v>4891371009.0199995</c:v>
                </c:pt>
                <c:pt idx="14">
                  <c:v>5105670942.3700008</c:v>
                </c:pt>
                <c:pt idx="15">
                  <c:v>4605420352.1599998</c:v>
                </c:pt>
                <c:pt idx="16">
                  <c:v>3119370268.7700005</c:v>
                </c:pt>
                <c:pt idx="17">
                  <c:v>3967100034.6000004</c:v>
                </c:pt>
                <c:pt idx="18">
                  <c:v>2163231786.7200003</c:v>
                </c:pt>
                <c:pt idx="19">
                  <c:v>1604309375.4899993</c:v>
                </c:pt>
                <c:pt idx="20">
                  <c:v>1348513239.6800001</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F5DB-4157-8775-A33458D530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940000" spcFirstLastPara="1" vertOverflow="ellipsis" wrap="square" anchor="t" anchorCtr="0"/>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l"/>
        <c:numFmt formatCode="_(* #,##0.00_);_(* \(#,##0.00\);_(* &quot;-&quot;??_);_(@_)" sourceLinked="1"/>
        <c:majorTickMark val="out"/>
        <c:minorTickMark val="none"/>
        <c:tickLblPos val="nextTo"/>
        <c:crossAx val="432547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819166637845233E-3"/>
          <c:y val="4.205864193334919E-2"/>
          <c:w val="0.97496105263562405"/>
          <c:h val="0.77872222316958395"/>
        </c:manualLayout>
      </c:layout>
      <c:lineChart>
        <c:grouping val="standard"/>
        <c:varyColors val="0"/>
        <c:ser>
          <c:idx val="0"/>
          <c:order val="0"/>
          <c:tx>
            <c:strRef>
              <c:f>III.1.3.Afil.SFSPob.Nac.!$D$4</c:f>
              <c:strCache>
                <c:ptCount val="1"/>
                <c:pt idx="0">
                  <c:v>% Población Total Afiliada al  SFS</c:v>
                </c:pt>
              </c:strCache>
            </c:strRef>
          </c:tx>
          <c:spPr>
            <a:ln w="19050" cap="rnd">
              <a:solidFill>
                <a:schemeClr val="accent5"/>
              </a:solidFill>
              <a:prstDash val="solid"/>
              <a:round/>
            </a:ln>
            <a:effectLst/>
          </c:spPr>
          <c:marker>
            <c:symbol val="circle"/>
            <c:size val="37"/>
            <c:spPr>
              <a:solidFill>
                <a:schemeClr val="bg1"/>
              </a:solidFill>
              <a:ln w="34925">
                <a:solidFill>
                  <a:schemeClr val="accent5">
                    <a:lumMod val="50000"/>
                  </a:schemeClr>
                </a:solidFill>
              </a:ln>
              <a:effectLst/>
            </c:spPr>
          </c:marker>
          <c:dLbls>
            <c:spPr>
              <a:noFill/>
              <a:ln>
                <a:noFill/>
              </a:ln>
              <a:effectLst/>
            </c:spPr>
            <c:txPr>
              <a:bodyPr rot="-5400000" spcFirstLastPara="1" vertOverflow="ellipsis"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III.1.3.Afil.SFSPob.Nac.!$A$5:$A$20</c15:sqref>
                  </c15:fullRef>
                </c:ext>
              </c:extLst>
              <c:f>III.1.3.Afil.SFSPob.Nac.!$A$12:$A$20</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III.1.3.Afil.SFSPob.Nac.!$D$5:$D$20</c15:sqref>
                  </c15:fullRef>
                </c:ext>
              </c:extLst>
              <c:f>III.1.3.Afil.SFSPob.Nac.!$D$12:$D$20</c:f>
              <c:numCache>
                <c:formatCode>0.0%</c:formatCode>
                <c:ptCount val="9"/>
                <c:pt idx="0">
                  <c:v>0.66690905435693537</c:v>
                </c:pt>
                <c:pt idx="1">
                  <c:v>0.68963431204491021</c:v>
                </c:pt>
                <c:pt idx="2">
                  <c:v>0.73638751620880416</c:v>
                </c:pt>
                <c:pt idx="3">
                  <c:v>0.76309365132522966</c:v>
                </c:pt>
                <c:pt idx="4">
                  <c:v>0.78092590629082148</c:v>
                </c:pt>
                <c:pt idx="5">
                  <c:v>0.9586018589180707</c:v>
                </c:pt>
                <c:pt idx="6">
                  <c:v>0.9576496702772741</c:v>
                </c:pt>
                <c:pt idx="7">
                  <c:v>0.97909257794485882</c:v>
                </c:pt>
                <c:pt idx="8">
                  <c:v>0.97830719469562344</c:v>
                </c:pt>
              </c:numCache>
            </c:numRef>
          </c:val>
          <c:smooth val="0"/>
          <c:extLst>
            <c:ext xmlns:c16="http://schemas.microsoft.com/office/drawing/2014/chart" uri="{C3380CC4-5D6E-409C-BE32-E72D297353CC}">
              <c16:uniqueId val="{00000000-012B-49DD-92E4-FFB14BE15839}"/>
            </c:ext>
          </c:extLst>
        </c:ser>
        <c:dLbls>
          <c:showLegendKey val="0"/>
          <c:showVal val="0"/>
          <c:showCatName val="0"/>
          <c:showSerName val="0"/>
          <c:showPercent val="0"/>
          <c:showBubbleSize val="0"/>
        </c:dLbls>
        <c:marker val="1"/>
        <c:smooth val="0"/>
        <c:axId val="2033882144"/>
        <c:axId val="2061538096"/>
      </c:lineChart>
      <c:catAx>
        <c:axId val="20338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61538096"/>
        <c:crosses val="autoZero"/>
        <c:auto val="1"/>
        <c:lblAlgn val="ctr"/>
        <c:lblOffset val="100"/>
        <c:noMultiLvlLbl val="0"/>
      </c:catAx>
      <c:valAx>
        <c:axId val="2061538096"/>
        <c:scaling>
          <c:orientation val="minMax"/>
        </c:scaling>
        <c:delete val="1"/>
        <c:axPos val="l"/>
        <c:numFmt formatCode="0.0%" sourceLinked="1"/>
        <c:majorTickMark val="none"/>
        <c:minorTickMark val="none"/>
        <c:tickLblPos val="nextTo"/>
        <c:crossAx val="2033882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0805103703354447"/>
          <c:y val="0.24792739890564527"/>
          <c:w val="0.41277929821879067"/>
          <c:h val="0.59546593440525819"/>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093-46EA-9BF9-0094C94CD144}"/>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093-46EA-9BF9-0094C94CD144}"/>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093-46EA-9BF9-0094C94CD144}"/>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9093-46EA-9BF9-0094C94CD144}"/>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9093-46EA-9BF9-0094C94CD144}"/>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9093-46EA-9BF9-0094C94CD144}"/>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9093-46EA-9BF9-0094C94CD144}"/>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9093-46EA-9BF9-0094C94CD144}"/>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9093-46EA-9BF9-0094C94CD144}"/>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9093-46EA-9BF9-0094C94CD144}"/>
              </c:ext>
            </c:extLst>
          </c:dPt>
          <c:dLbls>
            <c:dLbl>
              <c:idx val="0"/>
              <c:layout>
                <c:manualLayout>
                  <c:x val="5.1328644599036771E-2"/>
                  <c:y val="-0.21096605571362403"/>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9093-46EA-9BF9-0094C94CD144}"/>
                </c:ext>
              </c:extLst>
            </c:dLbl>
            <c:dLbl>
              <c:idx val="1"/>
              <c:layout>
                <c:manualLayout>
                  <c:x val="0.15282623652625946"/>
                  <c:y val="-0.13061683466037333"/>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093-46EA-9BF9-0094C94CD144}"/>
                </c:ext>
              </c:extLst>
            </c:dLbl>
            <c:dLbl>
              <c:idx val="2"/>
              <c:layout>
                <c:manualLayout>
                  <c:x val="0.16641836760696174"/>
                  <c:y val="-2.38168023114757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093-46EA-9BF9-0094C94CD144}"/>
                </c:ext>
              </c:extLst>
            </c:dLbl>
            <c:dLbl>
              <c:idx val="3"/>
              <c:layout>
                <c:manualLayout>
                  <c:x val="0.14893183497693857"/>
                  <c:y val="0.10663284736466765"/>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9093-46EA-9BF9-0094C94CD144}"/>
                </c:ext>
              </c:extLst>
            </c:dLbl>
            <c:dLbl>
              <c:idx val="4"/>
              <c:layout>
                <c:manualLayout>
                  <c:x val="-1.2921540147287462E-2"/>
                  <c:y val="0.1821634060448325"/>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9093-46EA-9BF9-0094C94CD144}"/>
                </c:ext>
              </c:extLst>
            </c:dLbl>
            <c:dLbl>
              <c:idx val="5"/>
              <c:layout>
                <c:manualLayout>
                  <c:x val="-0.1561840837856433"/>
                  <c:y val="0.13595234419226995"/>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093-46EA-9BF9-0094C94CD144}"/>
                </c:ext>
              </c:extLst>
            </c:dLbl>
            <c:dLbl>
              <c:idx val="6"/>
              <c:layout>
                <c:manualLayout>
                  <c:x val="-0.1876947226256912"/>
                  <c:y val="1.307013093951484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9093-46EA-9BF9-0094C94CD144}"/>
                </c:ext>
              </c:extLst>
            </c:dLbl>
            <c:dLbl>
              <c:idx val="7"/>
              <c:layout>
                <c:manualLayout>
                  <c:x val="-0.1667933644216803"/>
                  <c:y val="-5.7123815405427332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9093-46EA-9BF9-0094C94CD144}"/>
                </c:ext>
              </c:extLst>
            </c:dLbl>
            <c:dLbl>
              <c:idx val="8"/>
              <c:layout>
                <c:manualLayout>
                  <c:x val="-0.15463109344341666"/>
                  <c:y val="-0.1429094892550195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9093-46EA-9BF9-0094C94CD144}"/>
                </c:ext>
              </c:extLst>
            </c:dLbl>
            <c:dLbl>
              <c:idx val="9"/>
              <c:layout>
                <c:manualLayout>
                  <c:x val="-9.5662869811176512E-2"/>
                  <c:y val="-0.20001624796900389"/>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9093-46EA-9BF9-0094C94CD144}"/>
                </c:ext>
              </c:extLst>
            </c:dLbl>
            <c:spPr>
              <a:noFill/>
              <a:ln>
                <a:noFill/>
              </a:ln>
              <a:effectLst/>
            </c:spPr>
            <c:txPr>
              <a:bodyPr rot="0" spcFirstLastPara="1" vertOverflow="ellipsis" vert="horz"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32622</c:v>
                </c:pt>
                <c:pt idx="1">
                  <c:v>254420</c:v>
                </c:pt>
                <c:pt idx="2">
                  <c:v>319015</c:v>
                </c:pt>
                <c:pt idx="3">
                  <c:v>322890</c:v>
                </c:pt>
                <c:pt idx="4">
                  <c:v>265348</c:v>
                </c:pt>
                <c:pt idx="5">
                  <c:v>242235</c:v>
                </c:pt>
                <c:pt idx="6">
                  <c:v>193932</c:v>
                </c:pt>
                <c:pt idx="7">
                  <c:v>160893</c:v>
                </c:pt>
                <c:pt idx="8">
                  <c:v>128864</c:v>
                </c:pt>
                <c:pt idx="9">
                  <c:v>179701</c:v>
                </c:pt>
              </c:numCache>
            </c:numRef>
          </c:val>
          <c:extLst>
            <c:ext xmlns:c16="http://schemas.microsoft.com/office/drawing/2014/chart" uri="{C3380CC4-5D6E-409C-BE32-E72D297353CC}">
              <c16:uniqueId val="{00000014-9093-46EA-9BF9-0094C94CD144}"/>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673447461796183"/>
          <c:y val="4.0203972619000515E-2"/>
          <c:w val="0.51087255002215637"/>
          <c:h val="0.90838022131655649"/>
        </c:manualLayout>
      </c:layout>
      <c:barChart>
        <c:barDir val="bar"/>
        <c:grouping val="clustered"/>
        <c:varyColors val="0"/>
        <c:ser>
          <c:idx val="0"/>
          <c:order val="0"/>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INFOGRAFIA!$P$236:$P$240</c:f>
              <c:strCache>
                <c:ptCount val="5"/>
                <c:pt idx="0">
                  <c:v>Cuentas de Capitalización Individual</c:v>
                </c:pt>
                <c:pt idx="1">
                  <c:v>Fondo de Solidaridad Social</c:v>
                </c:pt>
                <c:pt idx="2">
                  <c:v>Fondos de Reparto Individualizado</c:v>
                </c:pt>
                <c:pt idx="3">
                  <c:v>Fondos Complementarios</c:v>
                </c:pt>
                <c:pt idx="4">
                  <c:v>INABIMA</c:v>
                </c:pt>
              </c:strCache>
            </c:strRef>
          </c:cat>
          <c:val>
            <c:numRef>
              <c:f>INFOGRAFIA!$Q$236:$Q$240</c:f>
              <c:numCache>
                <c:formatCode>#,##0.00</c:formatCode>
                <c:ptCount val="5"/>
                <c:pt idx="0">
                  <c:v>878292.49468324997</c:v>
                </c:pt>
                <c:pt idx="1">
                  <c:v>64994.194762059997</c:v>
                </c:pt>
                <c:pt idx="2">
                  <c:v>64364.746633080002</c:v>
                </c:pt>
                <c:pt idx="3">
                  <c:v>46380.435000539997</c:v>
                </c:pt>
                <c:pt idx="4">
                  <c:v>88.621805969999997</c:v>
                </c:pt>
              </c:numCache>
            </c:numRef>
          </c:val>
          <c:extLst>
            <c:ext xmlns:c16="http://schemas.microsoft.com/office/drawing/2014/chart" uri="{C3380CC4-5D6E-409C-BE32-E72D297353CC}">
              <c16:uniqueId val="{00000000-2E57-4670-92E6-54B703583D05}"/>
            </c:ext>
          </c:extLst>
        </c:ser>
        <c:dLbls>
          <c:showLegendKey val="0"/>
          <c:showVal val="0"/>
          <c:showCatName val="0"/>
          <c:showSerName val="0"/>
          <c:showPercent val="0"/>
          <c:showBubbleSize val="0"/>
        </c:dLbls>
        <c:gapWidth val="33"/>
        <c:axId val="1686972031"/>
        <c:axId val="1686972447"/>
      </c:barChart>
      <c:catAx>
        <c:axId val="16869720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6972447"/>
        <c:crosses val="autoZero"/>
        <c:auto val="1"/>
        <c:lblAlgn val="ctr"/>
        <c:lblOffset val="100"/>
        <c:noMultiLvlLbl val="0"/>
      </c:catAx>
      <c:valAx>
        <c:axId val="1686972447"/>
        <c:scaling>
          <c:orientation val="minMax"/>
        </c:scaling>
        <c:delete val="1"/>
        <c:axPos val="b"/>
        <c:numFmt formatCode="#,##0.00" sourceLinked="1"/>
        <c:majorTickMark val="none"/>
        <c:minorTickMark val="none"/>
        <c:tickLblPos val="nextTo"/>
        <c:crossAx val="168697203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4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29840500706639E-2"/>
          <c:y val="0.19165507901937789"/>
          <c:w val="0.8893876034726429"/>
          <c:h val="0.57620127603730387"/>
        </c:manualLayout>
      </c:layout>
      <c:barChart>
        <c:barDir val="col"/>
        <c:grouping val="clustered"/>
        <c:varyColors val="0"/>
        <c:ser>
          <c:idx val="0"/>
          <c:order val="0"/>
          <c:tx>
            <c:strRef>
              <c:f>'IV.3.5.Patrim. fp anual'!$B$4</c:f>
              <c:strCache>
                <c:ptCount val="1"/>
                <c:pt idx="0">
                  <c:v>Patrimonio Fondos de Pensiones 
(RD$ Millones)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4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'IV.3.5.Patrim. fp anual'!$A$5:$A$20</c15:sqref>
                  </c15:fullRef>
                </c:ext>
              </c:extLst>
              <c:f>'IV.3.5.Patrim. fp anual'!$A$12:$A$20</c:f>
              <c:strCache>
                <c:ptCount val="9"/>
                <c:pt idx="0">
                  <c:v>2015</c:v>
                </c:pt>
                <c:pt idx="1">
                  <c:v>2016</c:v>
                </c:pt>
                <c:pt idx="2">
                  <c:v>2017</c:v>
                </c:pt>
                <c:pt idx="3">
                  <c:v>2018</c:v>
                </c:pt>
                <c:pt idx="4">
                  <c:v>2019</c:v>
                </c:pt>
                <c:pt idx="5">
                  <c:v>2020</c:v>
                </c:pt>
                <c:pt idx="6">
                  <c:v>2021</c:v>
                </c:pt>
                <c:pt idx="7">
                  <c:v>2022</c:v>
                </c:pt>
                <c:pt idx="8">
                  <c:v>Ene-Jun.2023</c:v>
                </c:pt>
              </c:strCache>
            </c:strRef>
          </c:cat>
          <c:val>
            <c:numRef>
              <c:extLst>
                <c:ext xmlns:c15="http://schemas.microsoft.com/office/drawing/2012/chart" uri="{02D57815-91ED-43cb-92C2-25804820EDAC}">
                  <c15:fullRef>
                    <c15:sqref>'IV.3.5.Patrim. fp anual'!$B$5:$B$20</c15:sqref>
                  </c15:fullRef>
                </c:ext>
              </c:extLst>
              <c:f>'IV.3.5.Patrim. fp anual'!$B$12:$B$20</c:f>
              <c:numCache>
                <c:formatCode>_(* #,##0.00_);_(* \(#,##0.00\);_(* "-"??_);_(@_)</c:formatCode>
                <c:ptCount val="9"/>
                <c:pt idx="0">
                  <c:v>367708.87092800002</c:v>
                </c:pt>
                <c:pt idx="1">
                  <c:v>436929.96823200001</c:v>
                </c:pt>
                <c:pt idx="2">
                  <c:v>520077.01557300001</c:v>
                </c:pt>
                <c:pt idx="3">
                  <c:v>599976.12957899994</c:v>
                </c:pt>
                <c:pt idx="4">
                  <c:v>707666.437209</c:v>
                </c:pt>
                <c:pt idx="5">
                  <c:v>820942.24981800001</c:v>
                </c:pt>
                <c:pt idx="6">
                  <c:v>960567.11641200003</c:v>
                </c:pt>
                <c:pt idx="7">
                  <c:v>1062302.305562</c:v>
                </c:pt>
                <c:pt idx="8">
                  <c:v>1123523.629069</c:v>
                </c:pt>
              </c:numCache>
            </c:numRef>
          </c:val>
          <c:extLst>
            <c:ext xmlns:c16="http://schemas.microsoft.com/office/drawing/2014/chart" uri="{C3380CC4-5D6E-409C-BE32-E72D297353CC}">
              <c16:uniqueId val="{00000000-1880-4E2C-B18F-BA9D2996A4E6}"/>
            </c:ext>
          </c:extLst>
        </c:ser>
        <c:dLbls>
          <c:showLegendKey val="0"/>
          <c:showVal val="0"/>
          <c:showCatName val="0"/>
          <c:showSerName val="0"/>
          <c:showPercent val="0"/>
          <c:showBubbleSize val="0"/>
        </c:dLbls>
        <c:gapWidth val="60"/>
        <c:overlap val="-27"/>
        <c:axId val="690728480"/>
        <c:axId val="690730560"/>
      </c:barChart>
      <c:catAx>
        <c:axId val="69072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baseline="0">
                <a:solidFill>
                  <a:sysClr val="windowText" lastClr="000000"/>
                </a:solidFill>
                <a:latin typeface="+mn-lt"/>
                <a:ea typeface="+mn-ea"/>
                <a:cs typeface="+mn-cs"/>
              </a:defRPr>
            </a:pPr>
            <a:endParaRPr lang="en-US"/>
          </a:p>
        </c:txPr>
        <c:crossAx val="690730560"/>
        <c:crosses val="autoZero"/>
        <c:auto val="1"/>
        <c:lblAlgn val="ctr"/>
        <c:lblOffset val="100"/>
        <c:noMultiLvlLbl val="0"/>
      </c:catAx>
      <c:valAx>
        <c:axId val="690730560"/>
        <c:scaling>
          <c:orientation val="minMax"/>
        </c:scaling>
        <c:delete val="1"/>
        <c:axPos val="l"/>
        <c:numFmt formatCode="_(* #,##0.00_);_(* \(#,##0.00\);_(* &quot;-&quot;??_);_(@_)" sourceLinked="1"/>
        <c:majorTickMark val="none"/>
        <c:minorTickMark val="none"/>
        <c:tickLblPos val="nextTo"/>
        <c:crossAx val="6907284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'II.3. Empl x sector '!$J$4</c:f>
              <c:strCache>
                <c:ptCount val="1"/>
                <c:pt idx="0">
                  <c:v>Total  Empleados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'II.3. Empl x sector '!$A$5:$A$20</c15:sqref>
                  </c15:fullRef>
                </c:ext>
              </c:extLst>
              <c:f>'II.3. Empl x sector '!$A$12:$A$20</c:f>
              <c:strCache>
                <c:ptCount val="9"/>
                <c:pt idx="0">
                  <c:v>Dic.15</c:v>
                </c:pt>
                <c:pt idx="1">
                  <c:v>Dic.16</c:v>
                </c:pt>
                <c:pt idx="2">
                  <c:v>Dic.17</c:v>
                </c:pt>
                <c:pt idx="3">
                  <c:v>Dic.18</c:v>
                </c:pt>
                <c:pt idx="4">
                  <c:v>Dic.19</c:v>
                </c:pt>
                <c:pt idx="5">
                  <c:v>Dic.20</c:v>
                </c:pt>
                <c:pt idx="6">
                  <c:v>Dic.21</c:v>
                </c:pt>
                <c:pt idx="7">
                  <c:v>Dic.22</c:v>
                </c:pt>
                <c:pt idx="8">
                  <c:v> Jun.23 </c:v>
                </c:pt>
              </c:strCache>
            </c:strRef>
          </c:cat>
          <c:val>
            <c:numRef>
              <c:extLst>
                <c:ext xmlns:c15="http://schemas.microsoft.com/office/drawing/2012/chart" uri="{02D57815-91ED-43cb-92C2-25804820EDAC}">
                  <c15:fullRef>
                    <c15:sqref>'II.3. Empl x sector '!$J$5:$J$20</c15:sqref>
                  </c15:fullRef>
                </c:ext>
              </c:extLst>
              <c:f>'II.3. Empl x sector '!$J$12:$J$20</c:f>
              <c:numCache>
                <c:formatCode>_(* #,##0_);_(* \(#,##0\);_(* "-"??_);_(@_)</c:formatCode>
                <c:ptCount val="9"/>
                <c:pt idx="0">
                  <c:v>1759458</c:v>
                </c:pt>
                <c:pt idx="1">
                  <c:v>1888238</c:v>
                </c:pt>
                <c:pt idx="2">
                  <c:v>2050322</c:v>
                </c:pt>
                <c:pt idx="3">
                  <c:v>2173990</c:v>
                </c:pt>
                <c:pt idx="4">
                  <c:v>2255713</c:v>
                </c:pt>
                <c:pt idx="5">
                  <c:v>2117050</c:v>
                </c:pt>
                <c:pt idx="6">
                  <c:v>2352043</c:v>
                </c:pt>
                <c:pt idx="7">
                  <c:v>2405039</c:v>
                </c:pt>
                <c:pt idx="8">
                  <c:v>2389739</c:v>
                </c:pt>
              </c:numCache>
            </c:numRef>
          </c:val>
          <c:extLst>
            <c:ext xmlns:c16="http://schemas.microsoft.com/office/drawing/2014/chart" uri="{C3380CC4-5D6E-409C-BE32-E72D297353CC}">
              <c16:uniqueId val="{00000000-EE73-48FA-84EE-C03A171CE21D}"/>
            </c:ext>
          </c:extLst>
        </c:ser>
        <c:dLbls>
          <c:showLegendKey val="0"/>
          <c:showVal val="0"/>
          <c:showCatName val="0"/>
          <c:showSerName val="0"/>
          <c:showPercent val="0"/>
          <c:showBubbleSize val="0"/>
        </c:dLbls>
        <c:gapWidth val="60"/>
        <c:axId val="1553035167"/>
        <c:axId val="1553037247"/>
      </c:barChart>
      <c:catAx>
        <c:axId val="15530351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3037247"/>
        <c:crosses val="autoZero"/>
        <c:auto val="1"/>
        <c:lblAlgn val="ctr"/>
        <c:lblOffset val="100"/>
        <c:noMultiLvlLbl val="0"/>
      </c:catAx>
      <c:valAx>
        <c:axId val="1553037247"/>
        <c:scaling>
          <c:orientation val="minMax"/>
        </c:scaling>
        <c:delete val="1"/>
        <c:axPos val="b"/>
        <c:numFmt formatCode="_(* #,##0_);_(* \(#,##0\);_(* &quot;-&quot;??_);_(@_)" sourceLinked="1"/>
        <c:majorTickMark val="none"/>
        <c:minorTickMark val="none"/>
        <c:tickLblPos val="nextTo"/>
        <c:crossAx val="1553035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36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979260498331257E-2"/>
          <c:y val="3.0877192982456142E-2"/>
          <c:w val="0.94404147900333746"/>
          <c:h val="0.79323707694432932"/>
        </c:manualLayout>
      </c:layout>
      <c:barChart>
        <c:barDir val="col"/>
        <c:grouping val="stacked"/>
        <c:varyColors val="0"/>
        <c:ser>
          <c:idx val="0"/>
          <c:order val="0"/>
          <c:tx>
            <c:strRef>
              <c:f>'Graficos para CNSS_SVDS'!$B$4</c:f>
              <c:strCache>
                <c:ptCount val="1"/>
                <c:pt idx="0">
                  <c:v>Hombres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para CNSS_SVDS'!$A$6:$A$8</c:f>
              <c:strCache>
                <c:ptCount val="3"/>
                <c:pt idx="0">
                  <c:v>Total AFP</c:v>
                </c:pt>
                <c:pt idx="1">
                  <c:v>Reparto Individualizado</c:v>
                </c:pt>
                <c:pt idx="2">
                  <c:v>Ministerio de Hacienda</c:v>
                </c:pt>
              </c:strCache>
            </c:strRef>
          </c:cat>
          <c:val>
            <c:numRef>
              <c:f>'Graficos para CNSS_SVDS'!$C$6:$C$8</c:f>
              <c:numCache>
                <c:formatCode>0.0%</c:formatCode>
                <c:ptCount val="3"/>
                <c:pt idx="0">
                  <c:v>0.55593732026008058</c:v>
                </c:pt>
                <c:pt idx="1">
                  <c:v>0.24036341727259034</c:v>
                </c:pt>
                <c:pt idx="2">
                  <c:v>0.46713952736235181</c:v>
                </c:pt>
              </c:numCache>
            </c:numRef>
          </c:val>
          <c:extLst>
            <c:ext xmlns:c16="http://schemas.microsoft.com/office/drawing/2014/chart" uri="{C3380CC4-5D6E-409C-BE32-E72D297353CC}">
              <c16:uniqueId val="{00000000-F1B8-417E-BAC6-393568B3E0DE}"/>
            </c:ext>
          </c:extLst>
        </c:ser>
        <c:ser>
          <c:idx val="1"/>
          <c:order val="1"/>
          <c:tx>
            <c:strRef>
              <c:f>'Graficos para CNSS_SVDS'!$D$4</c:f>
              <c:strCache>
                <c:ptCount val="1"/>
                <c:pt idx="0">
                  <c:v>Mujeres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para CNSS_SVDS'!$A$6:$A$8</c:f>
              <c:strCache>
                <c:ptCount val="3"/>
                <c:pt idx="0">
                  <c:v>Total AFP</c:v>
                </c:pt>
                <c:pt idx="1">
                  <c:v>Reparto Individualizado</c:v>
                </c:pt>
                <c:pt idx="2">
                  <c:v>Ministerio de Hacienda</c:v>
                </c:pt>
              </c:strCache>
            </c:strRef>
          </c:cat>
          <c:val>
            <c:numRef>
              <c:f>'Graficos para CNSS_SVDS'!$E$6:$E$8</c:f>
              <c:numCache>
                <c:formatCode>0.0%</c:formatCode>
                <c:ptCount val="3"/>
                <c:pt idx="0">
                  <c:v>0.44406267973991942</c:v>
                </c:pt>
                <c:pt idx="1">
                  <c:v>0.75963658272740964</c:v>
                </c:pt>
                <c:pt idx="2">
                  <c:v>0.53286047263764824</c:v>
                </c:pt>
              </c:numCache>
            </c:numRef>
          </c:val>
          <c:extLst>
            <c:ext xmlns:c16="http://schemas.microsoft.com/office/drawing/2014/chart" uri="{C3380CC4-5D6E-409C-BE32-E72D297353CC}">
              <c16:uniqueId val="{00000001-F1B8-417E-BAC6-393568B3E0DE}"/>
            </c:ext>
          </c:extLst>
        </c:ser>
        <c:dLbls>
          <c:showLegendKey val="0"/>
          <c:showVal val="1"/>
          <c:showCatName val="0"/>
          <c:showSerName val="0"/>
          <c:showPercent val="0"/>
          <c:showBubbleSize val="0"/>
        </c:dLbls>
        <c:gapWidth val="150"/>
        <c:overlap val="100"/>
        <c:axId val="68749184"/>
        <c:axId val="68750720"/>
      </c:barChart>
      <c:catAx>
        <c:axId val="6874918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solidFill>
                <a:latin typeface="Century Gothic" panose="020B0502020202020204" pitchFamily="34" charset="0"/>
                <a:ea typeface="+mn-ea"/>
                <a:cs typeface="+mn-cs"/>
              </a:defRPr>
            </a:pPr>
            <a:endParaRPr lang="en-US"/>
          </a:p>
        </c:txPr>
        <c:crossAx val="68750720"/>
        <c:crosses val="autoZero"/>
        <c:auto val="1"/>
        <c:lblAlgn val="ctr"/>
        <c:lblOffset val="100"/>
        <c:noMultiLvlLbl val="0"/>
      </c:catAx>
      <c:valAx>
        <c:axId val="68750720"/>
        <c:scaling>
          <c:orientation val="minMax"/>
        </c:scaling>
        <c:delete val="1"/>
        <c:axPos val="l"/>
        <c:numFmt formatCode="0.0%" sourceLinked="1"/>
        <c:majorTickMark val="none"/>
        <c:minorTickMark val="none"/>
        <c:tickLblPos val="nextTo"/>
        <c:crossAx val="68749184"/>
        <c:crosses val="autoZero"/>
        <c:crossBetween val="between"/>
      </c:valAx>
      <c:spPr>
        <a:pattFill prst="ltDnDiag">
          <a:fgClr>
            <a:srgbClr val="000000">
              <a:alpha val="0"/>
            </a:srgbClr>
          </a:fgClr>
          <a:bgClr>
            <a:srgbClr val="FFFFFF"/>
          </a:bgClr>
        </a:patt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b="0">
          <a:solidFill>
            <a:schemeClr val="tx1"/>
          </a:solidFill>
          <a:latin typeface="Century Gothic" panose="020B0502020202020204"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84875089790005"/>
          <c:y val="4.4129642694819712E-2"/>
          <c:w val="0.64719065544496124"/>
          <c:h val="0.75187141335475949"/>
        </c:manualLayout>
      </c:layout>
      <c:barChart>
        <c:barDir val="bar"/>
        <c:grouping val="stacked"/>
        <c:varyColors val="0"/>
        <c:ser>
          <c:idx val="0"/>
          <c:order val="0"/>
          <c:tx>
            <c:strRef>
              <c:f>'Graficos para CNSS_SVDS'!$B$37</c:f>
              <c:strCache>
                <c:ptCount val="1"/>
                <c:pt idx="0">
                  <c:v>Hombres</c:v>
                </c:pt>
              </c:strCache>
            </c:strRef>
          </c:tx>
          <c:spPr>
            <a:solidFill>
              <a:schemeClr val="accent1">
                <a:lumMod val="75000"/>
              </a:schemeClr>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para CNSS_SVDS'!$A$39:$A$41</c:f>
              <c:strCache>
                <c:ptCount val="3"/>
                <c:pt idx="0">
                  <c:v> AFP</c:v>
                </c:pt>
                <c:pt idx="1">
                  <c:v>Reparto Individualizado</c:v>
                </c:pt>
                <c:pt idx="2">
                  <c:v>Ministerio de Hacienda</c:v>
                </c:pt>
              </c:strCache>
            </c:strRef>
          </c:cat>
          <c:val>
            <c:numRef>
              <c:f>'Graficos para CNSS_SVDS'!$C$39:$C$41</c:f>
              <c:numCache>
                <c:formatCode>0.0%</c:formatCode>
                <c:ptCount val="3"/>
                <c:pt idx="0">
                  <c:v>0.54327798258446236</c:v>
                </c:pt>
                <c:pt idx="1">
                  <c:v>0.2236877142762041</c:v>
                </c:pt>
                <c:pt idx="2">
                  <c:v>0.4466479206748557</c:v>
                </c:pt>
              </c:numCache>
            </c:numRef>
          </c:val>
          <c:extLst>
            <c:ext xmlns:c16="http://schemas.microsoft.com/office/drawing/2014/chart" uri="{C3380CC4-5D6E-409C-BE32-E72D297353CC}">
              <c16:uniqueId val="{00000000-6FCF-47CF-8C6C-CF962BA2B719}"/>
            </c:ext>
          </c:extLst>
        </c:ser>
        <c:ser>
          <c:idx val="1"/>
          <c:order val="1"/>
          <c:tx>
            <c:strRef>
              <c:f>'Graficos para CNSS_SVDS'!$D$37</c:f>
              <c:strCache>
                <c:ptCount val="1"/>
                <c:pt idx="0">
                  <c:v>Mujeres</c:v>
                </c:pt>
              </c:strCache>
            </c:strRef>
          </c:tx>
          <c:spPr>
            <a:solidFill>
              <a:schemeClr val="accent1">
                <a:lumMod val="60000"/>
                <a:lumOff val="40000"/>
              </a:schemeClr>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para CNSS_SVDS'!$A$39:$A$41</c:f>
              <c:strCache>
                <c:ptCount val="3"/>
                <c:pt idx="0">
                  <c:v> AFP</c:v>
                </c:pt>
                <c:pt idx="1">
                  <c:v>Reparto Individualizado</c:v>
                </c:pt>
                <c:pt idx="2">
                  <c:v>Ministerio de Hacienda</c:v>
                </c:pt>
              </c:strCache>
            </c:strRef>
          </c:cat>
          <c:val>
            <c:numRef>
              <c:f>'Graficos para CNSS_SVDS'!$E$39:$E$41</c:f>
              <c:numCache>
                <c:formatCode>0.0%</c:formatCode>
                <c:ptCount val="3"/>
                <c:pt idx="0">
                  <c:v>0.45672201741553764</c:v>
                </c:pt>
                <c:pt idx="1">
                  <c:v>0.77631228572379585</c:v>
                </c:pt>
                <c:pt idx="2">
                  <c:v>0.5533520793251443</c:v>
                </c:pt>
              </c:numCache>
            </c:numRef>
          </c:val>
          <c:extLst>
            <c:ext xmlns:c16="http://schemas.microsoft.com/office/drawing/2014/chart" uri="{C3380CC4-5D6E-409C-BE32-E72D297353CC}">
              <c16:uniqueId val="{00000001-6FCF-47CF-8C6C-CF962BA2B719}"/>
            </c:ext>
          </c:extLst>
        </c:ser>
        <c:dLbls>
          <c:showLegendKey val="0"/>
          <c:showVal val="1"/>
          <c:showCatName val="0"/>
          <c:showSerName val="0"/>
          <c:showPercent val="0"/>
          <c:showBubbleSize val="0"/>
        </c:dLbls>
        <c:gapWidth val="150"/>
        <c:overlap val="100"/>
        <c:axId val="69094016"/>
        <c:axId val="69099904"/>
      </c:barChart>
      <c:catAx>
        <c:axId val="69094016"/>
        <c:scaling>
          <c:orientation val="minMax"/>
        </c:scaling>
        <c:delete val="0"/>
        <c:axPos val="l"/>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entury Gothic" panose="020B0502020202020204" pitchFamily="34" charset="0"/>
                <a:ea typeface="+mn-ea"/>
                <a:cs typeface="+mn-cs"/>
              </a:defRPr>
            </a:pPr>
            <a:endParaRPr lang="en-US"/>
          </a:p>
        </c:txPr>
        <c:crossAx val="69099904"/>
        <c:crosses val="autoZero"/>
        <c:auto val="1"/>
        <c:lblAlgn val="ctr"/>
        <c:lblOffset val="100"/>
        <c:noMultiLvlLbl val="0"/>
      </c:catAx>
      <c:valAx>
        <c:axId val="69099904"/>
        <c:scaling>
          <c:orientation val="minMax"/>
        </c:scaling>
        <c:delete val="1"/>
        <c:axPos val="b"/>
        <c:numFmt formatCode="0.0%" sourceLinked="1"/>
        <c:majorTickMark val="none"/>
        <c:minorTickMark val="none"/>
        <c:tickLblPos val="nextTo"/>
        <c:crossAx val="69094016"/>
        <c:crosses val="autoZero"/>
        <c:crossBetween val="between"/>
      </c:valAx>
      <c:spPr>
        <a:noFill/>
        <a:ln>
          <a:noFill/>
        </a:ln>
        <a:effectLst/>
      </c:spPr>
    </c:plotArea>
    <c:legend>
      <c:legendPos val="b"/>
      <c:layout>
        <c:manualLayout>
          <c:xMode val="edge"/>
          <c:yMode val="edge"/>
          <c:x val="0.35125192655744752"/>
          <c:y val="0.89389914858420871"/>
          <c:w val="0.329479518889497"/>
          <c:h val="4.441250250882143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sz="1000" b="1">
          <a:solidFill>
            <a:schemeClr val="tx1"/>
          </a:solidFill>
          <a:latin typeface="Century Gothic" panose="020B0502020202020204"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1351341472105922"/>
          <c:y val="0.14068952210676752"/>
          <c:w val="0.66980404825758622"/>
          <c:h val="0.79505318597104269"/>
        </c:manualLayout>
      </c:layout>
      <c:pieChart>
        <c:varyColors val="1"/>
        <c:ser>
          <c:idx val="0"/>
          <c:order val="0"/>
          <c:tx>
            <c:strRef>
              <c:f>'Graficos para CNSS_SVDS'!$B$109:$B$110</c:f>
              <c:strCache>
                <c:ptCount val="2"/>
              </c:strCache>
            </c:strRef>
          </c:tx>
          <c:explosion val="5"/>
          <c:dPt>
            <c:idx val="0"/>
            <c:bubble3D val="0"/>
            <c:spPr>
              <a:solidFill>
                <a:schemeClr val="accent5">
                  <a:shade val="44000"/>
                </a:schemeClr>
              </a:solidFill>
              <a:ln>
                <a:noFill/>
              </a:ln>
              <a:effectLst/>
            </c:spPr>
            <c:extLst>
              <c:ext xmlns:c16="http://schemas.microsoft.com/office/drawing/2014/chart" uri="{C3380CC4-5D6E-409C-BE32-E72D297353CC}">
                <c16:uniqueId val="{00000001-744A-448C-B16A-78D257DBD911}"/>
              </c:ext>
            </c:extLst>
          </c:dPt>
          <c:dPt>
            <c:idx val="1"/>
            <c:bubble3D val="0"/>
            <c:spPr>
              <a:solidFill>
                <a:schemeClr val="accent5">
                  <a:shade val="58000"/>
                </a:schemeClr>
              </a:solidFill>
              <a:ln>
                <a:noFill/>
              </a:ln>
              <a:effectLst/>
            </c:spPr>
            <c:extLst>
              <c:ext xmlns:c16="http://schemas.microsoft.com/office/drawing/2014/chart" uri="{C3380CC4-5D6E-409C-BE32-E72D297353CC}">
                <c16:uniqueId val="{00000003-744A-448C-B16A-78D257DBD911}"/>
              </c:ext>
            </c:extLst>
          </c:dPt>
          <c:dPt>
            <c:idx val="2"/>
            <c:bubble3D val="0"/>
            <c:spPr>
              <a:solidFill>
                <a:schemeClr val="accent5">
                  <a:shade val="72000"/>
                </a:schemeClr>
              </a:solidFill>
              <a:ln>
                <a:noFill/>
              </a:ln>
              <a:effectLst/>
            </c:spPr>
            <c:extLst>
              <c:ext xmlns:c16="http://schemas.microsoft.com/office/drawing/2014/chart" uri="{C3380CC4-5D6E-409C-BE32-E72D297353CC}">
                <c16:uniqueId val="{00000005-744A-448C-B16A-78D257DBD911}"/>
              </c:ext>
            </c:extLst>
          </c:dPt>
          <c:dPt>
            <c:idx val="3"/>
            <c:bubble3D val="0"/>
            <c:spPr>
              <a:solidFill>
                <a:schemeClr val="accent5">
                  <a:shade val="86000"/>
                </a:schemeClr>
              </a:solidFill>
              <a:ln>
                <a:noFill/>
              </a:ln>
              <a:effectLst/>
            </c:spPr>
            <c:extLst>
              <c:ext xmlns:c16="http://schemas.microsoft.com/office/drawing/2014/chart" uri="{C3380CC4-5D6E-409C-BE32-E72D297353CC}">
                <c16:uniqueId val="{00000007-744A-448C-B16A-78D257DBD911}"/>
              </c:ext>
            </c:extLst>
          </c:dPt>
          <c:dPt>
            <c:idx val="4"/>
            <c:bubble3D val="0"/>
            <c:spPr>
              <a:solidFill>
                <a:schemeClr val="accent5"/>
              </a:solidFill>
              <a:ln>
                <a:noFill/>
              </a:ln>
              <a:effectLst/>
            </c:spPr>
            <c:extLst>
              <c:ext xmlns:c16="http://schemas.microsoft.com/office/drawing/2014/chart" uri="{C3380CC4-5D6E-409C-BE32-E72D297353CC}">
                <c16:uniqueId val="{00000009-744A-448C-B16A-78D257DBD911}"/>
              </c:ext>
            </c:extLst>
          </c:dPt>
          <c:dPt>
            <c:idx val="5"/>
            <c:bubble3D val="0"/>
            <c:spPr>
              <a:solidFill>
                <a:schemeClr val="accent5">
                  <a:tint val="86000"/>
                </a:schemeClr>
              </a:solidFill>
              <a:ln>
                <a:noFill/>
              </a:ln>
              <a:effectLst/>
            </c:spPr>
            <c:extLst>
              <c:ext xmlns:c16="http://schemas.microsoft.com/office/drawing/2014/chart" uri="{C3380CC4-5D6E-409C-BE32-E72D297353CC}">
                <c16:uniqueId val="{0000000B-744A-448C-B16A-78D257DBD911}"/>
              </c:ext>
            </c:extLst>
          </c:dPt>
          <c:dPt>
            <c:idx val="6"/>
            <c:bubble3D val="0"/>
            <c:spPr>
              <a:solidFill>
                <a:schemeClr val="accent5">
                  <a:tint val="72000"/>
                </a:schemeClr>
              </a:solidFill>
              <a:ln>
                <a:noFill/>
              </a:ln>
              <a:effectLst/>
            </c:spPr>
            <c:extLst>
              <c:ext xmlns:c16="http://schemas.microsoft.com/office/drawing/2014/chart" uri="{C3380CC4-5D6E-409C-BE32-E72D297353CC}">
                <c16:uniqueId val="{0000000D-744A-448C-B16A-78D257DBD911}"/>
              </c:ext>
            </c:extLst>
          </c:dPt>
          <c:dPt>
            <c:idx val="7"/>
            <c:bubble3D val="0"/>
            <c:spPr>
              <a:solidFill>
                <a:schemeClr val="accent5">
                  <a:tint val="58000"/>
                </a:schemeClr>
              </a:solidFill>
              <a:ln>
                <a:noFill/>
              </a:ln>
              <a:effectLst/>
            </c:spPr>
            <c:extLst>
              <c:ext xmlns:c16="http://schemas.microsoft.com/office/drawing/2014/chart" uri="{C3380CC4-5D6E-409C-BE32-E72D297353CC}">
                <c16:uniqueId val="{0000000F-744A-448C-B16A-78D257DBD911}"/>
              </c:ext>
            </c:extLst>
          </c:dPt>
          <c:dPt>
            <c:idx val="8"/>
            <c:bubble3D val="0"/>
            <c:spPr>
              <a:solidFill>
                <a:schemeClr val="accent5">
                  <a:tint val="44000"/>
                </a:schemeClr>
              </a:solidFill>
              <a:ln>
                <a:noFill/>
              </a:ln>
              <a:effectLst/>
            </c:spPr>
            <c:extLst>
              <c:ext xmlns:c16="http://schemas.microsoft.com/office/drawing/2014/chart" uri="{C3380CC4-5D6E-409C-BE32-E72D297353CC}">
                <c16:uniqueId val="{00000011-744A-448C-B16A-78D257DBD911}"/>
              </c:ext>
            </c:extLst>
          </c:dPt>
          <c:dLbls>
            <c:dLbl>
              <c:idx val="0"/>
              <c:layout>
                <c:manualLayout>
                  <c:x val="-0.23229768109005264"/>
                  <c:y val="-2.647765569000263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venir LT Std 55 Roman" panose="020B0503020203020204" pitchFamily="34"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44A-448C-B16A-78D257DBD911}"/>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venir LT Std 55 Roman" panose="020B0503020203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4A-448C-B16A-78D257DBD911}"/>
                </c:ext>
              </c:extLst>
            </c:dLbl>
            <c:dLbl>
              <c:idx val="2"/>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venir LT Std 55 Roman" panose="020B0503020203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4A-448C-B16A-78D257DBD911}"/>
                </c:ext>
              </c:extLst>
            </c:dLbl>
            <c:dLbl>
              <c:idx val="3"/>
              <c:layout>
                <c:manualLayout>
                  <c:x val="-3.85730893060309E-2"/>
                  <c:y val="8.365241737900140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744A-448C-B16A-78D257DBD911}"/>
                </c:ext>
              </c:extLst>
            </c:dLbl>
            <c:dLbl>
              <c:idx val="4"/>
              <c:layout>
                <c:manualLayout>
                  <c:x val="-5.9705367314994887E-2"/>
                  <c:y val="-5.86570143067630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44A-448C-B16A-78D257DBD911}"/>
                </c:ext>
              </c:extLst>
            </c:dLbl>
            <c:dLbl>
              <c:idx val="5"/>
              <c:layout>
                <c:manualLayout>
                  <c:x val="-0.11450996201201082"/>
                  <c:y val="-0.1124037685176789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744A-448C-B16A-78D257DBD911}"/>
                </c:ext>
              </c:extLst>
            </c:dLbl>
            <c:dLbl>
              <c:idx val="6"/>
              <c:layout>
                <c:manualLayout>
                  <c:x val="4.6369834421108966E-2"/>
                  <c:y val="-0.16530984373470617"/>
                </c:manualLayout>
              </c:layout>
              <c:tx>
                <c:rich>
                  <a:bodyPr/>
                  <a:lstStyle/>
                  <a:p>
                    <a:fld id="{153CF766-3BFC-409C-9ABF-DCD358D65ED5}" type="CATEGORYNAME">
                      <a:rPr lang="en-US"/>
                      <a:pPr/>
                      <a:t>[NOMBRE DE CATEGORÍA]</a:t>
                    </a:fld>
                    <a:r>
                      <a:rPr lang="en-US" baseline="0"/>
                      <a:t>
0.01%</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744A-448C-B16A-78D257DBD911}"/>
                </c:ext>
              </c:extLst>
            </c:dLbl>
            <c:dLbl>
              <c:idx val="7"/>
              <c:layout>
                <c:manualLayout>
                  <c:x val="0.19973326455834139"/>
                  <c:y val="-0.11732223934231198"/>
                </c:manualLayout>
              </c:layout>
              <c:tx>
                <c:rich>
                  <a:bodyPr/>
                  <a:lstStyle/>
                  <a:p>
                    <a:fld id="{87DCDE12-1219-4B33-803F-68C8A41A1CAA}" type="CATEGORYNAME">
                      <a:rPr lang="en-US"/>
                      <a:pPr/>
                      <a:t>[NOMBRE DE CATEGORÍA]</a:t>
                    </a:fld>
                    <a:r>
                      <a:rPr lang="en-US" baseline="0"/>
                      <a:t>
3.55%</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744A-448C-B16A-78D257DBD911}"/>
                </c:ext>
              </c:extLst>
            </c:dLbl>
            <c:dLbl>
              <c:idx val="9"/>
              <c:layout>
                <c:manualLayout>
                  <c:x val="0.11546253493135729"/>
                  <c:y val="1.488658181195746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744A-448C-B16A-78D257DBD91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venir LT Std 55 Roman" panose="020B0503020203020204" pitchFamily="34" charset="0"/>
                    <a:ea typeface="+mn-ea"/>
                    <a:cs typeface="+mn-cs"/>
                  </a:defRPr>
                </a:pPr>
                <a:endParaRPr lang="en-US"/>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'Graficos para CNSS_SVDS'!$A$75:$A$83</c:f>
              <c:strCache>
                <c:ptCount val="9"/>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Organismos Multilaterales</c:v>
                </c:pt>
                <c:pt idx="7">
                  <c:v>Fideicomisos de Oferta Pública</c:v>
                </c:pt>
                <c:pt idx="8">
                  <c:v>Fondos de Inversión</c:v>
                </c:pt>
              </c:strCache>
            </c:strRef>
          </c:cat>
          <c:val>
            <c:numRef>
              <c:f>'Graficos para CNSS_SVDS'!$C$75:$C$83</c:f>
              <c:numCache>
                <c:formatCode>0.00%</c:formatCode>
                <c:ptCount val="9"/>
                <c:pt idx="0">
                  <c:v>0.56540694784846213</c:v>
                </c:pt>
                <c:pt idx="1">
                  <c:v>0.18865107280439264</c:v>
                </c:pt>
                <c:pt idx="2">
                  <c:v>7.8703740404422212E-2</c:v>
                </c:pt>
                <c:pt idx="3">
                  <c:v>1.886229840074129E-2</c:v>
                </c:pt>
                <c:pt idx="4">
                  <c:v>3.4852435392116452E-4</c:v>
                </c:pt>
                <c:pt idx="5">
                  <c:v>2.6824502199005347E-2</c:v>
                </c:pt>
                <c:pt idx="6">
                  <c:v>2.8130696358797577E-5</c:v>
                </c:pt>
                <c:pt idx="7">
                  <c:v>3.5573537190050131E-2</c:v>
                </c:pt>
                <c:pt idx="8">
                  <c:v>8.5601246102646189E-2</c:v>
                </c:pt>
              </c:numCache>
            </c:numRef>
          </c:val>
          <c:extLst>
            <c:ext xmlns:c16="http://schemas.microsoft.com/office/drawing/2014/chart" uri="{C3380CC4-5D6E-409C-BE32-E72D297353CC}">
              <c16:uniqueId val="{00000013-744A-448C-B16A-78D257DBD911}"/>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zero"/>
    <c:showDLblsOverMax val="0"/>
  </c:chart>
  <c:spPr>
    <a:noFill/>
    <a:ln w="6350" cap="flat" cmpd="sng" algn="ctr">
      <a:noFill/>
      <a:prstDash val="solid"/>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174449663034249"/>
          <c:y val="3.0791872237243265E-2"/>
          <c:w val="0.61079939653926185"/>
          <c:h val="0.93527181106923674"/>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para CNSS_SVDS'!$A$117:$A$121</c:f>
              <c:strCache>
                <c:ptCount val="5"/>
                <c:pt idx="0">
                  <c:v>Fondos Complementarios</c:v>
                </c:pt>
                <c:pt idx="1">
                  <c:v>Reparto Individualizado</c:v>
                </c:pt>
                <c:pt idx="2">
                  <c:v>Fondo de Solidaridad Social</c:v>
                </c:pt>
                <c:pt idx="3">
                  <c:v>INABIMA</c:v>
                </c:pt>
                <c:pt idx="4">
                  <c:v>Cuentas personales (CCI)</c:v>
                </c:pt>
              </c:strCache>
            </c:strRef>
          </c:cat>
          <c:val>
            <c:numRef>
              <c:f>'Graficos para CNSS_SVDS'!$C$117:$C$121</c:f>
              <c:numCache>
                <c:formatCode>"$"#,##0.00</c:formatCode>
                <c:ptCount val="5"/>
                <c:pt idx="0">
                  <c:v>88244838.879999995</c:v>
                </c:pt>
                <c:pt idx="1">
                  <c:v>46002476789.459999</c:v>
                </c:pt>
                <c:pt idx="2">
                  <c:v>62528638473.309998</c:v>
                </c:pt>
                <c:pt idx="3">
                  <c:v>115542811385.67</c:v>
                </c:pt>
                <c:pt idx="4">
                  <c:v>850971285733.26001</c:v>
                </c:pt>
              </c:numCache>
            </c:numRef>
          </c:val>
          <c:extLst>
            <c:ext xmlns:c16="http://schemas.microsoft.com/office/drawing/2014/chart" uri="{C3380CC4-5D6E-409C-BE32-E72D297353CC}">
              <c16:uniqueId val="{00000000-8158-44AE-B63F-4771F6EB71A9}"/>
            </c:ext>
          </c:extLst>
        </c:ser>
        <c:dLbls>
          <c:showLegendKey val="0"/>
          <c:showVal val="1"/>
          <c:showCatName val="0"/>
          <c:showSerName val="0"/>
          <c:showPercent val="0"/>
          <c:showBubbleSize val="0"/>
        </c:dLbls>
        <c:gapWidth val="115"/>
        <c:overlap val="-20"/>
        <c:axId val="69285376"/>
        <c:axId val="69286912"/>
      </c:barChart>
      <c:catAx>
        <c:axId val="69285376"/>
        <c:scaling>
          <c:orientation val="minMax"/>
        </c:scaling>
        <c:delete val="0"/>
        <c:axPos val="l"/>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9286912"/>
        <c:crosses val="autoZero"/>
        <c:auto val="1"/>
        <c:lblAlgn val="ctr"/>
        <c:lblOffset val="100"/>
        <c:noMultiLvlLbl val="0"/>
      </c:catAx>
      <c:valAx>
        <c:axId val="69286912"/>
        <c:scaling>
          <c:orientation val="minMax"/>
        </c:scaling>
        <c:delete val="0"/>
        <c:axPos val="b"/>
        <c:numFmt formatCode="&quot;$&quot;#,##0.00" sourceLinked="1"/>
        <c:majorTickMark val="none"/>
        <c:minorTickMark val="none"/>
        <c:tickLblPos val="none"/>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92853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1">
          <a:solidFill>
            <a:schemeClr val="tx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32602015823771E-2"/>
          <c:y val="0.26418633507824002"/>
          <c:w val="0.95544608710408307"/>
          <c:h val="0.65511577713589253"/>
        </c:manualLayout>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100" b="0" i="0" u="none" strike="noStrike" kern="1200" baseline="0">
                    <a:solidFill>
                      <a:sysClr val="windowText" lastClr="000000"/>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'Graficos para CNSS_SVDS'!$A$196:$A$209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formatCode="mmm\-yy">
                  <c:v>44927</c:v>
                </c:pt>
              </c:numCache>
            </c:numRef>
          </c:cat>
          <c:val>
            <c:numRef>
              <c:f>'Graficos para CNSS_SVDS'!$B$196:$B$209</c:f>
              <c:numCache>
                <c:formatCode>_-[$$-1C0A]* #,##0_-;\-[$$-1C0A]* #,##0_-;_-[$$-1C0A]* "-"??_-;_-@_-</c:formatCode>
                <c:ptCount val="14"/>
                <c:pt idx="0">
                  <c:v>120341438720.42728</c:v>
                </c:pt>
                <c:pt idx="1">
                  <c:v>154672175241.93341</c:v>
                </c:pt>
                <c:pt idx="2">
                  <c:v>198249647319.65976</c:v>
                </c:pt>
                <c:pt idx="3">
                  <c:v>248541638566.08951</c:v>
                </c:pt>
                <c:pt idx="4">
                  <c:v>305297323527.84998</c:v>
                </c:pt>
                <c:pt idx="5">
                  <c:v>367708870927.88007</c:v>
                </c:pt>
                <c:pt idx="6">
                  <c:v>436929968232.27997</c:v>
                </c:pt>
                <c:pt idx="7">
                  <c:v>520077015572.93005</c:v>
                </c:pt>
                <c:pt idx="8">
                  <c:v>599976129579.04993</c:v>
                </c:pt>
                <c:pt idx="9">
                  <c:v>707666437209.25378</c:v>
                </c:pt>
                <c:pt idx="10">
                  <c:v>820942249817.68213</c:v>
                </c:pt>
                <c:pt idx="11">
                  <c:v>960567116412.33008</c:v>
                </c:pt>
                <c:pt idx="12">
                  <c:v>1062302308561.65</c:v>
                </c:pt>
                <c:pt idx="13">
                  <c:v>1075133457220.5802</c:v>
                </c:pt>
              </c:numCache>
            </c:numRef>
          </c:val>
          <c:extLst>
            <c:ext xmlns:c16="http://schemas.microsoft.com/office/drawing/2014/chart" uri="{C3380CC4-5D6E-409C-BE32-E72D297353CC}">
              <c16:uniqueId val="{00000000-F7A7-48D6-88F5-4A5525AE92FC}"/>
            </c:ext>
          </c:extLst>
        </c:ser>
        <c:dLbls>
          <c:showLegendKey val="0"/>
          <c:showVal val="1"/>
          <c:showCatName val="0"/>
          <c:showSerName val="0"/>
          <c:showPercent val="0"/>
          <c:showBubbleSize val="0"/>
        </c:dLbls>
        <c:gapWidth val="56"/>
        <c:axId val="16128432"/>
        <c:axId val="1288539024"/>
      </c:barChart>
      <c:catAx>
        <c:axId val="161284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entury Gothic" panose="020B0502020202020204" pitchFamily="34" charset="0"/>
                <a:ea typeface="+mn-ea"/>
                <a:cs typeface="+mn-cs"/>
              </a:defRPr>
            </a:pPr>
            <a:endParaRPr lang="en-US"/>
          </a:p>
        </c:txPr>
        <c:crossAx val="1288539024"/>
        <c:crosses val="autoZero"/>
        <c:auto val="1"/>
        <c:lblAlgn val="ctr"/>
        <c:lblOffset val="100"/>
        <c:noMultiLvlLbl val="0"/>
      </c:catAx>
      <c:valAx>
        <c:axId val="1288539024"/>
        <c:scaling>
          <c:orientation val="minMax"/>
        </c:scaling>
        <c:delete val="1"/>
        <c:axPos val="l"/>
        <c:numFmt formatCode="_-[$$-1C0A]* #,##0_-;\-[$$-1C0A]* #,##0_-;_-[$$-1C0A]* &quot;-&quot;??_-;_-@_-" sourceLinked="1"/>
        <c:majorTickMark val="none"/>
        <c:minorTickMark val="none"/>
        <c:tickLblPos val="nextTo"/>
        <c:crossAx val="161284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solidFill>
            <a:sysClr val="windowText" lastClr="000000"/>
          </a:solidFill>
          <a:latin typeface="Century Gothic" panose="020B0502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65715832066128E-3"/>
          <c:y val="2.1112982111243805E-2"/>
          <c:w val="0.98117455823023392"/>
          <c:h val="0.873605983019906"/>
        </c:manualLayout>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'Graficos para CNSS_SVDS'!$A$250:$A$259</c:f>
              <c:strCache>
                <c:ptCount val="10"/>
                <c:pt idx="0">
                  <c:v>Hasta 19</c:v>
                </c:pt>
                <c:pt idx="1">
                  <c:v>20-24</c:v>
                </c:pt>
                <c:pt idx="2">
                  <c:v>25-29</c:v>
                </c:pt>
                <c:pt idx="3">
                  <c:v>30-34</c:v>
                </c:pt>
                <c:pt idx="4">
                  <c:v>35-39</c:v>
                </c:pt>
                <c:pt idx="5">
                  <c:v>40-44</c:v>
                </c:pt>
                <c:pt idx="6">
                  <c:v>45-49</c:v>
                </c:pt>
                <c:pt idx="7">
                  <c:v>50-54</c:v>
                </c:pt>
                <c:pt idx="8">
                  <c:v>55-59</c:v>
                </c:pt>
                <c:pt idx="9">
                  <c:v>60 y más</c:v>
                </c:pt>
              </c:strCache>
            </c:strRef>
          </c:cat>
          <c:val>
            <c:numRef>
              <c:f>'Graficos para CNSS_SVDS'!$B$250:$B$259</c:f>
              <c:numCache>
                <c:formatCode>_(* #,##0_);_(* \(#,##0\);_(* "-"??_);_(@_)</c:formatCode>
                <c:ptCount val="10"/>
                <c:pt idx="0">
                  <c:v>31360</c:v>
                </c:pt>
                <c:pt idx="1">
                  <c:v>244470</c:v>
                </c:pt>
                <c:pt idx="2">
                  <c:v>309966</c:v>
                </c:pt>
                <c:pt idx="3">
                  <c:v>308461</c:v>
                </c:pt>
                <c:pt idx="4">
                  <c:v>255268</c:v>
                </c:pt>
                <c:pt idx="5">
                  <c:v>232686</c:v>
                </c:pt>
                <c:pt idx="6">
                  <c:v>186015</c:v>
                </c:pt>
                <c:pt idx="7">
                  <c:v>154264</c:v>
                </c:pt>
                <c:pt idx="8">
                  <c:v>123945</c:v>
                </c:pt>
                <c:pt idx="9">
                  <c:v>173903</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5795-4DE2-9EDB-BE6CBD1BA69E}"/>
            </c:ext>
          </c:extLst>
        </c:ser>
        <c:dLbls>
          <c:dLblPos val="outEnd"/>
          <c:showLegendKey val="0"/>
          <c:showVal val="1"/>
          <c:showCatName val="0"/>
          <c:showSerName val="0"/>
          <c:showPercent val="0"/>
          <c:showBubbleSize val="0"/>
        </c:dLbls>
        <c:gapWidth val="100"/>
        <c:overlap val="-24"/>
        <c:axId val="890465184"/>
        <c:axId val="540425856"/>
      </c:barChart>
      <c:catAx>
        <c:axId val="89046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Century Gothic" panose="020B0502020202020204" pitchFamily="34" charset="0"/>
                <a:ea typeface="+mn-ea"/>
                <a:cs typeface="+mn-cs"/>
              </a:defRPr>
            </a:pPr>
            <a:endParaRPr lang="en-US"/>
          </a:p>
        </c:txPr>
        <c:crossAx val="540425856"/>
        <c:crosses val="autoZero"/>
        <c:auto val="1"/>
        <c:lblAlgn val="ctr"/>
        <c:lblOffset val="100"/>
        <c:noMultiLvlLbl val="0"/>
      </c:catAx>
      <c:valAx>
        <c:axId val="540425856"/>
        <c:scaling>
          <c:orientation val="minMax"/>
        </c:scaling>
        <c:delete val="1"/>
        <c:axPos val="l"/>
        <c:numFmt formatCode="_(* #,##0_);_(* \(#,##0\);_(* &quot;-&quot;??_);_(@_)" sourceLinked="1"/>
        <c:majorTickMark val="none"/>
        <c:minorTickMark val="none"/>
        <c:tickLblPos val="nextTo"/>
        <c:crossAx val="8904651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sz="1000">
          <a:solidFill>
            <a:sysClr val="windowText" lastClr="000000"/>
          </a:solidFill>
          <a:latin typeface="Century Gothic" panose="020B0502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364608874475995E-2"/>
          <c:y val="0.10971122107863029"/>
          <c:w val="0.9664910694383525"/>
          <c:h val="0.78741047572370393"/>
        </c:manualLayout>
      </c:layout>
      <c:lineChart>
        <c:grouping val="stacked"/>
        <c:varyColors val="0"/>
        <c:ser>
          <c:idx val="0"/>
          <c:order val="0"/>
          <c:tx>
            <c:v>CCI</c:v>
          </c:tx>
          <c:spPr>
            <a:ln w="34925" cap="rnd">
              <a:solidFill>
                <a:schemeClr val="accent1">
                  <a:shade val="76000"/>
                </a:schemeClr>
              </a:solidFill>
              <a:round/>
            </a:ln>
            <a:effectLst>
              <a:outerShdw blurRad="40000" dist="23000" dir="5400000" rotWithShape="0">
                <a:srgbClr val="000000">
                  <a:alpha val="35000"/>
                </a:srgbClr>
              </a:outerShdw>
            </a:effectLst>
          </c:spPr>
          <c:marker>
            <c:symbol val="circle"/>
            <c:size val="14"/>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w="9525">
                <a:solidFill>
                  <a:schemeClr val="accent1">
                    <a:shade val="76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'Graficos para CNSS_SVDS'!$A$303:$A$323</c15:sqref>
                  </c15:fullRef>
                </c:ext>
              </c:extLst>
              <c:f>'Graficos para CNSS_SVDS'!$A$310:$A$323</c:f>
              <c:strCache>
                <c:ptCount val="14"/>
                <c:pt idx="0">
                  <c:v>Dec-10</c:v>
                </c:pt>
                <c:pt idx="1">
                  <c:v>Dec-11</c:v>
                </c:pt>
                <c:pt idx="2">
                  <c:v>Dec-12</c:v>
                </c:pt>
                <c:pt idx="3">
                  <c:v>Dec-13</c:v>
                </c:pt>
                <c:pt idx="4">
                  <c:v>Dec-14</c:v>
                </c:pt>
                <c:pt idx="5">
                  <c:v>Dec-15</c:v>
                </c:pt>
                <c:pt idx="6">
                  <c:v>Dec-16</c:v>
                </c:pt>
                <c:pt idx="7">
                  <c:v>Dec-17</c:v>
                </c:pt>
                <c:pt idx="8">
                  <c:v>Dec-18</c:v>
                </c:pt>
                <c:pt idx="9">
                  <c:v>Dec-19</c:v>
                </c:pt>
                <c:pt idx="10">
                  <c:v>dic-20</c:v>
                </c:pt>
                <c:pt idx="11">
                  <c:v>dic-21</c:v>
                </c:pt>
                <c:pt idx="12">
                  <c:v>dic-22</c:v>
                </c:pt>
                <c:pt idx="13">
                  <c:v>ene-23</c:v>
                </c:pt>
              </c:strCache>
            </c:strRef>
          </c:cat>
          <c:val>
            <c:numRef>
              <c:extLst>
                <c:ext xmlns:c15="http://schemas.microsoft.com/office/drawing/2012/chart" uri="{02D57815-91ED-43cb-92C2-25804820EDAC}">
                  <c15:fullRef>
                    <c15:sqref>'Graficos para CNSS_SVDS'!$B$303:$B$323</c15:sqref>
                  </c15:fullRef>
                </c:ext>
              </c:extLst>
              <c:f>'Graficos para CNSS_SVDS'!$B$310:$B$323</c:f>
              <c:numCache>
                <c:formatCode>0.00%</c:formatCode>
                <c:ptCount val="14"/>
                <c:pt idx="0">
                  <c:v>0.108409960162953</c:v>
                </c:pt>
                <c:pt idx="1">
                  <c:v>0.124824699343822</c:v>
                </c:pt>
                <c:pt idx="2">
                  <c:v>0.14269999999999999</c:v>
                </c:pt>
                <c:pt idx="3">
                  <c:v>0.132289709655253</c:v>
                </c:pt>
                <c:pt idx="4">
                  <c:v>0.12024802064232901</c:v>
                </c:pt>
                <c:pt idx="5">
                  <c:v>0.10699132529452618</c:v>
                </c:pt>
                <c:pt idx="6">
                  <c:v>9.8297349429762718E-2</c:v>
                </c:pt>
                <c:pt idx="7">
                  <c:v>0.1082</c:v>
                </c:pt>
                <c:pt idx="8">
                  <c:v>7.7608962142139595E-2</c:v>
                </c:pt>
                <c:pt idx="9">
                  <c:v>0.10809646211624585</c:v>
                </c:pt>
                <c:pt idx="10">
                  <c:v>0.10281754170746263</c:v>
                </c:pt>
                <c:pt idx="11">
                  <c:v>0.12146660736585108</c:v>
                </c:pt>
                <c:pt idx="12">
                  <c:v>5.5199999999999999E-2</c:v>
                </c:pt>
                <c:pt idx="13">
                  <c:v>5.6737110987465693E-2</c:v>
                </c:pt>
              </c:numCache>
            </c:numRef>
          </c:val>
          <c:smooth val="0"/>
          <c:extLst>
            <c:ext xmlns:c16="http://schemas.microsoft.com/office/drawing/2014/chart" uri="{C3380CC4-5D6E-409C-BE32-E72D297353CC}">
              <c16:uniqueId val="{00000000-6F0A-4522-BB72-B50BF6707A2F}"/>
            </c:ext>
          </c:extLst>
        </c:ser>
        <c:ser>
          <c:idx val="1"/>
          <c:order val="1"/>
          <c:tx>
            <c:strRef>
              <c:f>'Graficos para CNSS_SVDS'!$C$302</c:f>
              <c:strCache>
                <c:ptCount val="1"/>
                <c:pt idx="0">
                  <c:v>Promedio Sistema</c:v>
                </c:pt>
              </c:strCache>
            </c:strRef>
          </c:tx>
          <c:spPr>
            <a:ln w="34925" cap="rnd">
              <a:solidFill>
                <a:schemeClr val="accent1">
                  <a:tint val="77000"/>
                </a:schemeClr>
              </a:solidFill>
              <a:round/>
            </a:ln>
            <a:effectLst>
              <a:outerShdw blurRad="40000" dist="23000" dir="5400000" rotWithShape="0">
                <a:srgbClr val="000000">
                  <a:alpha val="35000"/>
                </a:srgbClr>
              </a:outerShdw>
            </a:effectLst>
          </c:spPr>
          <c:marker>
            <c:symbol val="circle"/>
            <c:size val="14"/>
            <c:spPr>
              <a:solidFill>
                <a:schemeClr val="accent5">
                  <a:lumMod val="50000"/>
                </a:schemeClr>
              </a:solidFill>
              <a:ln w="9525">
                <a:solidFill>
                  <a:schemeClr val="accent1">
                    <a:tint val="77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2.9617988394584245E-2"/>
                  <c:y val="3.419515545647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0A-4522-BB72-B50BF6707A2F}"/>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'Graficos para CNSS_SVDS'!$A$303:$A$323</c15:sqref>
                  </c15:fullRef>
                </c:ext>
              </c:extLst>
              <c:f>'Graficos para CNSS_SVDS'!$A$310:$A$323</c:f>
              <c:strCache>
                <c:ptCount val="14"/>
                <c:pt idx="0">
                  <c:v>Dec-10</c:v>
                </c:pt>
                <c:pt idx="1">
                  <c:v>Dec-11</c:v>
                </c:pt>
                <c:pt idx="2">
                  <c:v>Dec-12</c:v>
                </c:pt>
                <c:pt idx="3">
                  <c:v>Dec-13</c:v>
                </c:pt>
                <c:pt idx="4">
                  <c:v>Dec-14</c:v>
                </c:pt>
                <c:pt idx="5">
                  <c:v>Dec-15</c:v>
                </c:pt>
                <c:pt idx="6">
                  <c:v>Dec-16</c:v>
                </c:pt>
                <c:pt idx="7">
                  <c:v>Dec-17</c:v>
                </c:pt>
                <c:pt idx="8">
                  <c:v>Dec-18</c:v>
                </c:pt>
                <c:pt idx="9">
                  <c:v>Dec-19</c:v>
                </c:pt>
                <c:pt idx="10">
                  <c:v>dic-20</c:v>
                </c:pt>
                <c:pt idx="11">
                  <c:v>dic-21</c:v>
                </c:pt>
                <c:pt idx="12">
                  <c:v>dic-22</c:v>
                </c:pt>
                <c:pt idx="13">
                  <c:v>ene-23</c:v>
                </c:pt>
              </c:strCache>
            </c:strRef>
          </c:cat>
          <c:val>
            <c:numRef>
              <c:extLst>
                <c:ext xmlns:c15="http://schemas.microsoft.com/office/drawing/2012/chart" uri="{02D57815-91ED-43cb-92C2-25804820EDAC}">
                  <c15:fullRef>
                    <c15:sqref>'Graficos para CNSS_SVDS'!$C$303:$C$323</c15:sqref>
                  </c15:fullRef>
                </c:ext>
              </c:extLst>
              <c:f>'Graficos para CNSS_SVDS'!$C$310:$C$323</c:f>
              <c:numCache>
                <c:formatCode>0.00%</c:formatCode>
                <c:ptCount val="14"/>
                <c:pt idx="0">
                  <c:v>0.110547250717437</c:v>
                </c:pt>
                <c:pt idx="1">
                  <c:v>0.12663965470126301</c:v>
                </c:pt>
                <c:pt idx="2">
                  <c:v>0.1454</c:v>
                </c:pt>
                <c:pt idx="3">
                  <c:v>0.133732017269869</c:v>
                </c:pt>
                <c:pt idx="4">
                  <c:v>0.124785116569871</c:v>
                </c:pt>
                <c:pt idx="5">
                  <c:v>0.11080081164274938</c:v>
                </c:pt>
                <c:pt idx="6">
                  <c:v>0.10235589284546419</c:v>
                </c:pt>
                <c:pt idx="7">
                  <c:v>0.11070000000000001</c:v>
                </c:pt>
                <c:pt idx="8">
                  <c:v>8.2640731703871997E-2</c:v>
                </c:pt>
                <c:pt idx="9">
                  <c:v>0.10823910973861361</c:v>
                </c:pt>
                <c:pt idx="10">
                  <c:v>0.10213831141310357</c:v>
                </c:pt>
                <c:pt idx="11">
                  <c:v>0.11999139284832067</c:v>
                </c:pt>
                <c:pt idx="12">
                  <c:v>6.0999999999999999E-2</c:v>
                </c:pt>
                <c:pt idx="13">
                  <c:v>6.2228278030250932E-2</c:v>
                </c:pt>
              </c:numCache>
            </c:numRef>
          </c:val>
          <c:smooth val="0"/>
          <c:extLst>
            <c:ext xmlns:c16="http://schemas.microsoft.com/office/drawing/2014/chart" uri="{C3380CC4-5D6E-409C-BE32-E72D297353CC}">
              <c16:uniqueId val="{00000001-6F0A-4522-BB72-B50BF6707A2F}"/>
            </c:ext>
          </c:extLst>
        </c:ser>
        <c:dLbls>
          <c:showLegendKey val="0"/>
          <c:showVal val="1"/>
          <c:showCatName val="0"/>
          <c:showSerName val="0"/>
          <c:showPercent val="0"/>
          <c:showBubbleSize val="0"/>
        </c:dLbls>
        <c:marker val="1"/>
        <c:smooth val="0"/>
        <c:axId val="16128432"/>
        <c:axId val="1288539024"/>
      </c:lineChart>
      <c:catAx>
        <c:axId val="161284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88539024"/>
        <c:crosses val="autoZero"/>
        <c:auto val="1"/>
        <c:lblAlgn val="ctr"/>
        <c:lblOffset val="100"/>
        <c:noMultiLvlLbl val="0"/>
      </c:catAx>
      <c:valAx>
        <c:axId val="1288539024"/>
        <c:scaling>
          <c:orientation val="minMax"/>
        </c:scaling>
        <c:delete val="1"/>
        <c:axPos val="l"/>
        <c:numFmt formatCode="0.00%" sourceLinked="1"/>
        <c:majorTickMark val="none"/>
        <c:minorTickMark val="none"/>
        <c:tickLblPos val="nextTo"/>
        <c:crossAx val="161284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5890735611035493E-2"/>
          <c:y val="0.19650169438974627"/>
          <c:w val="0.91721095357649207"/>
          <c:h val="0.57407317970484173"/>
        </c:manualLayout>
      </c:layout>
      <c:barChart>
        <c:barDir val="col"/>
        <c:grouping val="clustered"/>
        <c:varyColors val="0"/>
        <c:ser>
          <c:idx val="0"/>
          <c:order val="1"/>
          <c:spPr>
            <a:solidFill>
              <a:schemeClr val="tx2">
                <a:lumMod val="60000"/>
                <a:lumOff val="40000"/>
              </a:schemeClr>
            </a:solidFill>
            <a:ln w="28575" cap="rnd">
              <a:solidFill>
                <a:schemeClr val="accent5"/>
              </a:solidFill>
              <a:round/>
            </a:ln>
            <a:effectLst/>
          </c:spPr>
          <c:invertIfNegative val="0"/>
          <c:dLbls>
            <c:spPr>
              <a:noFill/>
              <a:ln>
                <a:noFill/>
              </a:ln>
              <a:effectLst/>
            </c:spPr>
            <c:txPr>
              <a:bodyPr rot="-5400000"/>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Evolucion_Capita!$E$7:$E$19</c:f>
              <c:strCache>
                <c:ptCount val="13"/>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Sep.2022-enero 2022</c:v>
                </c:pt>
                <c:pt idx="12">
                  <c:v>26 de Enero del 2023 </c:v>
                </c:pt>
              </c:strCache>
            </c:strRef>
          </c:cat>
          <c:val>
            <c:numRef>
              <c:f>Evolucion_Capita!$F$7:$F$19</c:f>
              <c:numCache>
                <c:formatCode>#,##0.00</c:formatCode>
                <c:ptCount val="13"/>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pt idx="12">
                  <c:v>1577.45</c:v>
                </c:pt>
              </c:numCache>
            </c:numRef>
          </c:val>
          <c:extLst>
            <c:ext xmlns:c16="http://schemas.microsoft.com/office/drawing/2014/chart" uri="{C3380CC4-5D6E-409C-BE32-E72D297353CC}">
              <c16:uniqueId val="{00000000-94DE-48D3-A5B5-73BD0050A1FD}"/>
            </c:ext>
          </c:extLst>
        </c:ser>
        <c:dLbls>
          <c:showLegendKey val="0"/>
          <c:showVal val="0"/>
          <c:showCatName val="0"/>
          <c:showSerName val="0"/>
          <c:showPercent val="0"/>
          <c:showBubbleSize val="0"/>
        </c:dLbls>
        <c:gapWidth val="44"/>
        <c:overlap val="4"/>
        <c:axId val="670618303"/>
        <c:axId val="670609567"/>
        <c:extLst>
          <c:ext xmlns:c15="http://schemas.microsoft.com/office/drawing/2012/chart" uri="{02D57815-91ED-43cb-92C2-25804820EDAC}">
            <c15:filteredBarSeries>
              <c15:ser>
                <c:idx val="1"/>
                <c:order val="0"/>
                <c:invertIfNegative val="0"/>
                <c:cat>
                  <c:strRef>
                    <c:extLst>
                      <c:ext uri="{02D57815-91ED-43cb-92C2-25804820EDAC}">
                        <c15:formulaRef>
                          <c15:sqref>Evolucion_Capita!$E$7:$E$19</c15:sqref>
                        </c15:formulaRef>
                      </c:ext>
                    </c:extLst>
                    <c:strCache>
                      <c:ptCount val="13"/>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Sep.2022-enero 2022</c:v>
                      </c:pt>
                      <c:pt idx="12">
                        <c:v>26 de Enero del 2023 </c:v>
                      </c:pt>
                    </c:strCache>
                  </c:strRef>
                </c:cat>
                <c:val>
                  <c:numRef>
                    <c:extLst>
                      <c:ext uri="{02D57815-91ED-43cb-92C2-25804820EDAC}">
                        <c15:formulaRef>
                          <c15:sqref>Evolucion_Capita!$F$7:$F$18</c15:sqref>
                        </c15:formulaRef>
                      </c:ext>
                    </c:extLst>
                    <c:numCache>
                      <c:formatCode>#,##0.00</c:formatCode>
                      <c:ptCount val="12"/>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numCache>
                  </c:numRef>
                </c:val>
                <c:extLst>
                  <c:ext xmlns:c16="http://schemas.microsoft.com/office/drawing/2014/chart" uri="{C3380CC4-5D6E-409C-BE32-E72D297353CC}">
                    <c16:uniqueId val="{00000001-94DE-48D3-A5B5-73BD0050A1FD}"/>
                  </c:ext>
                </c:extLst>
              </c15:ser>
            </c15:filteredBarSeries>
          </c:ext>
        </c:extLst>
      </c:barChart>
      <c:catAx>
        <c:axId val="67061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050"/>
            </a:pPr>
            <a:endParaRPr lang="en-US"/>
          </a:p>
        </c:txPr>
        <c:crossAx val="670609567"/>
        <c:crosses val="autoZero"/>
        <c:auto val="1"/>
        <c:lblAlgn val="ctr"/>
        <c:lblOffset val="100"/>
        <c:noMultiLvlLbl val="0"/>
      </c:catAx>
      <c:valAx>
        <c:axId val="670609567"/>
        <c:scaling>
          <c:orientation val="minMax"/>
        </c:scaling>
        <c:delete val="1"/>
        <c:axPos val="l"/>
        <c:numFmt formatCode="#,##0.00" sourceLinked="1"/>
        <c:majorTickMark val="none"/>
        <c:minorTickMark val="none"/>
        <c:tickLblPos val="nextTo"/>
        <c:crossAx val="670618303"/>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Jun.23 </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2389739</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Jun.23 </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101543</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9EC9-4659-B9E4-B27807575A58}"/>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9EC9-4659-B9E4-B27807575A58}"/>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9EC9-4659-B9E4-B27807575A58}"/>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9EC9-4659-B9E4-B27807575A58}"/>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Jun.23 </c:v>
                </c:pt>
              </c:strCache>
            </c:strRef>
          </c:cat>
          <c:val>
            <c:numRef>
              <c:extLst>
                <c:ext xmlns:c15="http://schemas.microsoft.com/office/drawing/2012/chart" uri="{02D57815-91ED-43cb-92C2-25804820EDAC}">
                  <c15:fullRef>
                    <c15:sqref>'II.3. Empl x sector '!$L$5:$L$20</c15:sqref>
                  </c15:fullRef>
                </c:ext>
              </c:extLst>
              <c:f>'II.3. Empl x sector '!$L$9:$L$20</c:f>
              <c:numCache>
                <c:formatCode>_(* #,##0.00_);_(* \(#,##0.00\);_(*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23.534256423387138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154522</c:v>
                </c:pt>
                <c:pt idx="1">
                  <c:v>132156</c:v>
                </c:pt>
                <c:pt idx="2">
                  <c:v>149896</c:v>
                </c:pt>
                <c:pt idx="3">
                  <c:v>226957</c:v>
                </c:pt>
                <c:pt idx="4">
                  <c:v>148911</c:v>
                </c:pt>
                <c:pt idx="5">
                  <c:v>361765</c:v>
                </c:pt>
                <c:pt idx="6">
                  <c:v>196849</c:v>
                </c:pt>
                <c:pt idx="7">
                  <c:v>575796</c:v>
                </c:pt>
                <c:pt idx="8">
                  <c:v>442914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0.61233172153668891</c:v>
                </c:pt>
                <c:pt idx="1">
                  <c:v>0.17150369794077386</c:v>
                </c:pt>
                <c:pt idx="2">
                  <c:v>0.10231133608422048</c:v>
                </c:pt>
                <c:pt idx="3">
                  <c:v>7.054154397644348E-2</c:v>
                </c:pt>
                <c:pt idx="4">
                  <c:v>2.0828614478595273E-2</c:v>
                </c:pt>
                <c:pt idx="5">
                  <c:v>1.7135597727071291E-2</c:v>
                </c:pt>
                <c:pt idx="6">
                  <c:v>2.737756418463114E-3</c:v>
                </c:pt>
                <c:pt idx="7">
                  <c:v>2.5112513910363096E-3</c:v>
                </c:pt>
                <c:pt idx="8">
                  <c:v>9.8480446707306269E-5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Ene-Jun.23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10711155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3835871392386479E-2"/>
                  <c:y val="-4.001532240902319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5848370958708646E-2"/>
                  <c:y val="-3.605029438887706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6603439229311292E-2"/>
                  <c:y val="-3.3700219904944317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7214673809301509E-2"/>
                  <c:y val="-4.6861885507554865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3.0946881799448947E-2"/>
                  <c:y val="-2.951663474498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9383364372833537E-2"/>
                  <c:y val="-3.4870681705327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8596481898253756E-2"/>
                  <c:y val="-3.6899836844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0696445743922584E-2"/>
                  <c:y val="-3.6960488047102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930234062791727E-2"/>
                  <c:y val="-2.9104064694615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Ene-Jun.23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0.97830719469562344</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1F46-43BF-B8A4-2095DE0A1C41}"/>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1F46-43BF-B8A4-2095DE0A1C41}"/>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1F46-43BF-B8A4-2095DE0A1C41}"/>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1F46-43BF-B8A4-2095DE0A1C41}"/>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0026612567169522"/>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Ene-Jun.23 </c:v>
                </c:pt>
              </c:strCache>
              <c:extLst/>
            </c:strRef>
          </c:cat>
          <c:val>
            <c:numRef>
              <c:f>'III.1.4.Afil. SFS'!$B$9:$B$20</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4601382</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Ene-Jun.23 </c:v>
                </c:pt>
              </c:strCache>
              <c:extLst/>
            </c:strRef>
          </c:cat>
          <c:val>
            <c:numRef>
              <c:f>'III.1.4.Afil. SFS'!$C$9:$C$20</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5772009</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Ene-Jun.23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5166442</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5206949</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2066790567008967"/>
          <c:w val="0.97912423415250316"/>
          <c:h val="0.6591131868603424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Jun.23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2496549</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656B-4162-AD5F-A06C5A67A5AC}"/>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56B-4162-AD5F-A06C5A67A5AC}"/>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56B-4162-AD5F-A06C5A67A5AC}"/>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56B-4162-AD5F-A06C5A67A5AC}"/>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Jun.23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2104833</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656B-4162-AD5F-A06C5A67A5AC}"/>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656B-4162-AD5F-A06C5A67A5AC}"/>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656B-4162-AD5F-A06C5A67A5AC}"/>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656B-4162-AD5F-A06C5A67A5AC}"/>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Jun.23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1187884</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Jun.23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1103959</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Jun.23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916949</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Jun.23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1392590</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Jun.23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4828308</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Jun.23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943701</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Jun.23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0.19545169860746248</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0428617400579E-2"/>
          <c:y val="1.6726734523921046E-3"/>
          <c:w val="0.97500499475953151"/>
          <c:h val="0.78254553588618037"/>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Jun.23</c:v>
                </c:pt>
              </c:strCache>
            </c:strRef>
          </c:cat>
          <c:val>
            <c:numRef>
              <c:extLst>
                <c:ext xmlns:c15="http://schemas.microsoft.com/office/drawing/2012/chart" uri="{02D57815-91ED-43cb-92C2-25804820EDAC}">
                  <c15:fullRef>
                    <c15:sqref>('III.3.3.Afil.SFSRSsex tipo '!$C$5:$C$13,'III.3.3.Afil.SFSRSsex tipo '!$C$20)</c15:sqref>
                  </c15:fullRef>
                </c:ext>
              </c:extLst>
              <c:f>('III.3.3.Afil.SFSRSsex tipo '!$C$8:$C$13,'III.3.3.Afil.SFSRSsex tipo '!$C$20)</c:f>
              <c:numCache>
                <c:formatCode>#,##0</c:formatCode>
                <c:ptCount val="7"/>
                <c:pt idx="0">
                  <c:v>319816</c:v>
                </c:pt>
                <c:pt idx="1">
                  <c:v>446880</c:v>
                </c:pt>
                <c:pt idx="2">
                  <c:v>625451</c:v>
                </c:pt>
                <c:pt idx="3">
                  <c:v>760801</c:v>
                </c:pt>
                <c:pt idx="4">
                  <c:v>965980</c:v>
                </c:pt>
                <c:pt idx="5">
                  <c:v>958091</c:v>
                </c:pt>
                <c:pt idx="6">
                  <c:v>2380849</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Jun.23</c:v>
                </c:pt>
              </c:strCache>
            </c:strRef>
          </c:cat>
          <c:val>
            <c:numRef>
              <c:extLst>
                <c:ext xmlns:c15="http://schemas.microsoft.com/office/drawing/2012/chart" uri="{02D57815-91ED-43cb-92C2-25804820EDAC}">
                  <c15:fullRef>
                    <c15:sqref>('III.3.3.Afil.SFSRSsex tipo '!$D$5:$D$13,'III.3.3.Afil.SFSRSsex tipo '!$D$20)</c15:sqref>
                  </c15:fullRef>
                </c:ext>
              </c:extLst>
              <c:f>('III.3.3.Afil.SFSRSsex tipo '!$D$8:$D$13,'III.3.3.Afil.SFSRSsex tipo '!$D$20)</c:f>
              <c:numCache>
                <c:formatCode>#,##0</c:formatCode>
                <c:ptCount val="7"/>
                <c:pt idx="0">
                  <c:v>579358</c:v>
                </c:pt>
                <c:pt idx="1">
                  <c:v>584446</c:v>
                </c:pt>
                <c:pt idx="2">
                  <c:v>617980</c:v>
                </c:pt>
                <c:pt idx="3">
                  <c:v>639717</c:v>
                </c:pt>
                <c:pt idx="4">
                  <c:v>606813</c:v>
                </c:pt>
                <c:pt idx="5">
                  <c:v>617507</c:v>
                </c:pt>
                <c:pt idx="6">
                  <c:v>493750</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Jun.23</c:v>
                </c:pt>
              </c:strCache>
            </c:strRef>
          </c:cat>
          <c:val>
            <c:numRef>
              <c:extLst>
                <c:ext xmlns:c15="http://schemas.microsoft.com/office/drawing/2012/chart" uri="{02D57815-91ED-43cb-92C2-25804820EDAC}">
                  <c15:fullRef>
                    <c15:sqref>('III.3.3.Afil.SFSRSsex tipo '!$F$5:$F$13,'III.3.3.Afil.SFSRSsex tipo '!$F$20)</c15:sqref>
                  </c15:fullRef>
                </c:ext>
              </c:extLst>
              <c:f>('III.3.3.Afil.SFSRSsex tipo '!$F$8:$F$13,'III.3.3.Afil.SFSRSsex tipo '!$F$20)</c:f>
              <c:numCache>
                <c:formatCode>#,##0</c:formatCode>
                <c:ptCount val="7"/>
                <c:pt idx="0">
                  <c:v>563959</c:v>
                </c:pt>
                <c:pt idx="1">
                  <c:v>731160</c:v>
                </c:pt>
                <c:pt idx="2">
                  <c:v>942774</c:v>
                </c:pt>
                <c:pt idx="3">
                  <c:v>1034413</c:v>
                </c:pt>
                <c:pt idx="4">
                  <c:v>1198725</c:v>
                </c:pt>
                <c:pt idx="5">
                  <c:v>1210866</c:v>
                </c:pt>
                <c:pt idx="6">
                  <c:v>2447459</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Jun.23</c:v>
                </c:pt>
              </c:strCache>
            </c:strRef>
          </c:cat>
          <c:val>
            <c:numRef>
              <c:extLst>
                <c:ext xmlns:c15="http://schemas.microsoft.com/office/drawing/2012/chart" uri="{02D57815-91ED-43cb-92C2-25804820EDAC}">
                  <c15:fullRef>
                    <c15:sqref>('III.3.3.Afil.SFSRSsex tipo '!$G$5:$G$13,'III.3.3.Afil.SFSRSsex tipo '!$G$20)</c15:sqref>
                  </c15:fullRef>
                </c:ext>
              </c:extLst>
              <c:f>('III.3.3.Afil.SFSRSsex tipo '!$G$8:$G$13,'III.3.3.Afil.SFSRSsex tipo '!$G$20)</c:f>
              <c:numCache>
                <c:formatCode>#,##0</c:formatCode>
                <c:ptCount val="7"/>
                <c:pt idx="0">
                  <c:v>540294</c:v>
                </c:pt>
                <c:pt idx="1">
                  <c:v>540865</c:v>
                </c:pt>
                <c:pt idx="2">
                  <c:v>565548</c:v>
                </c:pt>
                <c:pt idx="3">
                  <c:v>580715</c:v>
                </c:pt>
                <c:pt idx="4">
                  <c:v>545887</c:v>
                </c:pt>
                <c:pt idx="5">
                  <c:v>560604</c:v>
                </c:pt>
                <c:pt idx="6">
                  <c:v>449951</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dateAx>
        <c:axId val="70495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04944344"/>
        <c:crosses val="autoZero"/>
        <c:auto val="0"/>
        <c:lblOffset val="100"/>
        <c:baseTimeUnit val="days"/>
      </c:dateAx>
      <c:valAx>
        <c:axId val="704944344"/>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18443</c:v>
                </c:pt>
                <c:pt idx="1">
                  <c:v>22743</c:v>
                </c:pt>
                <c:pt idx="2">
                  <c:v>5728</c:v>
                </c:pt>
                <c:pt idx="3">
                  <c:v>27694</c:v>
                </c:pt>
                <c:pt idx="4">
                  <c:v>30801</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22085219386229868"/>
          <c:y val="5.6577854554965158E-3"/>
          <c:w val="0.43839965565700051"/>
          <c:h val="0.152548063402943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Jun.23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2099920</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B448-4B6E-B382-1073F925EFC2}"/>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B448-4B6E-B382-1073F925EFC2}"/>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Jun.23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4924095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Jun.23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0.42645805980591356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Jun.23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2229902</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Jun.23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2099920</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Jun.23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0.94170954598004752</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32622</c:v>
                </c:pt>
                <c:pt idx="1">
                  <c:v>254420</c:v>
                </c:pt>
                <c:pt idx="2">
                  <c:v>319015</c:v>
                </c:pt>
                <c:pt idx="3">
                  <c:v>322890</c:v>
                </c:pt>
                <c:pt idx="4">
                  <c:v>265348</c:v>
                </c:pt>
                <c:pt idx="5">
                  <c:v>242235</c:v>
                </c:pt>
                <c:pt idx="6">
                  <c:v>193932</c:v>
                </c:pt>
                <c:pt idx="7">
                  <c:v>160893</c:v>
                </c:pt>
                <c:pt idx="8">
                  <c:v>128864</c:v>
                </c:pt>
                <c:pt idx="9">
                  <c:v>179701</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4024539008020269E-3"/>
                  <c:y val="-0.260102034551716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800814</c:v>
                </c:pt>
                <c:pt idx="1">
                  <c:v>746534</c:v>
                </c:pt>
                <c:pt idx="2">
                  <c:v>237799</c:v>
                </c:pt>
                <c:pt idx="3">
                  <c:v>132866</c:v>
                </c:pt>
                <c:pt idx="4">
                  <c:v>113132</c:v>
                </c:pt>
                <c:pt idx="5">
                  <c:v>28877</c:v>
                </c:pt>
                <c:pt idx="6">
                  <c:v>13820</c:v>
                </c:pt>
                <c:pt idx="7">
                  <c:v>14768</c:v>
                </c:pt>
                <c:pt idx="8">
                  <c:v>11310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n-US"/>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2697961</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2226134</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1100689</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999231</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1100689</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999231</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2697961</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2226134</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Ene-Jun.23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34077</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536</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696</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4666</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8309</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2141</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6847</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5322</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135</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5424</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334609475556999E-3"/>
          <c:y val="0.35743973177144495"/>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cedidos'!$B$11:$B$19</c:f>
              <c:numCache>
                <c:formatCode>_(* #,##0_);_(* \(#,##0\);_(* "-"??_);_(@_)</c:formatCode>
                <c:ptCount val="9"/>
                <c:pt idx="0">
                  <c:v>0</c:v>
                </c:pt>
                <c:pt idx="1">
                  <c:v>1</c:v>
                </c:pt>
                <c:pt idx="2">
                  <c:v>1141</c:v>
                </c:pt>
                <c:pt idx="3">
                  <c:v>4086</c:v>
                </c:pt>
                <c:pt idx="4">
                  <c:v>4144</c:v>
                </c:pt>
                <c:pt idx="5">
                  <c:v>2517</c:v>
                </c:pt>
                <c:pt idx="6">
                  <c:v>2856</c:v>
                </c:pt>
                <c:pt idx="7">
                  <c:v>3210</c:v>
                </c:pt>
                <c:pt idx="8">
                  <c:v>2665</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cedidos'!$C$11:$C$19</c:f>
              <c:numCache>
                <c:formatCode>_(* #,##0_);_(* \(#,##0\);_(* "-"??_);_(@_)</c:formatCode>
                <c:ptCount val="9"/>
                <c:pt idx="0">
                  <c:v>14572</c:v>
                </c:pt>
                <c:pt idx="1">
                  <c:v>25447</c:v>
                </c:pt>
                <c:pt idx="2">
                  <c:v>31376</c:v>
                </c:pt>
                <c:pt idx="3">
                  <c:v>31118</c:v>
                </c:pt>
                <c:pt idx="4">
                  <c:v>28073</c:v>
                </c:pt>
                <c:pt idx="5">
                  <c:v>5967</c:v>
                </c:pt>
                <c:pt idx="6">
                  <c:v>10077</c:v>
                </c:pt>
                <c:pt idx="7">
                  <c:v>17694</c:v>
                </c:pt>
                <c:pt idx="8">
                  <c:v>10440</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cedidos'!$D$11:$D$19</c:f>
              <c:numCache>
                <c:formatCode>_(* #,##0_);_(* \(#,##0\);_(* "-"??_);_(@_)</c:formatCode>
                <c:ptCount val="9"/>
                <c:pt idx="0">
                  <c:v>0</c:v>
                </c:pt>
                <c:pt idx="1">
                  <c:v>0</c:v>
                </c:pt>
                <c:pt idx="2">
                  <c:v>0</c:v>
                </c:pt>
                <c:pt idx="3">
                  <c:v>6</c:v>
                </c:pt>
                <c:pt idx="4">
                  <c:v>152</c:v>
                </c:pt>
                <c:pt idx="5">
                  <c:v>160</c:v>
                </c:pt>
                <c:pt idx="6">
                  <c:v>412</c:v>
                </c:pt>
                <c:pt idx="7">
                  <c:v>903</c:v>
                </c:pt>
                <c:pt idx="8">
                  <c:v>1259</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cedidos'!$E$11:$E$19</c:f>
              <c:numCache>
                <c:formatCode>_(* #,##0_);_(* \(#,##0\);_(* "-"??_);_(@_)</c:formatCode>
                <c:ptCount val="9"/>
                <c:pt idx="0">
                  <c:v>10453</c:v>
                </c:pt>
                <c:pt idx="1">
                  <c:v>17688</c:v>
                </c:pt>
                <c:pt idx="2">
                  <c:v>20913</c:v>
                </c:pt>
                <c:pt idx="3">
                  <c:v>19850</c:v>
                </c:pt>
                <c:pt idx="4">
                  <c:v>23841</c:v>
                </c:pt>
                <c:pt idx="5">
                  <c:v>5615</c:v>
                </c:pt>
                <c:pt idx="6">
                  <c:v>9305</c:v>
                </c:pt>
                <c:pt idx="7">
                  <c:v>18230</c:v>
                </c:pt>
                <c:pt idx="8">
                  <c:v>9058</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cedidos'!$F$11:$F$19</c:f>
              <c:numCache>
                <c:formatCode>_(* #,##0_);_(* \(#,##0\);_(* "-"??_);_(@_)</c:formatCode>
                <c:ptCount val="9"/>
                <c:pt idx="0">
                  <c:v>8284</c:v>
                </c:pt>
                <c:pt idx="1">
                  <c:v>7993</c:v>
                </c:pt>
                <c:pt idx="2">
                  <c:v>9213</c:v>
                </c:pt>
                <c:pt idx="3">
                  <c:v>8259</c:v>
                </c:pt>
                <c:pt idx="4">
                  <c:v>10417</c:v>
                </c:pt>
                <c:pt idx="5">
                  <c:v>3890</c:v>
                </c:pt>
                <c:pt idx="6">
                  <c:v>5337</c:v>
                </c:pt>
                <c:pt idx="7">
                  <c:v>9583</c:v>
                </c:pt>
                <c:pt idx="8">
                  <c:v>3587</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cedidos'!$G$11:$G$19</c:f>
              <c:numCache>
                <c:formatCode>_(* #,##0_);_(* \(#,##0\);_(* "-"??_);_(@_)</c:formatCode>
                <c:ptCount val="9"/>
                <c:pt idx="0">
                  <c:v>192</c:v>
                </c:pt>
                <c:pt idx="1">
                  <c:v>430</c:v>
                </c:pt>
                <c:pt idx="2">
                  <c:v>257</c:v>
                </c:pt>
                <c:pt idx="3">
                  <c:v>195</c:v>
                </c:pt>
                <c:pt idx="4">
                  <c:v>212</c:v>
                </c:pt>
                <c:pt idx="5">
                  <c:v>84</c:v>
                </c:pt>
                <c:pt idx="6">
                  <c:v>141</c:v>
                </c:pt>
                <c:pt idx="7">
                  <c:v>192</c:v>
                </c:pt>
                <c:pt idx="8">
                  <c:v>63</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cedidos'!$H$11:$H$19</c:f>
              <c:numCache>
                <c:formatCode>_(* #,##0_);_(* \(#,##0\);_(* "-"??_);_(@_)</c:formatCode>
                <c:ptCount val="9"/>
                <c:pt idx="0">
                  <c:v>8960</c:v>
                </c:pt>
                <c:pt idx="1">
                  <c:v>13415</c:v>
                </c:pt>
                <c:pt idx="2">
                  <c:v>17231</c:v>
                </c:pt>
                <c:pt idx="3">
                  <c:v>18879</c:v>
                </c:pt>
                <c:pt idx="4">
                  <c:v>20749</c:v>
                </c:pt>
                <c:pt idx="5">
                  <c:v>4984</c:v>
                </c:pt>
                <c:pt idx="6">
                  <c:v>6784</c:v>
                </c:pt>
                <c:pt idx="7">
                  <c:v>12249</c:v>
                </c:pt>
                <c:pt idx="8">
                  <c:v>6792</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211533547558779E-2"/>
          <c:y val="0.36162527289160712"/>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c:ext xmlns:c15="http://schemas.microsoft.com/office/drawing/2012/chart" uri="{02D57815-91ED-43cb-92C2-25804820EDAC}">
                  <c15:fullRef>
                    <c15:sqref>'III.5.10.Trasp. cedidos'!$J$6:$J$19</c15:sqref>
                  </c15:fullRef>
                </c:ext>
              </c:extLst>
              <c:f>'III.5.10.Trasp. cedidos'!$J$11:$J$19</c:f>
              <c:numCache>
                <c:formatCode>0</c:formatCode>
                <c:ptCount val="9"/>
                <c:pt idx="0">
                  <c:v>90</c:v>
                </c:pt>
                <c:pt idx="1">
                  <c:v>96</c:v>
                </c:pt>
                <c:pt idx="2">
                  <c:v>104</c:v>
                </c:pt>
                <c:pt idx="3">
                  <c:v>120</c:v>
                </c:pt>
                <c:pt idx="4">
                  <c:v>18</c:v>
                </c:pt>
                <c:pt idx="5">
                  <c:v>15</c:v>
                </c:pt>
                <c:pt idx="6">
                  <c:v>4</c:v>
                </c:pt>
                <c:pt idx="7">
                  <c:v>5</c:v>
                </c:pt>
                <c:pt idx="8">
                  <c:v>3</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c:ext xmlns:c15="http://schemas.microsoft.com/office/drawing/2012/chart" uri="{02D57815-91ED-43cb-92C2-25804820EDAC}">
                  <c15:fullRef>
                    <c15:sqref>'III.5.10.Trasp. cedidos'!$K$6:$K$19</c15:sqref>
                  </c15:fullRef>
                </c:ext>
              </c:extLst>
              <c:f>'III.5.10.Trasp. cedidos'!$K$11:$K$19</c:f>
              <c:numCache>
                <c:formatCode>0</c:formatCode>
                <c:ptCount val="9"/>
                <c:pt idx="0">
                  <c:v>2</c:v>
                </c:pt>
                <c:pt idx="1">
                  <c:v>0</c:v>
                </c:pt>
                <c:pt idx="2">
                  <c:v>4</c:v>
                </c:pt>
                <c:pt idx="3">
                  <c:v>50</c:v>
                </c:pt>
                <c:pt idx="4">
                  <c:v>9</c:v>
                </c:pt>
                <c:pt idx="5">
                  <c:v>5</c:v>
                </c:pt>
                <c:pt idx="6">
                  <c:v>23</c:v>
                </c:pt>
                <c:pt idx="7">
                  <c:v>15</c:v>
                </c:pt>
                <c:pt idx="8">
                  <c:v>6</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c:ext xmlns:c15="http://schemas.microsoft.com/office/drawing/2012/chart" uri="{02D57815-91ED-43cb-92C2-25804820EDAC}">
                  <c15:fullRef>
                    <c15:sqref>'III.5.10.Trasp. cedidos'!$L$6:$L$19</c15:sqref>
                  </c15:fullRef>
                </c:ext>
              </c:extLst>
              <c:f>'III.5.10.Trasp. cedidos'!$L$11:$L$19</c:f>
              <c:numCache>
                <c:formatCode>0</c:formatCode>
                <c:ptCount val="9"/>
                <c:pt idx="0">
                  <c:v>37</c:v>
                </c:pt>
                <c:pt idx="1">
                  <c:v>7</c:v>
                </c:pt>
                <c:pt idx="2">
                  <c:v>11</c:v>
                </c:pt>
                <c:pt idx="3">
                  <c:v>5</c:v>
                </c:pt>
                <c:pt idx="4">
                  <c:v>302</c:v>
                </c:pt>
                <c:pt idx="5">
                  <c:v>208</c:v>
                </c:pt>
                <c:pt idx="6">
                  <c:v>314</c:v>
                </c:pt>
                <c:pt idx="7">
                  <c:v>217</c:v>
                </c:pt>
                <c:pt idx="8">
                  <c:v>181</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c:ext xmlns:c15="http://schemas.microsoft.com/office/drawing/2012/chart" uri="{02D57815-91ED-43cb-92C2-25804820EDAC}">
                  <c15:fullRef>
                    <c15:sqref>'III.5.10.Trasp. cedidos'!$M$6:$M$19</c15:sqref>
                  </c15:fullRef>
                </c:ext>
              </c:extLst>
              <c:f>'III.5.10.Trasp. cedidos'!$M$11:$M$19</c:f>
              <c:numCache>
                <c:formatCode>0</c:formatCode>
                <c:ptCount val="9"/>
                <c:pt idx="0">
                  <c:v>0</c:v>
                </c:pt>
                <c:pt idx="1">
                  <c:v>0</c:v>
                </c:pt>
                <c:pt idx="2">
                  <c:v>267</c:v>
                </c:pt>
                <c:pt idx="3">
                  <c:v>144</c:v>
                </c:pt>
                <c:pt idx="4">
                  <c:v>108</c:v>
                </c:pt>
                <c:pt idx="5">
                  <c:v>38</c:v>
                </c:pt>
                <c:pt idx="6">
                  <c:v>54</c:v>
                </c:pt>
                <c:pt idx="7">
                  <c:v>91</c:v>
                </c:pt>
                <c:pt idx="8">
                  <c:v>23</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10876</c:v>
                </c:pt>
                <c:pt idx="14">
                  <c:v>882</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-52602</c:v>
                </c:pt>
                <c:pt idx="14">
                  <c:v>-2211</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75656</c:v>
                </c:pt>
                <c:pt idx="14">
                  <c:v>1735</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3887</c:v>
                </c:pt>
                <c:pt idx="14">
                  <c:v>72</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-62344</c:v>
                </c:pt>
                <c:pt idx="14">
                  <c:v>-1368</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780</c:v>
                </c:pt>
                <c:pt idx="13">
                  <c:v>780</c:v>
                </c:pt>
                <c:pt idx="14">
                  <c:v>513</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464</c:v>
                </c:pt>
                <c:pt idx="14">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netos'!$L$6:$L$20</c:f>
              <c:numCache>
                <c:formatCode>#,##0_);[Red]\(#,##0\)</c:formatCode>
                <c:ptCount val="15"/>
                <c:pt idx="0">
                  <c:v>1</c:v>
                </c:pt>
                <c:pt idx="1">
                  <c:v>0</c:v>
                </c:pt>
                <c:pt idx="2">
                  <c:v>1</c:v>
                </c:pt>
                <c:pt idx="3">
                  <c:v>0</c:v>
                </c:pt>
                <c:pt idx="4">
                  <c:v>0</c:v>
                </c:pt>
                <c:pt idx="5">
                  <c:v>11</c:v>
                </c:pt>
                <c:pt idx="6">
                  <c:v>0</c:v>
                </c:pt>
                <c:pt idx="7">
                  <c:v>0</c:v>
                </c:pt>
                <c:pt idx="8">
                  <c:v>0</c:v>
                </c:pt>
                <c:pt idx="9">
                  <c:v>0</c:v>
                </c:pt>
                <c:pt idx="10">
                  <c:v>0</c:v>
                </c:pt>
                <c:pt idx="11">
                  <c:v>0</c:v>
                </c:pt>
                <c:pt idx="12">
                  <c:v>0</c:v>
                </c:pt>
                <c:pt idx="13">
                  <c:v>13</c:v>
                </c:pt>
                <c:pt idx="14">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Jun.23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2229902</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Jun.23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2389739</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Jun.23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1.0716789347693307</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3868-4EC3-9595-C392C1319D0B}"/>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3868-4EC3-9595-C392C1319D0B}"/>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3868-4EC3-9595-C392C1319D0B}"/>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3868-4EC3-9595-C392C1319D0B}"/>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3868-4EC3-9595-C392C1319D0B}"/>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3868-4EC3-9595-C392C1319D0B}"/>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3868-4EC3-9595-C392C1319D0B}"/>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23662</c:v>
                </c:pt>
                <c:pt idx="1">
                  <c:v>159851</c:v>
                </c:pt>
                <c:pt idx="2">
                  <c:v>193006</c:v>
                </c:pt>
                <c:pt idx="3">
                  <c:v>195514</c:v>
                </c:pt>
                <c:pt idx="4">
                  <c:v>160132</c:v>
                </c:pt>
                <c:pt idx="5">
                  <c:v>147923</c:v>
                </c:pt>
                <c:pt idx="6">
                  <c:v>119822</c:v>
                </c:pt>
                <c:pt idx="7">
                  <c:v>100623</c:v>
                </c:pt>
                <c:pt idx="8">
                  <c:v>80238</c:v>
                </c:pt>
                <c:pt idx="9">
                  <c:v>51907</c:v>
                </c:pt>
                <c:pt idx="10">
                  <c:v>31534</c:v>
                </c:pt>
                <c:pt idx="11">
                  <c:v>16840</c:v>
                </c:pt>
                <c:pt idx="12">
                  <c:v>8110</c:v>
                </c:pt>
                <c:pt idx="13">
                  <c:v>3788</c:v>
                </c:pt>
                <c:pt idx="14">
                  <c:v>2239</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-16242</c:v>
                </c:pt>
                <c:pt idx="1">
                  <c:v>-130893</c:v>
                </c:pt>
                <c:pt idx="2">
                  <c:v>-170767</c:v>
                </c:pt>
                <c:pt idx="3">
                  <c:v>-174396</c:v>
                </c:pt>
                <c:pt idx="4">
                  <c:v>-144103</c:v>
                </c:pt>
                <c:pt idx="5">
                  <c:v>-129958</c:v>
                </c:pt>
                <c:pt idx="6">
                  <c:v>-101491</c:v>
                </c:pt>
                <c:pt idx="7">
                  <c:v>-81652</c:v>
                </c:pt>
                <c:pt idx="8">
                  <c:v>-63844</c:v>
                </c:pt>
                <c:pt idx="9">
                  <c:v>-39153</c:v>
                </c:pt>
                <c:pt idx="10">
                  <c:v>-21325</c:v>
                </c:pt>
                <c:pt idx="11">
                  <c:v>-10837</c:v>
                </c:pt>
                <c:pt idx="12">
                  <c:v>-5446</c:v>
                </c:pt>
                <c:pt idx="13">
                  <c:v>-2683</c:v>
                </c:pt>
                <c:pt idx="14">
                  <c:v>-1758</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7573371510379E-2"/>
          <c:y val="0.17359801510469144"/>
          <c:w val="0.97952816285623723"/>
          <c:h val="0.69601838415004635"/>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4046266799307E-4"/>
                  <c:y val="0.130744897030558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Jun.23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976.84307784239206</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3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Jun.23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9.7684307784239206E-3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40971505773E-2"/>
          <c:y val="1.8262003390740578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185554462058.31003</c:v>
                </c:pt>
                <c:pt idx="8">
                  <c:v>101940705071.66</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103666137079.29001</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b"/>
      <c:layout>
        <c:manualLayout>
          <c:xMode val="edge"/>
          <c:yMode val="edge"/>
          <c:x val="0"/>
          <c:y val="3.8637717156302029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1.2766945368942285E-2"/>
          <c:y val="0.14003674540682415"/>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34067552290.049999</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56996437402.650002</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4485965.7300000004</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n-US"/>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882500934672E-4"/>
          <c:y val="0.19128037407551216"/>
          <c:w val="0.9680683699918462"/>
          <c:h val="0.5265512415765834"/>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9709252402.6599998</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16243984659.76</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24358299887.389999</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40752452742.889999</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91068475658.429993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1013990092.63</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pt idx="15">
                  <c:v>9197611000.0200005</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pt idx="15">
                  <c:v>24358299887.389999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60824539103.765152</c:v>
                </c:pt>
                <c:pt idx="15">
                  <c:v>34569900980.040001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n-US"/>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7704742518265312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23224249303.660004</c:v>
                </c:pt>
                <c:pt idx="1">
                  <c:v>11398254428.84</c:v>
                </c:pt>
                <c:pt idx="2">
                  <c:v>6835571126.5099993</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25255092538721452"/>
          <c:y val="3.696556206125557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1088939256432"/>
          <c:y val="0.11749989950150184"/>
          <c:w val="0.79851335956479008"/>
          <c:h val="0.77783218080272842"/>
        </c:manualLayout>
      </c:layout>
      <c:barChart>
        <c:barDir val="bar"/>
        <c:grouping val="clustered"/>
        <c:varyColors val="0"/>
        <c:ser>
          <c:idx val="0"/>
          <c:order val="0"/>
          <c:tx>
            <c:strRef>
              <c:f>'IV.2.4.Pagos x ARS'!$C$4</c:f>
              <c:strCache>
                <c:ptCount val="1"/>
                <c:pt idx="0">
                  <c:v>Total General
2007- Mayo 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198310687167.35999</c:v>
                </c:pt>
                <c:pt idx="1">
                  <c:v>139626577517.37</c:v>
                </c:pt>
                <c:pt idx="2">
                  <c:v>88608371271.179993</c:v>
                </c:pt>
                <c:pt idx="3">
                  <c:v>59279691129.859993</c:v>
                </c:pt>
                <c:pt idx="4">
                  <c:v>23144770554.380005</c:v>
                </c:pt>
                <c:pt idx="5">
                  <c:v>24203089556.260002</c:v>
                </c:pt>
                <c:pt idx="6">
                  <c:v>15490633522.299999</c:v>
                </c:pt>
                <c:pt idx="7">
                  <c:v>11312275455.6</c:v>
                </c:pt>
                <c:pt idx="8">
                  <c:v>10252331234.639999</c:v>
                </c:pt>
                <c:pt idx="9">
                  <c:v>8807865310.3900013</c:v>
                </c:pt>
                <c:pt idx="10">
                  <c:v>7888010938.0900002</c:v>
                </c:pt>
                <c:pt idx="11">
                  <c:v>6350481717.5499992</c:v>
                </c:pt>
                <c:pt idx="12">
                  <c:v>5802492290.7599993</c:v>
                </c:pt>
                <c:pt idx="13">
                  <c:v>4891371009.0199995</c:v>
                </c:pt>
                <c:pt idx="14">
                  <c:v>5105670942.3700008</c:v>
                </c:pt>
                <c:pt idx="15">
                  <c:v>4605420352.1599998</c:v>
                </c:pt>
                <c:pt idx="16">
                  <c:v>3119370268.7700005</c:v>
                </c:pt>
                <c:pt idx="17">
                  <c:v>3967100034.6000004</c:v>
                </c:pt>
                <c:pt idx="18">
                  <c:v>2163231786.7200003</c:v>
                </c:pt>
                <c:pt idx="19">
                  <c:v>1604309375.4899993</c:v>
                </c:pt>
                <c:pt idx="20">
                  <c:v>1348513239.6800001</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8356356991303286E-2"/>
          <c:y val="0.12804898017890956"/>
          <c:w val="0.84678980503047174"/>
          <c:h val="0.7577921017083170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0AFC5D00-37DF-4BF8-87C0-3A894CAAFC63}"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98B5F47F-18CB-4ADF-A9E9-11CD0AC8CCED}"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D552289A-833A-4884-B3D1-9B0C74CA9852}" type="PERCENTAGE">
                      <a:rPr lang="en-US" sz="2000">
                        <a:solidFill>
                          <a:sysClr val="windowText" lastClr="000000"/>
                        </a:solidFill>
                      </a:rPr>
                      <a:pPr>
                        <a:defRPr sz="20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2AAFB0E6-FC0F-4D00-A4E6-C98F54C0354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7FAD5874-CBE0-4907-ADD7-F02F2C884360}"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394B2F8D-CC6C-4318-AD72-9326F32903AB}" type="PERCENTAGE">
                      <a:rPr lang="en-US" sz="2000">
                        <a:solidFill>
                          <a:sysClr val="windowText" lastClr="000000"/>
                        </a:solidFill>
                      </a:rPr>
                      <a:pPr>
                        <a:defRPr sz="20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FD564F8-93CE-4948-BCF2-C2362FF7C80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DCD430CD-1E7A-4233-9798-9A7A378BF574}"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5F743152-EDE7-4DFF-9955-A1A56544B800}" type="PERCENTAGE">
                      <a:rPr lang="en-US" sz="2000">
                        <a:solidFill>
                          <a:sysClr val="windowText" lastClr="000000"/>
                        </a:solidFill>
                      </a:rPr>
                      <a:pPr>
                        <a:defRPr sz="20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78281DE4-C101-4AAC-ADD2-422AD952B7A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r>
                      <a:rPr lang="en-US" sz="2000">
                        <a:solidFill>
                          <a:sysClr val="windowText" lastClr="000000"/>
                        </a:solidFill>
                      </a:rPr>
                      <a:t> </a:t>
                    </a:r>
                    <a:fld id="{F31B1E5F-8E97-4D6F-8F91-D1E6108AF116}"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A530545-E373-4438-944F-E8B7181694E9}"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FB779FB1-63E4-47AE-A554-245ABCCA074F}"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E8000586-6D4A-4D00-99F1-E3911ED174BA}"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fld id="{013B44E2-3BE3-4E23-9B15-AE8DF58D614D}" type="PERCENTAGE">
                      <a:rPr lang="en-US" sz="2000">
                        <a:solidFill>
                          <a:sysClr val="windowText" lastClr="000000"/>
                        </a:solidFill>
                      </a:rPr>
                      <a:pPr>
                        <a:defRPr sz="20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8D3F30BE-07D2-4B45-B2EC-B59E829A102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282EB535-F9E4-4D16-A1C1-A497DCAC471F}"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78D091E-F01D-4242-8211-A1CE7055364E}"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09932B2-C7DD-4559-B60D-71D9A5FDCEF9}"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fld id="{59B05265-9D87-448D-9A7A-B5B70C191C65}"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2EB7DBDB-0EED-4497-81B7-D227AA3B7A5E}" type="PERCENTAGE">
                      <a:rPr lang="en-US" sz="2000">
                        <a:solidFill>
                          <a:sysClr val="windowText" lastClr="000000"/>
                        </a:solidFill>
                      </a:rPr>
                      <a:pPr>
                        <a:defRPr sz="20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de Pacto de Recompra (REPO)</c:v>
                </c:pt>
                <c:pt idx="2">
                  <c:v>Otros rubros </c:v>
                </c:pt>
              </c:strCache>
            </c:strRef>
          </c:cat>
          <c:val>
            <c:numRef>
              <c:f>'IV.2.7.INV_SFS x Entidad'!$B$5:$B$8</c:f>
              <c:numCache>
                <c:formatCode>_(* #,##0.00_);_(* \(#,##0.00\);_(* "-"??_);_(@_)</c:formatCode>
                <c:ptCount val="3"/>
                <c:pt idx="0">
                  <c:v>2535682705.8699999</c:v>
                </c:pt>
                <c:pt idx="1">
                  <c:v>1233060549.3499999</c:v>
                </c:pt>
                <c:pt idx="2">
                  <c:v>605000000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4.0211765372781309E-2"/>
                  <c:y val="3.5444055592259896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7.2157637036687677E-2"/>
                  <c:y val="4.7124159714990788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1.2115151883936344E-2"/>
                  <c:y val="-9.079385156464128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651888755258249"/>
                  <c:y val="-0.10495658496475301"/>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4373743255.2199993</c:v>
                </c:pt>
                <c:pt idx="1">
                  <c:v>2791797894.6500001</c:v>
                </c:pt>
                <c:pt idx="2">
                  <c:v>288813229.30000001</c:v>
                </c:pt>
                <c:pt idx="3">
                  <c:v>102410890.34999999</c:v>
                </c:pt>
                <c:pt idx="4">
                  <c:v>105020754.47</c:v>
                </c:pt>
                <c:pt idx="5">
                  <c:v>915936658.53999996</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4833669143151904"/>
          <c:w val="0.91787421198121499"/>
          <c:h val="0.74265384163919701"/>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9197611000.0200005</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9367207622.0499992</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n-US"/>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0592327593837"/>
          <c:y val="8.6385848775453924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847281901.99000001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42975025054.370003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42975025054.370003</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34942743117.940002</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288161570.88999999</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1498654069.78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161553107.91999999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271324336.80000001</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cuentas'!$B$14:$G$14</c:f>
              <c:numCache>
                <c:formatCode>_(* #,##0.00_);_(* \(#,##0.00\);_(* "-"??_);_(@_)</c:formatCode>
                <c:ptCount val="6"/>
                <c:pt idx="0">
                  <c:v>4160086738.3200006</c:v>
                </c:pt>
                <c:pt idx="1">
                  <c:v>0</c:v>
                </c:pt>
                <c:pt idx="2">
                  <c:v>0</c:v>
                </c:pt>
                <c:pt idx="3">
                  <c:v>0</c:v>
                </c:pt>
                <c:pt idx="4">
                  <c:v>0</c:v>
                </c:pt>
                <c:pt idx="5">
                  <c:v>178792124.19999999</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Ene-Jun.2023</c:v>
                </c:pt>
              </c:strCache>
            </c:strRef>
          </c:cat>
          <c:val>
            <c:numRef>
              <c:f>[8]R_Contributivo!$DK$228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187558068972.96002</c:v>
                </c:pt>
                <c:pt idx="1">
                  <c:v>135958150670.01001</c:v>
                </c:pt>
                <c:pt idx="2">
                  <c:v>112597945670.14999</c:v>
                </c:pt>
                <c:pt idx="3">
                  <c:v>113812623782.90001</c:v>
                </c:pt>
                <c:pt idx="4">
                  <c:v>93792042650.470001</c:v>
                </c:pt>
                <c:pt idx="5">
                  <c:v>26580536269.129997</c:v>
                </c:pt>
                <c:pt idx="6">
                  <c:v>4639776939.8399992</c:v>
                </c:pt>
                <c:pt idx="7">
                  <c:v>4703805569.5600004</c:v>
                </c:pt>
                <c:pt idx="8">
                  <c:v>4165895926.1199999</c:v>
                </c:pt>
                <c:pt idx="9">
                  <c:v>2568763030.1000004</c:v>
                </c:pt>
                <c:pt idx="10">
                  <c:v>2333127588.5700002</c:v>
                </c:pt>
                <c:pt idx="11">
                  <c:v>3686361790.3800001</c:v>
                </c:pt>
                <c:pt idx="12">
                  <c:v>1480451355.7</c:v>
                </c:pt>
                <c:pt idx="13">
                  <c:v>1960316692.02</c:v>
                </c:pt>
                <c:pt idx="14">
                  <c:v>980197640.20000005</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702080173129576"/>
          <c:w val="0.94934720084857671"/>
          <c:h val="0.62785167539140041"/>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0606519986940406E-2"/>
                  <c:y val="-7.7295766597167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Ene-Jun.2023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1123523.629069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Ene-Jun.2023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0.17946044888794016</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0040"/>
        <c:crosses val="autoZero"/>
        <c:auto val="1"/>
        <c:lblAlgn val="ctr"/>
        <c:lblOffset val="100"/>
        <c:noMultiLvlLbl val="0"/>
      </c:catAx>
      <c:valAx>
        <c:axId val="431140040"/>
        <c:scaling>
          <c:orientation val="minMax"/>
          <c:max val="1180000.0000000002"/>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7000000000000002"/>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364699125185682"/>
          <c:y val="0.2831311303600879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Pt>
            <c:idx val="9"/>
            <c:bubble3D val="0"/>
            <c:spPr>
              <a:solidFill>
                <a:schemeClr val="accent1">
                  <a:tint val="43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CA20-4020-86CE-BB21C78B5397}"/>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5.5875610052548541E-2"/>
                  <c:y val="-3.060644714170189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7.0250959207720884E-2"/>
                  <c:y val="3.74464796306015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6.4245201629216417E-2"/>
                  <c:y val="7.609240740264930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8.6378638716657213E-2"/>
                  <c:y val="4.78574876212638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7.1963658838963732E-2"/>
                  <c:y val="9.3830406727278461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0.15385712084287953"/>
                  <c:y val="-8.530419665764951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5.5482435809623039E-2"/>
                  <c:y val="-9.722636433502827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8.2593819830616907E-2"/>
                  <c:y val="-0.118745710111839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dLbl>
              <c:idx val="9"/>
              <c:layout>
                <c:manualLayout>
                  <c:x val="0.10059173107808365"/>
                  <c:y val="-2.476435437871410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CA20-4020-86CE-BB21C78B539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fp'!$A$5:$A$14</c:f>
              <c:strCache>
                <c:ptCount val="10"/>
                <c:pt idx="0">
                  <c:v>  Ministerio de Hacienda</c:v>
                </c:pt>
                <c:pt idx="1">
                  <c:v>  Banco Central de la República Dominicana</c:v>
                </c:pt>
                <c:pt idx="2">
                  <c:v>Bancos Múltiples</c:v>
                </c:pt>
                <c:pt idx="3">
                  <c:v>Otros</c:v>
                </c:pt>
                <c:pt idx="4">
                  <c:v>Fideicomiso de Oferta Pública</c:v>
                </c:pt>
                <c:pt idx="5">
                  <c:v>  RD Vial</c:v>
                </c:pt>
                <c:pt idx="6">
                  <c:v>Empresas Privadas</c:v>
                </c:pt>
                <c:pt idx="7">
                  <c:v>Asociaciones de Ahorros y Préstamos</c:v>
                </c:pt>
                <c:pt idx="8">
                  <c:v>Fondo Cerrado de Desarrollo de Sociedades Advanced</c:v>
                </c:pt>
                <c:pt idx="9">
                  <c:v>Bancos de Ahorro y Crédito</c:v>
                </c:pt>
              </c:strCache>
            </c:strRef>
          </c:cat>
          <c:val>
            <c:numRef>
              <c:f>'IV.3.6.Cartera de inv fp'!$B$5:$B$14</c:f>
              <c:numCache>
                <c:formatCode>"RD$"#,##0.00</c:formatCode>
                <c:ptCount val="10"/>
                <c:pt idx="0">
                  <c:v>573587176742.88</c:v>
                </c:pt>
                <c:pt idx="1">
                  <c:v>192884378545.37</c:v>
                </c:pt>
                <c:pt idx="2">
                  <c:v>68242526285.959999</c:v>
                </c:pt>
                <c:pt idx="3">
                  <c:v>0</c:v>
                </c:pt>
                <c:pt idx="4">
                  <c:v>34536693979.25</c:v>
                </c:pt>
                <c:pt idx="5">
                  <c:v>25987334209.189999</c:v>
                </c:pt>
                <c:pt idx="6">
                  <c:v>23043870956.48</c:v>
                </c:pt>
                <c:pt idx="7">
                  <c:v>18471037614.880001</c:v>
                </c:pt>
                <c:pt idx="8">
                  <c:v>89955611814.059998</c:v>
                </c:pt>
                <c:pt idx="9">
                  <c:v>446469616.52999997</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61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61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Dec-10</c:v>
                </c:pt>
                <c:pt idx="1">
                  <c:v>Jun-11</c:v>
                </c:pt>
                <c:pt idx="2">
                  <c:v>Dec-11</c:v>
                </c:pt>
                <c:pt idx="3">
                  <c:v>Jun-12</c:v>
                </c:pt>
                <c:pt idx="4">
                  <c:v>Dec-12</c:v>
                </c:pt>
                <c:pt idx="5">
                  <c:v>Jun-13</c:v>
                </c:pt>
                <c:pt idx="6">
                  <c:v>Dec-13</c:v>
                </c:pt>
                <c:pt idx="7">
                  <c:v>Jun-14</c:v>
                </c:pt>
                <c:pt idx="8">
                  <c:v>Dec-14</c:v>
                </c:pt>
                <c:pt idx="9">
                  <c:v>Jun-15</c:v>
                </c:pt>
                <c:pt idx="10">
                  <c:v>Dec-15</c:v>
                </c:pt>
                <c:pt idx="11">
                  <c:v>Jun-16</c:v>
                </c:pt>
                <c:pt idx="12">
                  <c:v>Dec-16</c:v>
                </c:pt>
                <c:pt idx="13">
                  <c:v>Dec-17</c:v>
                </c:pt>
                <c:pt idx="14">
                  <c:v>Dec-18</c:v>
                </c:pt>
                <c:pt idx="15">
                  <c:v>Dec-19</c:v>
                </c:pt>
                <c:pt idx="16">
                  <c:v>Dec-20</c:v>
                </c:pt>
                <c:pt idx="17">
                  <c:v>Dec-21</c:v>
                </c:pt>
                <c:pt idx="18">
                  <c:v>Dec-22</c:v>
                </c:pt>
                <c:pt idx="19">
                  <c:v>Ene-Jun.23</c:v>
                </c:pt>
              </c:strCache>
            </c:str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6.8699999999999997E-2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61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Dec-10</c:v>
                </c:pt>
                <c:pt idx="1">
                  <c:v>Jun-11</c:v>
                </c:pt>
                <c:pt idx="2">
                  <c:v>Dec-11</c:v>
                </c:pt>
                <c:pt idx="3">
                  <c:v>Jun-12</c:v>
                </c:pt>
                <c:pt idx="4">
                  <c:v>Dec-12</c:v>
                </c:pt>
                <c:pt idx="5">
                  <c:v>Jun-13</c:v>
                </c:pt>
                <c:pt idx="6">
                  <c:v>Dec-13</c:v>
                </c:pt>
                <c:pt idx="7">
                  <c:v>Jun-14</c:v>
                </c:pt>
                <c:pt idx="8">
                  <c:v>Dec-14</c:v>
                </c:pt>
                <c:pt idx="9">
                  <c:v>Jun-15</c:v>
                </c:pt>
                <c:pt idx="10">
                  <c:v>Dec-15</c:v>
                </c:pt>
                <c:pt idx="11">
                  <c:v>Jun-16</c:v>
                </c:pt>
                <c:pt idx="12">
                  <c:v>Dec-16</c:v>
                </c:pt>
                <c:pt idx="13">
                  <c:v>Dec-17</c:v>
                </c:pt>
                <c:pt idx="14">
                  <c:v>Dec-18</c:v>
                </c:pt>
                <c:pt idx="15">
                  <c:v>Dec-19</c:v>
                </c:pt>
                <c:pt idx="16">
                  <c:v>Dec-20</c:v>
                </c:pt>
                <c:pt idx="17">
                  <c:v>Dec-21</c:v>
                </c:pt>
                <c:pt idx="18">
                  <c:v>Dec-22</c:v>
                </c:pt>
                <c:pt idx="19">
                  <c:v>Ene-Jun.23</c:v>
                </c:pt>
              </c:strCache>
            </c:str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7.3400000000000007E-2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Ene-Jun.23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6.8699999999999997E-2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Ene-Jun.23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0.04</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Ene-Jun.23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2.8699999999999996E-2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n-US"/>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4138069623.5</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492F-455F-82D9-B433C89EACA1}"/>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492F-455F-82D9-B433C89EACA1}"/>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492F-455F-82D9-B433C89EACA1}"/>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180062620.47</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3306355.26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Ene-Jun.2023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607</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Ene-Jun.2023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588</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Ene-Jun.2023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11</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Ene-Jun.2023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778747251188199"/>
          <c:y val="3.2006620085882877E-2"/>
          <c:w val="0.71938715018197563"/>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12439.38</c:v>
                </c:pt>
                <c:pt idx="1">
                  <c:v>12473.69</c:v>
                </c:pt>
                <c:pt idx="2">
                  <c:v>37308.5</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0.98706305688827967</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1.2936943111720356E-2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10701</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645</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3"/>
              <c:layout>
                <c:manualLayout>
                  <c:x val="-1.51638224151622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4863</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876</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198</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4037</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370</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3"/>
              <c:layout>
                <c:manualLayout>
                  <c:x val="9.85648456985543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1654</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Ene-Jun.23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156673</c:v>
                </c:pt>
                <c:pt idx="1">
                  <c:v>101925</c:v>
                </c:pt>
                <c:pt idx="2">
                  <c:v>43488</c:v>
                </c:pt>
                <c:pt idx="3">
                  <c:v>49677</c:v>
                </c:pt>
                <c:pt idx="4">
                  <c:v>29775</c:v>
                </c:pt>
                <c:pt idx="5">
                  <c:v>18367</c:v>
                </c:pt>
                <c:pt idx="6">
                  <c:v>10419</c:v>
                </c:pt>
                <c:pt idx="7">
                  <c:v>15016</c:v>
                </c:pt>
                <c:pt idx="8">
                  <c:v>15869</c:v>
                </c:pt>
                <c:pt idx="9">
                  <c:v>12337</c:v>
                </c:pt>
                <c:pt idx="10">
                  <c:v>4936</c:v>
                </c:pt>
                <c:pt idx="11">
                  <c:v>9558</c:v>
                </c:pt>
                <c:pt idx="12">
                  <c:v>8703</c:v>
                </c:pt>
                <c:pt idx="13">
                  <c:v>3852</c:v>
                </c:pt>
                <c:pt idx="14">
                  <c:v>6564</c:v>
                </c:pt>
                <c:pt idx="15">
                  <c:v>5201</c:v>
                </c:pt>
                <c:pt idx="16">
                  <c:v>3087</c:v>
                </c:pt>
                <c:pt idx="17">
                  <c:v>5794</c:v>
                </c:pt>
                <c:pt idx="18">
                  <c:v>3605</c:v>
                </c:pt>
                <c:pt idx="19">
                  <c:v>2492</c:v>
                </c:pt>
                <c:pt idx="20">
                  <c:v>2447</c:v>
                </c:pt>
                <c:pt idx="21">
                  <c:v>3673</c:v>
                </c:pt>
                <c:pt idx="22">
                  <c:v>2646</c:v>
                </c:pt>
                <c:pt idx="23">
                  <c:v>2775</c:v>
                </c:pt>
                <c:pt idx="24">
                  <c:v>2726</c:v>
                </c:pt>
                <c:pt idx="25">
                  <c:v>2800</c:v>
                </c:pt>
                <c:pt idx="26">
                  <c:v>1814</c:v>
                </c:pt>
                <c:pt idx="27">
                  <c:v>1075</c:v>
                </c:pt>
                <c:pt idx="28">
                  <c:v>1391</c:v>
                </c:pt>
                <c:pt idx="29">
                  <c:v>878</c:v>
                </c:pt>
                <c:pt idx="30">
                  <c:v>428</c:v>
                </c:pt>
                <c:pt idx="31">
                  <c:v>667</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Ene-Jun.23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4753</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Ene-Jun.23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18591</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6EE-4B8B-AC25-63B2847CE50F}"/>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6EE-4B8B-AC25-63B2847CE50F}"/>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6EE-4B8B-AC25-63B2847CE50F}"/>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B6EE-4B8B-AC25-63B2847CE50F}"/>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B6EE-4B8B-AC25-63B2847CE50F}"/>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0.36023647346099474</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0.63976352653900526</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354</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3403952015996705E-2"/>
                  <c:y val="3.2627121909828027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8590</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5.437852653766906E-3"/>
                  <c:y val="-4.3502829213104041E-2"/>
                </c:manualLayout>
              </c:layout>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6853</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73443735810863E-2"/>
                  <c:y val="-2.3305087078448593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4280</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806496857636834E-2"/>
                  <c:y val="4.66101741568971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2372</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4180788109391978E-2"/>
                  <c:y val="2.951977696603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895</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1647913024644122"/>
          <c:w val="0.89936460689508158"/>
          <c:h val="0.72796473255386673"/>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Ene-Jun.23</c:v>
                </c:pt>
              </c:strCache>
            </c:strRef>
          </c:cat>
          <c:val>
            <c:numRef>
              <c:f>'VII.2.CBSS Tram.'!$B$5:$E$5</c:f>
              <c:numCache>
                <c:formatCode>General</c:formatCode>
                <c:ptCount val="4"/>
                <c:pt idx="0">
                  <c:v>387</c:v>
                </c:pt>
                <c:pt idx="1">
                  <c:v>631</c:v>
                </c:pt>
                <c:pt idx="2">
                  <c:v>988</c:v>
                </c:pt>
                <c:pt idx="3" formatCode="_(* #,##0_);_(* \(#,##0\);_(* &quot;-&quot;??_);_(@_)">
                  <c:v>876</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Ene-Jun.23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Ene-Jun.23</c:v>
                </c:pt>
              </c:strCache>
            </c:strRef>
          </c:cat>
          <c:val>
            <c:numRef>
              <c:f>'VII.2.CBSS Tram.'!$B$7:$E$7</c:f>
              <c:numCache>
                <c:formatCode>General</c:formatCode>
                <c:ptCount val="4"/>
                <c:pt idx="0">
                  <c:v>102</c:v>
                </c:pt>
                <c:pt idx="1">
                  <c:v>93</c:v>
                </c:pt>
                <c:pt idx="2">
                  <c:v>46</c:v>
                </c:pt>
                <c:pt idx="3" formatCode="_(* #,##0_);_(* \(#,##0\);_(* &quot;-&quot;??_);_(@_)">
                  <c:v>19</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7710760362260208"/>
          <c:y val="2.6818506265469364E-2"/>
          <c:w val="0.58952456923619223"/>
          <c:h val="5.7827822032895791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800"/>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7954940561888334E-2"/>
          <c:y val="0.14974585077880737"/>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Ene-Jun.23</c:v>
                </c:pt>
              </c:strCache>
            </c:strRef>
          </c:cat>
          <c:val>
            <c:numRef>
              <c:f>'VII.3.CBSS-Benef'!$B$5:$E$5</c:f>
              <c:numCache>
                <c:formatCode>General</c:formatCode>
                <c:ptCount val="4"/>
                <c:pt idx="0">
                  <c:v>192</c:v>
                </c:pt>
                <c:pt idx="1">
                  <c:v>360</c:v>
                </c:pt>
                <c:pt idx="2">
                  <c:v>655</c:v>
                </c:pt>
                <c:pt idx="3" formatCode="_(* #,##0_);_(* \(#,##0\);_(* &quot;-&quot;??_);_(@_)">
                  <c:v>719</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Ene-Jun.23</c:v>
                </c:pt>
              </c:strCache>
            </c:strRef>
          </c:cat>
          <c:val>
            <c:numRef>
              <c:f>'VII.3.CBSS-Benef'!$B$6:$E$6</c:f>
              <c:numCache>
                <c:formatCode>General</c:formatCode>
                <c:ptCount val="4"/>
                <c:pt idx="0">
                  <c:v>85</c:v>
                </c:pt>
                <c:pt idx="1">
                  <c:v>120</c:v>
                </c:pt>
                <c:pt idx="2">
                  <c:v>149</c:v>
                </c:pt>
                <c:pt idx="3" formatCode="_(* #,##0_);_(* \(#,##0\);_(* &quot;-&quot;??_);_(@_)">
                  <c:v>86</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Ene-Jun.23</c:v>
                </c:pt>
              </c:strCache>
            </c:strRef>
          </c:cat>
          <c:val>
            <c:numRef>
              <c:f>'VII.3.CBSS-Benef'!$B$7:$E$7</c:f>
              <c:numCache>
                <c:formatCode>General</c:formatCode>
                <c:ptCount val="4"/>
                <c:pt idx="0">
                  <c:v>143</c:v>
                </c:pt>
                <c:pt idx="1">
                  <c:v>145</c:v>
                </c:pt>
                <c:pt idx="2">
                  <c:v>80</c:v>
                </c:pt>
                <c:pt idx="3" formatCode="_(* #,##0_);_(* \(#,##0\);_(* &quot;-&quot;??_);_(@_)">
                  <c:v>44</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Ene-Jun.23</c:v>
                </c:pt>
              </c:strCache>
            </c:strRef>
          </c:cat>
          <c:val>
            <c:numRef>
              <c:f>'VII.3.CBSS-Benef'!$B$8:$E$8</c:f>
              <c:numCache>
                <c:formatCode>General</c:formatCode>
                <c:ptCount val="4"/>
                <c:pt idx="0">
                  <c:v>39</c:v>
                </c:pt>
                <c:pt idx="1">
                  <c:v>61</c:v>
                </c:pt>
                <c:pt idx="2">
                  <c:v>101</c:v>
                </c:pt>
                <c:pt idx="3" formatCode="_(* #,##0_);_(* \(#,##0\);_(* &quot;-&quot;??_);_(@_)">
                  <c:v>39</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Ene-Jun.23</c:v>
                </c:pt>
              </c:strCache>
            </c:strRef>
          </c:cat>
          <c:val>
            <c:numRef>
              <c:f>'VII.3.CBSS-Benef'!$B$9:$E$9</c:f>
              <c:numCache>
                <c:formatCode>General</c:formatCode>
                <c:ptCount val="4"/>
                <c:pt idx="0">
                  <c:v>29</c:v>
                </c:pt>
                <c:pt idx="1">
                  <c:v>42</c:v>
                </c:pt>
                <c:pt idx="2">
                  <c:v>49</c:v>
                </c:pt>
                <c:pt idx="3" formatCode="_(* #,##0_);_(* \(#,##0\);_(* &quot;-&quot;??_);_(@_)">
                  <c:v>15</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4.3028479814001312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2000"/>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Ene-Jun.23</c:v>
                </c:pt>
              </c:strCache>
            </c:strRef>
          </c:cat>
          <c:val>
            <c:numRef>
              <c:f>'VII.4.CBSS-Tramit.'!$B$5:$E$5</c:f>
              <c:numCache>
                <c:formatCode>_(* #,##0_);_(* \(#,##0\);_(* "-"_);_(@_)</c:formatCode>
                <c:ptCount val="4"/>
                <c:pt idx="0">
                  <c:v>246</c:v>
                </c:pt>
                <c:pt idx="1">
                  <c:v>405</c:v>
                </c:pt>
                <c:pt idx="2">
                  <c:v>429</c:v>
                </c:pt>
                <c:pt idx="3">
                  <c:v>154</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Ene-Jun.23</c:v>
                </c:pt>
              </c:strCache>
            </c:strRef>
          </c:cat>
          <c:val>
            <c:numRef>
              <c:f>'VII.4.CBSS-Tramit.'!$B$6:$E$6</c:f>
              <c:numCache>
                <c:formatCode>_(* #,##0_);_(* \(#,##0\);_(* "-"_);_(@_)</c:formatCode>
                <c:ptCount val="4"/>
                <c:pt idx="0">
                  <c:v>130</c:v>
                </c:pt>
                <c:pt idx="1">
                  <c:v>171</c:v>
                </c:pt>
                <c:pt idx="2">
                  <c:v>378</c:v>
                </c:pt>
                <c:pt idx="3">
                  <c:v>742</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Ene-Jun.23</c:v>
                </c:pt>
              </c:strCache>
            </c:strRef>
          </c:cat>
          <c:val>
            <c:numRef>
              <c:f>'VII.4.CBSS-Tramit.'!$B$7:$E$7</c:f>
              <c:numCache>
                <c:formatCode>_(* #,##0_);_(* \(#,##0\);_(* "-"_);_(@_)</c:formatCode>
                <c:ptCount val="4"/>
                <c:pt idx="0">
                  <c:v>11</c:v>
                </c:pt>
                <c:pt idx="1">
                  <c:v>56</c:v>
                </c:pt>
                <c:pt idx="2">
                  <c:v>181</c:v>
                </c:pt>
                <c:pt idx="3">
                  <c:v>7</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Reversed" id="25">
  <a:schemeClr val="accent5"/>
</cs:colorStyle>
</file>

<file path=xl/charts/colors7.xml><?xml version="1.0" encoding="utf-8"?>
<cs:colorStyle xmlns:cs="http://schemas.microsoft.com/office/drawing/2012/chartStyle" xmlns:a="http://schemas.openxmlformats.org/drawingml/2006/main" meth="withinLinearReversed" id="25">
  <a:schemeClr val="accent5"/>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8">
  <a:schemeClr val="accent5"/>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Reversed" id="21">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 id="18">
  <a:schemeClr val="accent5"/>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6">
  <a:schemeClr val="accent3"/>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withinLinear" id="16">
  <a:schemeClr val="accent3"/>
</cs:colorStyle>
</file>

<file path=xl/charts/colors38.xml><?xml version="1.0" encoding="utf-8"?>
<cs:colorStyle xmlns:cs="http://schemas.microsoft.com/office/drawing/2012/chartStyle" xmlns:a="http://schemas.openxmlformats.org/drawingml/2006/main" meth="withinLinearReversed" id="21">
  <a:schemeClr val="accent1"/>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Reversed" id="21">
  <a:schemeClr val="accent1"/>
</cs:colorStyle>
</file>

<file path=xl/charts/colors41.xml><?xml version="1.0" encoding="utf-8"?>
<cs:colorStyle xmlns:cs="http://schemas.microsoft.com/office/drawing/2012/chartStyle" xmlns:a="http://schemas.openxmlformats.org/drawingml/2006/main" meth="withinLinearReversed" id="21">
  <a:schemeClr val="accent1"/>
</cs:colorStyle>
</file>

<file path=xl/charts/colors4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Reversed" id="21">
  <a:schemeClr val="accent1"/>
</cs:colorStyle>
</file>

<file path=xl/charts/colors45.xml><?xml version="1.0" encoding="utf-8"?>
<cs:colorStyle xmlns:cs="http://schemas.microsoft.com/office/drawing/2012/chartStyle" xmlns:a="http://schemas.openxmlformats.org/drawingml/2006/main" meth="withinLinear" id="18">
  <a:schemeClr val="accent5"/>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8">
  <a:schemeClr val="accent5"/>
</cs:colorStyle>
</file>

<file path=xl/charts/colors50.xml><?xml version="1.0" encoding="utf-8"?>
<cs:colorStyle xmlns:cs="http://schemas.microsoft.com/office/drawing/2012/chartStyle" xmlns:a="http://schemas.openxmlformats.org/drawingml/2006/main" meth="withinLinear" id="14">
  <a:schemeClr val="accent1"/>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withinLinear" id="14">
  <a:schemeClr val="accent1"/>
</cs:colorStyle>
</file>

<file path=xl/charts/colors54.xml><?xml version="1.0" encoding="utf-8"?>
<cs:colorStyle xmlns:cs="http://schemas.microsoft.com/office/drawing/2012/chartStyle" xmlns:a="http://schemas.openxmlformats.org/drawingml/2006/main" meth="withinLinear" id="14">
  <a:schemeClr val="accent1"/>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withinLinear" id="14">
  <a:schemeClr val="accent1"/>
</cs:colorStyle>
</file>

<file path=xl/charts/colors59.xml><?xml version="1.0" encoding="utf-8"?>
<cs:colorStyle xmlns:cs="http://schemas.microsoft.com/office/drawing/2012/chartStyle" xmlns:a="http://schemas.openxmlformats.org/drawingml/2006/main" meth="withinLinear" id="18">
  <a:schemeClr val="accent5"/>
</cs:colorStyle>
</file>

<file path=xl/charts/colors6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withinLinear" id="18">
  <a:schemeClr val="accent5"/>
</cs:colorStyle>
</file>

<file path=xl/charts/colors62.xml><?xml version="1.0" encoding="utf-8"?>
<cs:colorStyle xmlns:cs="http://schemas.microsoft.com/office/drawing/2012/chartStyle" xmlns:a="http://schemas.openxmlformats.org/drawingml/2006/main" meth="withinLinear" id="14">
  <a:schemeClr val="accent1"/>
</cs:colorStyle>
</file>

<file path=xl/charts/colors63.xml><?xml version="1.0" encoding="utf-8"?>
<cs:colorStyle xmlns:cs="http://schemas.microsoft.com/office/drawing/2012/chartStyle" xmlns:a="http://schemas.openxmlformats.org/drawingml/2006/main" meth="withinLinear" id="18">
  <a:schemeClr val="accent5"/>
</cs:colorStyle>
</file>

<file path=xl/charts/colors64.xml><?xml version="1.0" encoding="utf-8"?>
<cs:colorStyle xmlns:cs="http://schemas.microsoft.com/office/drawing/2012/chartStyle" xmlns:a="http://schemas.openxmlformats.org/drawingml/2006/main" meth="withinLinear" id="14">
  <a:schemeClr val="accent1"/>
</cs:colorStyle>
</file>

<file path=xl/charts/colors65.xml><?xml version="1.0" encoding="utf-8"?>
<cs:colorStyle xmlns:cs="http://schemas.microsoft.com/office/drawing/2012/chartStyle" xmlns:a="http://schemas.openxmlformats.org/drawingml/2006/main" meth="withinLinear" id="14">
  <a:schemeClr val="accent1"/>
</cs:colorStyle>
</file>

<file path=xl/charts/colors6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withinLinearReversed" id="21">
  <a:schemeClr val="accent1"/>
</cs:colorStyle>
</file>

<file path=xl/charts/colors68.xml><?xml version="1.0" encoding="utf-8"?>
<cs:colorStyle xmlns:cs="http://schemas.microsoft.com/office/drawing/2012/chartStyle" xmlns:a="http://schemas.openxmlformats.org/drawingml/2006/main" meth="withinLinearReversed" id="21">
  <a:schemeClr val="accent1"/>
</cs:colorStyle>
</file>

<file path=xl/charts/colors69.xml><?xml version="1.0" encoding="utf-8"?>
<cs:colorStyle xmlns:cs="http://schemas.microsoft.com/office/drawing/2012/chartStyle" xmlns:a="http://schemas.openxmlformats.org/drawingml/2006/main" meth="withinLinear" id="14">
  <a:schemeClr val="accent1"/>
</cs:colorStyle>
</file>

<file path=xl/charts/colors7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withinLinear" id="16">
  <a:schemeClr val="accent3"/>
</cs:colorStyle>
</file>

<file path=xl/charts/colors7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4.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9.png"/><Relationship Id="rId18" Type="http://schemas.openxmlformats.org/officeDocument/2006/relationships/chart" Target="../charts/chart11.xml"/><Relationship Id="rId3" Type="http://schemas.openxmlformats.org/officeDocument/2006/relationships/chart" Target="../charts/chart3.xml"/><Relationship Id="rId21" Type="http://schemas.openxmlformats.org/officeDocument/2006/relationships/image" Target="../media/image12.png"/><Relationship Id="rId7" Type="http://schemas.openxmlformats.org/officeDocument/2006/relationships/chart" Target="../charts/chart6.xml"/><Relationship Id="rId12" Type="http://schemas.openxmlformats.org/officeDocument/2006/relationships/image" Target="../media/image8.png"/><Relationship Id="rId17" Type="http://schemas.openxmlformats.org/officeDocument/2006/relationships/chart" Target="../charts/chart10.xml"/><Relationship Id="rId2" Type="http://schemas.openxmlformats.org/officeDocument/2006/relationships/chart" Target="../charts/chart2.xml"/><Relationship Id="rId16" Type="http://schemas.openxmlformats.org/officeDocument/2006/relationships/chart" Target="../charts/chart9.xml"/><Relationship Id="rId20" Type="http://schemas.openxmlformats.org/officeDocument/2006/relationships/chart" Target="../charts/chart13.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7.png"/><Relationship Id="rId5" Type="http://schemas.openxmlformats.org/officeDocument/2006/relationships/image" Target="../media/image5.png"/><Relationship Id="rId15" Type="http://schemas.openxmlformats.org/officeDocument/2006/relationships/chart" Target="../charts/chart8.xml"/><Relationship Id="rId10" Type="http://schemas.microsoft.com/office/2007/relationships/hdphoto" Target="../media/hdphoto1.wdp"/><Relationship Id="rId19" Type="http://schemas.openxmlformats.org/officeDocument/2006/relationships/chart" Target="../charts/chart12.xml"/><Relationship Id="rId4" Type="http://schemas.openxmlformats.org/officeDocument/2006/relationships/chart" Target="../charts/chart4.xml"/><Relationship Id="rId9" Type="http://schemas.openxmlformats.org/officeDocument/2006/relationships/image" Target="../media/image6.png"/><Relationship Id="rId14" Type="http://schemas.openxmlformats.org/officeDocument/2006/relationships/image" Target="../media/image10.png"/><Relationship Id="rId22"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1.xml"/><Relationship Id="rId3" Type="http://schemas.openxmlformats.org/officeDocument/2006/relationships/chart" Target="../charts/chart17.xml"/><Relationship Id="rId7" Type="http://schemas.openxmlformats.org/officeDocument/2006/relationships/image" Target="../media/image10.png"/><Relationship Id="rId12" Type="http://schemas.openxmlformats.org/officeDocument/2006/relationships/image" Target="../media/image9.sv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chart" Target="../charts/chart18.xml"/><Relationship Id="rId9"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16.pn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hyperlink" Target="#Contenido!A1"/></Relationships>
</file>

<file path=xl/drawings/_rels/drawing19.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07/relationships/hdphoto" Target="../media/hdphoto2.wdp"/><Relationship Id="rId1" Type="http://schemas.openxmlformats.org/officeDocument/2006/relationships/image" Target="../media/image19.png"/><Relationship Id="rId5" Type="http://schemas.openxmlformats.org/officeDocument/2006/relationships/hyperlink" Target="#Contenido!A1"/><Relationship Id="rId4" Type="http://schemas.openxmlformats.org/officeDocument/2006/relationships/image" Target="../media/image2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2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2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Contenido!A134"/><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34"/><Relationship Id="rId1" Type="http://schemas.openxmlformats.org/officeDocument/2006/relationships/chart" Target="../charts/chart24.xml"/></Relationships>
</file>

<file path=xl/drawings/_rels/drawing2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3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26.xml"/></Relationships>
</file>

<file path=xl/drawings/_rels/drawing3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24"/><Relationship Id="rId1" Type="http://schemas.openxmlformats.org/officeDocument/2006/relationships/chart" Target="../charts/chart28.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17.png"/><Relationship Id="rId1" Type="http://schemas.openxmlformats.org/officeDocument/2006/relationships/hyperlink" Target="#Contenido!A26"/></Relationships>
</file>

<file path=xl/drawings/_rels/drawing4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4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30.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7.png"/><Relationship Id="rId1" Type="http://schemas.openxmlformats.org/officeDocument/2006/relationships/hyperlink" Target="#Contenido!A26"/></Relationships>
</file>

<file path=xl/drawings/_rels/drawing5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2.png"/><Relationship Id="rId1" Type="http://schemas.openxmlformats.org/officeDocument/2006/relationships/hyperlink" Target="#Contenido!A60"/></Relationships>
</file>

<file path=xl/drawings/_rels/drawing5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5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17.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75"/><Relationship Id="rId1" Type="http://schemas.openxmlformats.org/officeDocument/2006/relationships/chart" Target="../charts/chart34.xml"/></Relationships>
</file>

<file path=xl/drawings/_rels/drawing6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78"/><Relationship Id="rId1" Type="http://schemas.openxmlformats.org/officeDocument/2006/relationships/chart" Target="../charts/chart35.xml"/></Relationships>
</file>

<file path=xl/drawings/_rels/drawing6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79"/><Relationship Id="rId1" Type="http://schemas.openxmlformats.org/officeDocument/2006/relationships/chart" Target="../charts/chart36.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17.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38.xml"/></Relationships>
</file>

<file path=xl/drawings/_rels/drawing6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HOME!A1"/><Relationship Id="rId1" Type="http://schemas.openxmlformats.org/officeDocument/2006/relationships/chart" Target="../charts/chart39.xml"/><Relationship Id="rId5" Type="http://schemas.openxmlformats.org/officeDocument/2006/relationships/image" Target="../media/image23.png"/><Relationship Id="rId4" Type="http://schemas.openxmlformats.org/officeDocument/2006/relationships/hyperlink" Target="#Contenido!A1"/></Relationships>
</file>

<file path=xl/drawings/_rels/drawing67.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41.xml"/><Relationship Id="rId1" Type="http://schemas.openxmlformats.org/officeDocument/2006/relationships/chart" Target="../charts/chart40.xml"/><Relationship Id="rId4" Type="http://schemas.openxmlformats.org/officeDocument/2006/relationships/image" Target="../media/image17.png"/></Relationships>
</file>

<file path=xl/drawings/_rels/drawing68.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43.xml"/><Relationship Id="rId1" Type="http://schemas.openxmlformats.org/officeDocument/2006/relationships/chart" Target="../charts/chart42.xml"/><Relationship Id="rId4" Type="http://schemas.openxmlformats.org/officeDocument/2006/relationships/image" Target="../media/image2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45.xml"/><Relationship Id="rId1" Type="http://schemas.openxmlformats.org/officeDocument/2006/relationships/chart" Target="../charts/chart44.xml"/><Relationship Id="rId4" Type="http://schemas.openxmlformats.org/officeDocument/2006/relationships/image" Target="../media/image17.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7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7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98"/><Relationship Id="rId1" Type="http://schemas.openxmlformats.org/officeDocument/2006/relationships/chart" Target="../charts/chart46.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17.png"/><Relationship Id="rId1" Type="http://schemas.openxmlformats.org/officeDocument/2006/relationships/hyperlink" Target="#HOME!A1"/><Relationship Id="rId4" Type="http://schemas.openxmlformats.org/officeDocument/2006/relationships/hyperlink" Target="#Contenido!A99"/></Relationships>
</file>

<file path=xl/drawings/_rels/drawing79.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17.png"/><Relationship Id="rId1" Type="http://schemas.openxmlformats.org/officeDocument/2006/relationships/hyperlink" Target="#Contenido!A107"/></Relationships>
</file>

<file path=xl/drawings/_rels/drawing8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8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8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hyperlink" Target="#Contenido!A1"/><Relationship Id="rId1" Type="http://schemas.openxmlformats.org/officeDocument/2006/relationships/chart" Target="../charts/chart50.xml"/></Relationships>
</file>

<file path=xl/drawings/_rels/drawing8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51.xml"/></Relationships>
</file>

<file path=xl/drawings/_rels/drawing8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52.xml"/></Relationships>
</file>

<file path=xl/drawings/_rels/drawing9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58"/></Relationships>
</file>

<file path=xl/drawings/_rels/drawing91.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6.png"/><Relationship Id="rId1" Type="http://schemas.openxmlformats.org/officeDocument/2006/relationships/hyperlink" Target="#Contenido!A58"/></Relationships>
</file>

<file path=xl/drawings/_rels/drawing9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43"/><Relationship Id="rId1" Type="http://schemas.openxmlformats.org/officeDocument/2006/relationships/chart" Target="../charts/chart54.xml"/></Relationships>
</file>

<file path=xl/drawings/_rels/drawing93.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11.png"/></Relationships>
</file>

<file path=xl/drawings/_rels/drawing94.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17.png"/><Relationship Id="rId1" Type="http://schemas.openxmlformats.org/officeDocument/2006/relationships/hyperlink" Target="#Contenido!A47"/></Relationships>
</file>

<file path=xl/drawings/_rels/drawing9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46"/><Relationship Id="rId1" Type="http://schemas.openxmlformats.org/officeDocument/2006/relationships/chart" Target="../charts/chart56.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7.png"/><Relationship Id="rId1" Type="http://schemas.openxmlformats.org/officeDocument/2006/relationships/hyperlink" Target="#Contenido!A58"/></Relationships>
</file>

<file path=xl/drawings/_rels/drawing9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58"/><Relationship Id="rId1" Type="http://schemas.openxmlformats.org/officeDocument/2006/relationships/chart" Target="../charts/chart58.xml"/></Relationships>
</file>

<file path=xl/drawings/_rels/drawing9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10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83"/><Relationship Id="rId1" Type="http://schemas.openxmlformats.org/officeDocument/2006/relationships/chart" Target="../charts/chart59.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84"/><Relationship Id="rId1" Type="http://schemas.openxmlformats.org/officeDocument/2006/relationships/chart" Target="../charts/chart60.xml"/></Relationships>
</file>

<file path=xl/drawings/_rels/drawing10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58"/><Relationship Id="rId1" Type="http://schemas.openxmlformats.org/officeDocument/2006/relationships/chart" Target="../charts/chart61.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7.png"/><Relationship Id="rId1" Type="http://schemas.openxmlformats.org/officeDocument/2006/relationships/hyperlink" Target="#INDICE!A1"/></Relationships>
</file>

<file path=xl/drawings/_rels/drawing107.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image" Target="../media/image17.png"/></Relationships>
</file>

<file path=xl/drawings/_rels/drawing10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95"/><Relationship Id="rId1" Type="http://schemas.openxmlformats.org/officeDocument/2006/relationships/chart" Target="../charts/chart64.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95"/><Relationship Id="rId1" Type="http://schemas.openxmlformats.org/officeDocument/2006/relationships/chart" Target="../charts/chart65.xml"/></Relationships>
</file>

<file path=xl/drawings/_rels/drawing11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17.png"/></Relationships>
</file>

<file path=xl/drawings/_rels/drawing11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2"/><Relationship Id="rId1" Type="http://schemas.openxmlformats.org/officeDocument/2006/relationships/chart" Target="../charts/chart66.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1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17.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chart" Target="../charts/chart67.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58"/><Relationship Id="rId1" Type="http://schemas.openxmlformats.org/officeDocument/2006/relationships/chart" Target="../charts/chart68.xml"/></Relationships>
</file>

<file path=xl/drawings/_rels/drawing12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58"/></Relationships>
</file>

<file path=xl/drawings/_rels/drawing12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91"/><Relationship Id="rId1" Type="http://schemas.openxmlformats.org/officeDocument/2006/relationships/chart" Target="../charts/chart69.xml"/><Relationship Id="rId4" Type="http://schemas.openxmlformats.org/officeDocument/2006/relationships/image" Target="../media/image29.png"/></Relationships>
</file>

<file path=xl/drawings/_rels/drawing125.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image" Target="../media/image17.png"/><Relationship Id="rId1"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hyperlink" Target="#Contenido!A106"/><Relationship Id="rId1" Type="http://schemas.openxmlformats.org/officeDocument/2006/relationships/chart" Target="../charts/chart71.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8"/><Relationship Id="rId1" Type="http://schemas.openxmlformats.org/officeDocument/2006/relationships/chart" Target="../charts/chart72.xml"/></Relationships>
</file>

<file path=xl/drawings/_rels/drawing13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9"/><Relationship Id="rId1" Type="http://schemas.openxmlformats.org/officeDocument/2006/relationships/chart" Target="../charts/chart73.xml"/></Relationships>
</file>

<file path=xl/drawings/_rels/drawing133.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image" Target="../media/image30.png"/><Relationship Id="rId1" Type="http://schemas.openxmlformats.org/officeDocument/2006/relationships/hyperlink" Target="#INDICE!A1"/></Relationships>
</file>

<file path=xl/drawings/_rels/drawing13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chart" Target="../charts/chart75.xml"/></Relationships>
</file>

<file path=xl/drawings/_rels/drawing13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17"/><Relationship Id="rId1" Type="http://schemas.openxmlformats.org/officeDocument/2006/relationships/chart" Target="../charts/chart76.xml"/></Relationships>
</file>

<file path=xl/drawings/_rels/drawing13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34"/></Relationships>
</file>

<file path=xl/drawings/_rels/drawing140.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image" Target="../media/image17.png"/><Relationship Id="rId1" Type="http://schemas.openxmlformats.org/officeDocument/2006/relationships/hyperlink" Target="#Contenido!A148"/></Relationships>
</file>

<file path=xl/drawings/_rels/drawing141.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17.png"/><Relationship Id="rId1" Type="http://schemas.openxmlformats.org/officeDocument/2006/relationships/hyperlink" Target="#Contenido!A148"/></Relationships>
</file>

<file path=xl/drawings/_rels/drawing142.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image" Target="../media/image31.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2281654</xdr:colOff>
      <xdr:row>34</xdr:row>
      <xdr:rowOff>333374</xdr:rowOff>
    </xdr:to>
    <xdr:pic>
      <xdr:nvPicPr>
        <xdr:cNvPr id="2" name="Imagen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6013"/>
        <a:stretch/>
      </xdr:blipFill>
      <xdr:spPr>
        <a:xfrm>
          <a:off x="0" y="0"/>
          <a:ext cx="13997404" cy="17740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TRIMESTRAL</a:t>
          </a: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ABRIL-JUNIO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136809</xdr:colOff>
      <xdr:row>24</xdr:row>
      <xdr:rowOff>0</xdr:rowOff>
    </xdr:from>
    <xdr:to>
      <xdr:col>12</xdr:col>
      <xdr:colOff>1104901</xdr:colOff>
      <xdr:row>58</xdr:row>
      <xdr:rowOff>1524000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115969</xdr:colOff>
      <xdr:row>26</xdr:row>
      <xdr:rowOff>142874</xdr:rowOff>
    </xdr:from>
    <xdr:to>
      <xdr:col>6</xdr:col>
      <xdr:colOff>685800</xdr:colOff>
      <xdr:row>59</xdr:row>
      <xdr:rowOff>76199</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59</xdr:row>
      <xdr:rowOff>1600200</xdr:rowOff>
    </xdr:from>
    <xdr:to>
      <xdr:col>6</xdr:col>
      <xdr:colOff>495300</xdr:colOff>
      <xdr:row>99</xdr:row>
      <xdr:rowOff>38100</xdr:rowOff>
    </xdr:to>
    <xdr:graphicFrame macro="">
      <xdr:nvGraphicFramePr>
        <xdr:cNvPr id="23" name="Gráfico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1981200</xdr:colOff>
      <xdr:row>113</xdr:row>
      <xdr:rowOff>533400</xdr:rowOff>
    </xdr:from>
    <xdr:to>
      <xdr:col>12</xdr:col>
      <xdr:colOff>1295400</xdr:colOff>
      <xdr:row>150</xdr:row>
      <xdr:rowOff>0</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719138</xdr:colOff>
      <xdr:row>0</xdr:row>
      <xdr:rowOff>414338</xdr:rowOff>
    </xdr:from>
    <xdr:to>
      <xdr:col>2</xdr:col>
      <xdr:colOff>1181100</xdr:colOff>
      <xdr:row>0</xdr:row>
      <xdr:rowOff>3281840</xdr:rowOff>
    </xdr:to>
    <xdr:pic>
      <xdr:nvPicPr>
        <xdr:cNvPr id="26" name="Imagen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9138" y="414338"/>
          <a:ext cx="4691062" cy="2867502"/>
        </a:xfrm>
        <a:prstGeom prst="rect">
          <a:avLst/>
        </a:prstGeom>
      </xdr:spPr>
    </xdr:pic>
    <xdr:clientData/>
  </xdr:twoCellAnchor>
  <xdr:twoCellAnchor>
    <xdr:from>
      <xdr:col>6</xdr:col>
      <xdr:colOff>609600</xdr:colOff>
      <xdr:row>253</xdr:row>
      <xdr:rowOff>114300</xdr:rowOff>
    </xdr:from>
    <xdr:to>
      <xdr:col>12</xdr:col>
      <xdr:colOff>1219201</xdr:colOff>
      <xdr:row>297</xdr:row>
      <xdr:rowOff>152400</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876300</xdr:colOff>
      <xdr:row>300</xdr:row>
      <xdr:rowOff>457200</xdr:rowOff>
    </xdr:from>
    <xdr:to>
      <xdr:col>12</xdr:col>
      <xdr:colOff>1219200</xdr:colOff>
      <xdr:row>314</xdr:row>
      <xdr:rowOff>190500</xdr:rowOff>
    </xdr:to>
    <xdr:graphicFrame macro="">
      <xdr:nvGraphicFramePr>
        <xdr:cNvPr id="18" name="Gráfico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301</xdr:row>
      <xdr:rowOff>152400</xdr:rowOff>
    </xdr:from>
    <xdr:to>
      <xdr:col>6</xdr:col>
      <xdr:colOff>266700</xdr:colOff>
      <xdr:row>314</xdr:row>
      <xdr:rowOff>38100</xdr:rowOff>
    </xdr:to>
    <xdr:graphicFrame macro="">
      <xdr:nvGraphicFramePr>
        <xdr:cNvPr id="19" name="Gráfico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857250</xdr:colOff>
      <xdr:row>10</xdr:row>
      <xdr:rowOff>240658</xdr:rowOff>
    </xdr:from>
    <xdr:to>
      <xdr:col>2</xdr:col>
      <xdr:colOff>1014294</xdr:colOff>
      <xdr:row>20</xdr:row>
      <xdr:rowOff>1371600</xdr:rowOff>
    </xdr:to>
    <xdr:pic>
      <xdr:nvPicPr>
        <xdr:cNvPr id="28" name="Imagen 27" descr="Mujer Hombre Pictograma · Gráficos vectoriales gratis en Pixabay">
          <a:extLst>
            <a:ext uri="{FF2B5EF4-FFF2-40B4-BE49-F238E27FC236}">
              <a16:creationId xmlns:a16="http://schemas.microsoft.com/office/drawing/2014/main" id="{00000000-0008-0000-0500-00001C000000}"/>
            </a:ext>
          </a:extLst>
        </xdr:cNvPr>
        <xdr:cNvPicPr>
          <a:picLocks noChangeAspect="1"/>
        </xdr:cNvPicPr>
      </xdr:nvPicPr>
      <xdr:blipFill rotWithShape="1">
        <a:blip xmlns:r="http://schemas.openxmlformats.org/officeDocument/2006/relationships" r:embed="rId9">
          <a:duotone>
            <a:prstClr val="black"/>
            <a:srgbClr val="92D050">
              <a:tint val="45000"/>
              <a:satMod val="400000"/>
            </a:srgbClr>
          </a:duotone>
          <a:extLst>
            <a:ext uri="{BEBA8EAE-BF5A-486C-A8C5-ECC9F3942E4B}">
              <a14:imgProps xmlns:a14="http://schemas.microsoft.com/office/drawing/2010/main">
                <a14:imgLayer r:embed="rId10">
                  <a14:imgEffect>
                    <a14:colorTemperature colorTemp="11200"/>
                  </a14:imgEffect>
                  <a14:imgEffect>
                    <a14:saturation sat="0"/>
                  </a14:imgEffect>
                </a14:imgLayer>
              </a14:imgProps>
            </a:ext>
            <a:ext uri="{28A0092B-C50C-407E-A947-70E740481C1C}">
              <a14:useLocalDpi xmlns:a14="http://schemas.microsoft.com/office/drawing/2010/main" val="0"/>
            </a:ext>
          </a:extLst>
        </a:blip>
        <a:srcRect r="57364"/>
        <a:stretch/>
      </xdr:blipFill>
      <xdr:spPr>
        <a:xfrm>
          <a:off x="857250" y="7555858"/>
          <a:ext cx="4386144" cy="8560442"/>
        </a:xfrm>
        <a:prstGeom prst="rect">
          <a:avLst/>
        </a:prstGeom>
      </xdr:spPr>
    </xdr:pic>
    <xdr:clientData/>
  </xdr:twoCellAnchor>
  <xdr:twoCellAnchor editAs="oneCell">
    <xdr:from>
      <xdr:col>2</xdr:col>
      <xdr:colOff>2390692</xdr:colOff>
      <xdr:row>10</xdr:row>
      <xdr:rowOff>66674</xdr:rowOff>
    </xdr:from>
    <xdr:to>
      <xdr:col>3</xdr:col>
      <xdr:colOff>3678881</xdr:colOff>
      <xdr:row>20</xdr:row>
      <xdr:rowOff>1523999</xdr:rowOff>
    </xdr:to>
    <xdr:pic>
      <xdr:nvPicPr>
        <xdr:cNvPr id="29" name="Imagen 28" descr="Mujer Hombre Pictograma · Gráficos vectoriales gratis en Pixabay">
          <a:extLst>
            <a:ext uri="{FF2B5EF4-FFF2-40B4-BE49-F238E27FC236}">
              <a16:creationId xmlns:a16="http://schemas.microsoft.com/office/drawing/2014/main" id="{00000000-0008-0000-0500-00001D000000}"/>
            </a:ext>
          </a:extLst>
        </xdr:cNvPr>
        <xdr:cNvPicPr>
          <a:picLocks noChangeAspect="1"/>
        </xdr:cNvPicPr>
      </xdr:nvPicPr>
      <xdr:blipFill rotWithShape="1">
        <a:blip xmlns:r="http://schemas.openxmlformats.org/officeDocument/2006/relationships" r:embed="rId11">
          <a:duotone>
            <a:prstClr val="black"/>
            <a:schemeClr val="accent1">
              <a:tint val="45000"/>
              <a:satMod val="400000"/>
            </a:schemeClr>
          </a:duotone>
          <a:extLst>
            <a:ext uri="{28A0092B-C50C-407E-A947-70E740481C1C}">
              <a14:useLocalDpi xmlns:a14="http://schemas.microsoft.com/office/drawing/2010/main" val="0"/>
            </a:ext>
          </a:extLst>
        </a:blip>
        <a:srcRect l="62622"/>
        <a:stretch/>
      </xdr:blipFill>
      <xdr:spPr>
        <a:xfrm>
          <a:off x="6124492" y="7381874"/>
          <a:ext cx="3993289" cy="8886825"/>
        </a:xfrm>
        <a:prstGeom prst="rect">
          <a:avLst/>
        </a:prstGeom>
      </xdr:spPr>
    </xdr:pic>
    <xdr:clientData/>
  </xdr:twoCellAnchor>
  <xdr:twoCellAnchor>
    <xdr:from>
      <xdr:col>7</xdr:col>
      <xdr:colOff>76200</xdr:colOff>
      <xdr:row>156</xdr:row>
      <xdr:rowOff>66675</xdr:rowOff>
    </xdr:from>
    <xdr:to>
      <xdr:col>12</xdr:col>
      <xdr:colOff>914400</xdr:colOff>
      <xdr:row>194</xdr:row>
      <xdr:rowOff>38100</xdr:rowOff>
    </xdr:to>
    <xdr:grpSp>
      <xdr:nvGrpSpPr>
        <xdr:cNvPr id="63" name="Grupo 62">
          <a:extLst>
            <a:ext uri="{FF2B5EF4-FFF2-40B4-BE49-F238E27FC236}">
              <a16:creationId xmlns:a16="http://schemas.microsoft.com/office/drawing/2014/main" id="{510666DC-E728-FF4B-3C4D-71EA5FDAF8B9}"/>
            </a:ext>
          </a:extLst>
        </xdr:cNvPr>
        <xdr:cNvGrpSpPr/>
      </xdr:nvGrpSpPr>
      <xdr:grpSpPr>
        <a:xfrm>
          <a:off x="24612600" y="66932175"/>
          <a:ext cx="15163800" cy="12315825"/>
          <a:chOff x="17232622" y="10869706"/>
          <a:chExt cx="3599491" cy="3106415"/>
        </a:xfrm>
      </xdr:grpSpPr>
      <xdr:grpSp>
        <xdr:nvGrpSpPr>
          <xdr:cNvPr id="64" name="Group 3">
            <a:extLst>
              <a:ext uri="{FF2B5EF4-FFF2-40B4-BE49-F238E27FC236}">
                <a16:creationId xmlns:a16="http://schemas.microsoft.com/office/drawing/2014/main" id="{A6159FAD-89AE-A63B-1688-BBE6E383B373}"/>
              </a:ext>
            </a:extLst>
          </xdr:cNvPr>
          <xdr:cNvGrpSpPr>
            <a:grpSpLocks noChangeAspect="1"/>
          </xdr:cNvGrpSpPr>
        </xdr:nvGrpSpPr>
        <xdr:grpSpPr>
          <a:xfrm>
            <a:off x="17232622" y="10869706"/>
            <a:ext cx="3599491" cy="3106415"/>
            <a:chOff x="388300" y="1049407"/>
            <a:chExt cx="4034921" cy="3331849"/>
          </a:xfrm>
        </xdr:grpSpPr>
        <xdr:sp macro="" textlink="">
          <xdr:nvSpPr>
            <xdr:cNvPr id="68" name="Freeform: Shape 3167">
              <a:extLst>
                <a:ext uri="{FF2B5EF4-FFF2-40B4-BE49-F238E27FC236}">
                  <a16:creationId xmlns:a16="http://schemas.microsoft.com/office/drawing/2014/main" id="{48980EDE-0888-DCD1-6C63-09FB2F9D8A54}"/>
                </a:ext>
              </a:extLst>
            </xdr:cNvPr>
            <xdr:cNvSpPr/>
          </xdr:nvSpPr>
          <xdr:spPr>
            <a:xfrm>
              <a:off x="465222" y="1138839"/>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8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8"/>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4472C4"/>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69" name="Freeform: Shape 3165">
              <a:extLst>
                <a:ext uri="{FF2B5EF4-FFF2-40B4-BE49-F238E27FC236}">
                  <a16:creationId xmlns:a16="http://schemas.microsoft.com/office/drawing/2014/main" id="{59EE97B5-6E40-D474-5C13-B3FDE9C5D4CF}"/>
                </a:ext>
              </a:extLst>
            </xdr:cNvPr>
            <xdr:cNvSpPr/>
          </xdr:nvSpPr>
          <xdr:spPr>
            <a:xfrm>
              <a:off x="1359121" y="2277412"/>
              <a:ext cx="2987173" cy="894554"/>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chemeClr val="accent3">
                <a:lumMod val="75000"/>
              </a:schemeClr>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5400">
                <a:solidFill>
                  <a:sysClr val="window" lastClr="FFFFFF"/>
                </a:solidFill>
                <a:latin typeface="Arial" panose="020B0604020202020204" pitchFamily="34" charset="0"/>
                <a:cs typeface="Arial" panose="020B0604020202020204" pitchFamily="34" charset="0"/>
              </a:endParaRPr>
            </a:p>
          </xdr:txBody>
        </xdr:sp>
        <xdr:sp macro="" textlink="">
          <xdr:nvSpPr>
            <xdr:cNvPr id="70" name="Freeform: Shape 3159">
              <a:extLst>
                <a:ext uri="{FF2B5EF4-FFF2-40B4-BE49-F238E27FC236}">
                  <a16:creationId xmlns:a16="http://schemas.microsoft.com/office/drawing/2014/main" id="{3B8DE60C-AC55-58D0-21D6-43972649030F}"/>
                </a:ext>
              </a:extLst>
            </xdr:cNvPr>
            <xdr:cNvSpPr/>
          </xdr:nvSpPr>
          <xdr:spPr>
            <a:xfrm>
              <a:off x="465222" y="3397332"/>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2"/>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5B9BD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1" name="Freeform: Shape 22">
              <a:extLst>
                <a:ext uri="{FF2B5EF4-FFF2-40B4-BE49-F238E27FC236}">
                  <a16:creationId xmlns:a16="http://schemas.microsoft.com/office/drawing/2014/main" id="{80875FC5-0FE4-8C04-3FA9-BC45DE5E3B9A}"/>
                </a:ext>
              </a:extLst>
            </xdr:cNvPr>
            <xdr:cNvSpPr/>
          </xdr:nvSpPr>
          <xdr:spPr>
            <a:xfrm>
              <a:off x="3349861" y="10494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2" name="Freeform: Shape 24">
              <a:extLst>
                <a:ext uri="{FF2B5EF4-FFF2-40B4-BE49-F238E27FC236}">
                  <a16:creationId xmlns:a16="http://schemas.microsoft.com/office/drawing/2014/main" id="{545046A4-A1D5-F51F-01AA-B226C8EE16F0}"/>
                </a:ext>
              </a:extLst>
            </xdr:cNvPr>
            <xdr:cNvSpPr/>
          </xdr:nvSpPr>
          <xdr:spPr>
            <a:xfrm>
              <a:off x="3439284" y="11388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3" name="Freeform: Shape 3072">
              <a:extLst>
                <a:ext uri="{FF2B5EF4-FFF2-40B4-BE49-F238E27FC236}">
                  <a16:creationId xmlns:a16="http://schemas.microsoft.com/office/drawing/2014/main" id="{FED24A83-2A2E-9A58-EFE1-69BBE889C616}"/>
                </a:ext>
              </a:extLst>
            </xdr:cNvPr>
            <xdr:cNvSpPr/>
          </xdr:nvSpPr>
          <xdr:spPr>
            <a:xfrm flipH="1">
              <a:off x="388300" y="21762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chemeClr val="accent3">
                <a:lumMod val="50000"/>
              </a:scheme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4" name="Freeform: Shape 3075">
              <a:extLst>
                <a:ext uri="{FF2B5EF4-FFF2-40B4-BE49-F238E27FC236}">
                  <a16:creationId xmlns:a16="http://schemas.microsoft.com/office/drawing/2014/main" id="{ACC98A63-86BF-9385-4EDC-15410E991B67}"/>
                </a:ext>
              </a:extLst>
            </xdr:cNvPr>
            <xdr:cNvSpPr/>
          </xdr:nvSpPr>
          <xdr:spPr>
            <a:xfrm flipH="1">
              <a:off x="480977" y="2255520"/>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chemeClr val="accent3">
                <a:lumMod val="75000"/>
              </a:schemeClr>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5" name="Freeform: Shape 3091">
              <a:extLst>
                <a:ext uri="{FF2B5EF4-FFF2-40B4-BE49-F238E27FC236}">
                  <a16:creationId xmlns:a16="http://schemas.microsoft.com/office/drawing/2014/main" id="{A132105F-5474-DF86-D5F1-1088BBA2D056}"/>
                </a:ext>
              </a:extLst>
            </xdr:cNvPr>
            <xdr:cNvSpPr/>
          </xdr:nvSpPr>
          <xdr:spPr>
            <a:xfrm>
              <a:off x="3324673" y="3307898"/>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5B9BD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6" name="Freeform: Shape 3093">
              <a:extLst>
                <a:ext uri="{FF2B5EF4-FFF2-40B4-BE49-F238E27FC236}">
                  <a16:creationId xmlns:a16="http://schemas.microsoft.com/office/drawing/2014/main" id="{F83EA310-CC40-0E67-F082-AB298C86C8CA}"/>
                </a:ext>
              </a:extLst>
            </xdr:cNvPr>
            <xdr:cNvSpPr/>
          </xdr:nvSpPr>
          <xdr:spPr>
            <a:xfrm>
              <a:off x="3414096" y="3397331"/>
              <a:ext cx="894557"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5B9BD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7" name="TextBox 6">
              <a:extLst>
                <a:ext uri="{FF2B5EF4-FFF2-40B4-BE49-F238E27FC236}">
                  <a16:creationId xmlns:a16="http://schemas.microsoft.com/office/drawing/2014/main" id="{CE3BE0B2-0C1E-1159-6FAE-B9DFC0039135}"/>
                </a:ext>
              </a:extLst>
            </xdr:cNvPr>
            <xdr:cNvSpPr txBox="1"/>
          </xdr:nvSpPr>
          <xdr:spPr>
            <a:xfrm>
              <a:off x="1370666" y="1293729"/>
              <a:ext cx="1751886" cy="552136"/>
            </a:xfrm>
            <a:prstGeom prst="rect">
              <a:avLst/>
            </a:prstGeom>
            <a:noFill/>
          </xdr:spPr>
          <xdr:txBody>
            <a:bodyPr wrap="square" anchor="ctr">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discapacidad</a:t>
              </a:r>
            </a:p>
          </xdr:txBody>
        </xdr:sp>
        <xdr:sp macro="" textlink="">
          <xdr:nvSpPr>
            <xdr:cNvPr id="78" name="TextBox 7">
              <a:extLst>
                <a:ext uri="{FF2B5EF4-FFF2-40B4-BE49-F238E27FC236}">
                  <a16:creationId xmlns:a16="http://schemas.microsoft.com/office/drawing/2014/main" id="{2CDA070B-81D8-4A91-9054-D9203A818BFF}"/>
                </a:ext>
              </a:extLst>
            </xdr:cNvPr>
            <xdr:cNvSpPr txBox="1"/>
          </xdr:nvSpPr>
          <xdr:spPr>
            <a:xfrm>
              <a:off x="1676202" y="2553594"/>
              <a:ext cx="1494802" cy="407959"/>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a:t>
              </a:r>
            </a:p>
            <a:p>
              <a:pPr algn="ctr"/>
              <a:r>
                <a:rPr lang="es-419" sz="4800" b="1">
                  <a:solidFill>
                    <a:sysClr val="window" lastClr="FFFFFF"/>
                  </a:solidFill>
                  <a:latin typeface="Arial" panose="020B0604020202020204" pitchFamily="34" charset="0"/>
                  <a:cs typeface="Arial" panose="020B0604020202020204" pitchFamily="34" charset="0"/>
                </a:rPr>
                <a:t>sobrevivencia</a:t>
              </a:r>
            </a:p>
          </xdr:txBody>
        </xdr:sp>
        <xdr:sp macro="" textlink="">
          <xdr:nvSpPr>
            <xdr:cNvPr id="79" name="TextBox 10">
              <a:extLst>
                <a:ext uri="{FF2B5EF4-FFF2-40B4-BE49-F238E27FC236}">
                  <a16:creationId xmlns:a16="http://schemas.microsoft.com/office/drawing/2014/main" id="{33239500-A92C-07B1-A0BD-58B1564A2AA1}"/>
                </a:ext>
              </a:extLst>
            </xdr:cNvPr>
            <xdr:cNvSpPr txBox="1"/>
          </xdr:nvSpPr>
          <xdr:spPr>
            <a:xfrm>
              <a:off x="1290581" y="3674525"/>
              <a:ext cx="1868119" cy="407959"/>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retiro</a:t>
              </a:r>
            </a:p>
            <a:p>
              <a:pPr algn="ctr"/>
              <a:r>
                <a:rPr lang="es-419" sz="4800" b="1">
                  <a:solidFill>
                    <a:sysClr val="window" lastClr="FFFFFF"/>
                  </a:solidFill>
                  <a:latin typeface="Arial" panose="020B0604020202020204" pitchFamily="34" charset="0"/>
                  <a:cs typeface="Arial" panose="020B0604020202020204" pitchFamily="34" charset="0"/>
                </a:rPr>
                <a:t> programado</a:t>
              </a:r>
            </a:p>
          </xdr:txBody>
        </xdr:sp>
        <xdr:sp macro="" textlink="">
          <xdr:nvSpPr>
            <xdr:cNvPr id="80" name="TextBox 3176">
              <a:extLst>
                <a:ext uri="{FF2B5EF4-FFF2-40B4-BE49-F238E27FC236}">
                  <a16:creationId xmlns:a16="http://schemas.microsoft.com/office/drawing/2014/main" id="{D180F772-E095-D45C-665F-EB9A3C16F6BD}"/>
                </a:ext>
              </a:extLst>
            </xdr:cNvPr>
            <xdr:cNvSpPr txBox="1"/>
          </xdr:nvSpPr>
          <xdr:spPr>
            <a:xfrm>
              <a:off x="3501380" y="1464277"/>
              <a:ext cx="861013" cy="350450"/>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15,825</a:t>
              </a:r>
            </a:p>
          </xdr:txBody>
        </xdr:sp>
      </xdr:grpSp>
      <xdr:pic>
        <xdr:nvPicPr>
          <xdr:cNvPr id="65" name="Google Shape;196;p4" descr="Silla de ruedas nueva">
            <a:extLst>
              <a:ext uri="{FF2B5EF4-FFF2-40B4-BE49-F238E27FC236}">
                <a16:creationId xmlns:a16="http://schemas.microsoft.com/office/drawing/2014/main" id="{B68BA02B-C708-445B-DB56-AD6142BD2918}"/>
              </a:ext>
            </a:extLst>
          </xdr:cNvPr>
          <xdr:cNvPicPr preferRelativeResize="0"/>
        </xdr:nvPicPr>
        <xdr:blipFill rotWithShape="1">
          <a:blip xmlns:r="http://schemas.openxmlformats.org/officeDocument/2006/relationships" r:embed="rId12">
            <a:alphaModFix/>
            <a:biLevel thresh="25000"/>
          </a:blip>
          <a:srcRect/>
          <a:stretch/>
        </xdr:blipFill>
        <xdr:spPr>
          <a:xfrm>
            <a:off x="17543610" y="11015382"/>
            <a:ext cx="661147" cy="695566"/>
          </a:xfrm>
          <a:prstGeom prst="rect">
            <a:avLst/>
          </a:prstGeom>
          <a:noFill/>
          <a:ln>
            <a:noFill/>
          </a:ln>
        </xdr:spPr>
      </xdr:pic>
      <xdr:pic>
        <xdr:nvPicPr>
          <xdr:cNvPr id="66" name="Google Shape;199;p4" descr="Familia con niña">
            <a:extLst>
              <a:ext uri="{FF2B5EF4-FFF2-40B4-BE49-F238E27FC236}">
                <a16:creationId xmlns:a16="http://schemas.microsoft.com/office/drawing/2014/main" id="{332E0B8C-4675-A25F-EF14-03A22E4C3C7A}"/>
              </a:ext>
            </a:extLst>
          </xdr:cNvPr>
          <xdr:cNvPicPr preferRelativeResize="0"/>
        </xdr:nvPicPr>
        <xdr:blipFill rotWithShape="1">
          <a:blip xmlns:r="http://schemas.openxmlformats.org/officeDocument/2006/relationships" r:embed="rId13">
            <a:alphaModFix/>
            <a:biLevel thresh="25000"/>
          </a:blip>
          <a:srcRect/>
          <a:stretch/>
        </xdr:blipFill>
        <xdr:spPr>
          <a:xfrm>
            <a:off x="19819373" y="12054312"/>
            <a:ext cx="766098" cy="744980"/>
          </a:xfrm>
          <a:prstGeom prst="rect">
            <a:avLst/>
          </a:prstGeom>
          <a:noFill/>
          <a:ln>
            <a:noFill/>
          </a:ln>
        </xdr:spPr>
      </xdr:pic>
      <xdr:pic>
        <xdr:nvPicPr>
          <xdr:cNvPr id="67" name="Google Shape;203;p4" descr="Hombre con bastón">
            <a:extLst>
              <a:ext uri="{FF2B5EF4-FFF2-40B4-BE49-F238E27FC236}">
                <a16:creationId xmlns:a16="http://schemas.microsoft.com/office/drawing/2014/main" id="{325D37A3-E636-61EE-ED4B-A3833BA3F6AF}"/>
              </a:ext>
            </a:extLst>
          </xdr:cNvPr>
          <xdr:cNvPicPr preferRelativeResize="0"/>
        </xdr:nvPicPr>
        <xdr:blipFill rotWithShape="1">
          <a:blip xmlns:r="http://schemas.openxmlformats.org/officeDocument/2006/relationships" r:embed="rId14">
            <a:alphaModFix/>
            <a:biLevel thresh="25000"/>
          </a:blip>
          <a:srcRect/>
          <a:stretch/>
        </xdr:blipFill>
        <xdr:spPr>
          <a:xfrm>
            <a:off x="17364284" y="13123945"/>
            <a:ext cx="717179" cy="679557"/>
          </a:xfrm>
          <a:prstGeom prst="rect">
            <a:avLst/>
          </a:prstGeom>
          <a:noFill/>
          <a:ln>
            <a:noFill/>
          </a:ln>
        </xdr:spPr>
      </xdr:pic>
    </xdr:grpSp>
    <xdr:clientData/>
  </xdr:twoCellAnchor>
  <xdr:twoCellAnchor>
    <xdr:from>
      <xdr:col>1</xdr:col>
      <xdr:colOff>142876</xdr:colOff>
      <xdr:row>20</xdr:row>
      <xdr:rowOff>2243137</xdr:rowOff>
    </xdr:from>
    <xdr:to>
      <xdr:col>2</xdr:col>
      <xdr:colOff>1000126</xdr:colOff>
      <xdr:row>21</xdr:row>
      <xdr:rowOff>605526</xdr:rowOff>
    </xdr:to>
    <xdr:sp macro="" textlink="">
      <xdr:nvSpPr>
        <xdr:cNvPr id="39" name="CuadroTexto 1"/>
        <xdr:cNvSpPr txBox="1"/>
      </xdr:nvSpPr>
      <xdr:spPr>
        <a:xfrm>
          <a:off x="1476376" y="19692937"/>
          <a:ext cx="3257550" cy="64838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2400" b="1">
              <a:latin typeface="Arial" panose="020B0604020202020204" pitchFamily="34" charset="0"/>
              <a:cs typeface="Arial" panose="020B0604020202020204" pitchFamily="34" charset="0"/>
            </a:rPr>
            <a:t>FUENTE: </a:t>
          </a:r>
          <a:r>
            <a:rPr lang="en-US" sz="2800">
              <a:latin typeface="Arial" panose="020B0604020202020204" pitchFamily="34" charset="0"/>
              <a:cs typeface="Arial" panose="020B0604020202020204" pitchFamily="34" charset="0"/>
            </a:rPr>
            <a:t>SISALRIL </a:t>
          </a:r>
          <a:endParaRPr lang="en-US" sz="2400">
            <a:latin typeface="Arial" panose="020B0604020202020204" pitchFamily="34" charset="0"/>
            <a:cs typeface="Arial" panose="020B0604020202020204" pitchFamily="34" charset="0"/>
          </a:endParaRPr>
        </a:p>
      </xdr:txBody>
    </xdr:sp>
    <xdr:clientData/>
  </xdr:twoCellAnchor>
  <xdr:twoCellAnchor>
    <xdr:from>
      <xdr:col>0</xdr:col>
      <xdr:colOff>419100</xdr:colOff>
      <xdr:row>109</xdr:row>
      <xdr:rowOff>571500</xdr:rowOff>
    </xdr:from>
    <xdr:to>
      <xdr:col>6</xdr:col>
      <xdr:colOff>2133600</xdr:colOff>
      <xdr:row>149</xdr:row>
      <xdr:rowOff>457200</xdr:rowOff>
    </xdr:to>
    <xdr:graphicFrame macro="">
      <xdr:nvGraphicFramePr>
        <xdr:cNvPr id="43" name="Gráfico 42">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5219700</xdr:colOff>
      <xdr:row>63</xdr:row>
      <xdr:rowOff>0</xdr:rowOff>
    </xdr:from>
    <xdr:to>
      <xdr:col>13</xdr:col>
      <xdr:colOff>0</xdr:colOff>
      <xdr:row>109</xdr:row>
      <xdr:rowOff>266700</xdr:rowOff>
    </xdr:to>
    <xdr:graphicFrame macro="">
      <xdr:nvGraphicFramePr>
        <xdr:cNvPr id="40"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838200</xdr:colOff>
      <xdr:row>7</xdr:row>
      <xdr:rowOff>76201</xdr:rowOff>
    </xdr:from>
    <xdr:to>
      <xdr:col>12</xdr:col>
      <xdr:colOff>1066800</xdr:colOff>
      <xdr:row>22</xdr:row>
      <xdr:rowOff>190500</xdr:rowOff>
    </xdr:to>
    <xdr:graphicFrame macro="">
      <xdr:nvGraphicFramePr>
        <xdr:cNvPr id="45" name="Gráfico 4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228600</xdr:colOff>
      <xdr:row>154</xdr:row>
      <xdr:rowOff>76200</xdr:rowOff>
    </xdr:from>
    <xdr:to>
      <xdr:col>6</xdr:col>
      <xdr:colOff>304800</xdr:colOff>
      <xdr:row>196</xdr:row>
      <xdr:rowOff>0</xdr:rowOff>
    </xdr:to>
    <xdr:graphicFrame macro="">
      <xdr:nvGraphicFramePr>
        <xdr:cNvPr id="44" name="3 Gráfico">
          <a:extLst>
            <a:ext uri="{FF2B5EF4-FFF2-40B4-BE49-F238E27FC236}">
              <a16:creationId xmlns:a16="http://schemas.microsoft.com/office/drawing/2014/main" id="{00000000-0008-0000-2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419100</xdr:colOff>
      <xdr:row>170</xdr:row>
      <xdr:rowOff>1209675</xdr:rowOff>
    </xdr:from>
    <xdr:to>
      <xdr:col>8</xdr:col>
      <xdr:colOff>1064108</xdr:colOff>
      <xdr:row>174</xdr:row>
      <xdr:rowOff>600076</xdr:rowOff>
    </xdr:to>
    <xdr:sp macro="" textlink="">
      <xdr:nvSpPr>
        <xdr:cNvPr id="46" name="TextBox 3176">
          <a:extLst>
            <a:ext uri="{FF2B5EF4-FFF2-40B4-BE49-F238E27FC236}">
              <a16:creationId xmlns:a16="http://schemas.microsoft.com/office/drawing/2014/main" id="{D180F772-E095-D45C-665F-EB9A3C16F6BD}"/>
            </a:ext>
          </a:extLst>
        </xdr:cNvPr>
        <xdr:cNvSpPr txBox="1"/>
      </xdr:nvSpPr>
      <xdr:spPr>
        <a:xfrm>
          <a:off x="24460200" y="71694675"/>
          <a:ext cx="3235808" cy="1295401"/>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13,532</a:t>
          </a:r>
        </a:p>
      </xdr:txBody>
    </xdr:sp>
    <xdr:clientData/>
  </xdr:twoCellAnchor>
  <xdr:twoCellAnchor>
    <xdr:from>
      <xdr:col>10</xdr:col>
      <xdr:colOff>3124200</xdr:colOff>
      <xdr:row>183</xdr:row>
      <xdr:rowOff>180975</xdr:rowOff>
    </xdr:from>
    <xdr:to>
      <xdr:col>12</xdr:col>
      <xdr:colOff>454508</xdr:colOff>
      <xdr:row>189</xdr:row>
      <xdr:rowOff>104776</xdr:rowOff>
    </xdr:to>
    <xdr:sp macro="" textlink="">
      <xdr:nvSpPr>
        <xdr:cNvPr id="47" name="TextBox 3176">
          <a:extLst>
            <a:ext uri="{FF2B5EF4-FFF2-40B4-BE49-F238E27FC236}">
              <a16:creationId xmlns:a16="http://schemas.microsoft.com/office/drawing/2014/main" id="{D180F772-E095-D45C-665F-EB9A3C16F6BD}"/>
            </a:ext>
          </a:extLst>
        </xdr:cNvPr>
        <xdr:cNvSpPr txBox="1"/>
      </xdr:nvSpPr>
      <xdr:spPr>
        <a:xfrm>
          <a:off x="35585400" y="76038075"/>
          <a:ext cx="3235808" cy="1295401"/>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56</a:t>
          </a:r>
        </a:p>
      </xdr:txBody>
    </xdr:sp>
    <xdr:clientData/>
  </xdr:twoCellAnchor>
  <xdr:twoCellAnchor>
    <xdr:from>
      <xdr:col>0</xdr:col>
      <xdr:colOff>381000</xdr:colOff>
      <xdr:row>201</xdr:row>
      <xdr:rowOff>1638300</xdr:rowOff>
    </xdr:from>
    <xdr:to>
      <xdr:col>5</xdr:col>
      <xdr:colOff>5067300</xdr:colOff>
      <xdr:row>246</xdr:row>
      <xdr:rowOff>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3733800</xdr:colOff>
      <xdr:row>202</xdr:row>
      <xdr:rowOff>190500</xdr:rowOff>
    </xdr:from>
    <xdr:to>
      <xdr:col>12</xdr:col>
      <xdr:colOff>1409700</xdr:colOff>
      <xdr:row>248</xdr:row>
      <xdr:rowOff>76200</xdr:rowOff>
    </xdr:to>
    <xdr:graphicFrame macro="">
      <xdr:nvGraphicFramePr>
        <xdr:cNvPr id="41" name="Gráfico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15</xdr:col>
      <xdr:colOff>3486150</xdr:colOff>
      <xdr:row>151</xdr:row>
      <xdr:rowOff>38100</xdr:rowOff>
    </xdr:from>
    <xdr:to>
      <xdr:col>17</xdr:col>
      <xdr:colOff>4705350</xdr:colOff>
      <xdr:row>191</xdr:row>
      <xdr:rowOff>70170</xdr:rowOff>
    </xdr:to>
    <xdr:pic>
      <xdr:nvPicPr>
        <xdr:cNvPr id="2" name="Imagen 1"/>
        <xdr:cNvPicPr>
          <a:picLocks noChangeAspect="1"/>
        </xdr:cNvPicPr>
      </xdr:nvPicPr>
      <xdr:blipFill>
        <a:blip xmlns:r="http://schemas.openxmlformats.org/officeDocument/2006/relationships" r:embed="rId21"/>
        <a:stretch>
          <a:fillRect/>
        </a:stretch>
      </xdr:blipFill>
      <xdr:spPr>
        <a:xfrm>
          <a:off x="47777400" y="60617100"/>
          <a:ext cx="16173450" cy="13081320"/>
        </a:xfrm>
        <a:prstGeom prst="rect">
          <a:avLst/>
        </a:prstGeom>
      </xdr:spPr>
    </xdr:pic>
    <xdr:clientData/>
  </xdr:twoCellAnchor>
  <xdr:twoCellAnchor>
    <xdr:from>
      <xdr:col>1</xdr:col>
      <xdr:colOff>0</xdr:colOff>
      <xdr:row>255</xdr:row>
      <xdr:rowOff>0</xdr:rowOff>
    </xdr:from>
    <xdr:to>
      <xdr:col>5</xdr:col>
      <xdr:colOff>6057900</xdr:colOff>
      <xdr:row>300</xdr:row>
      <xdr:rowOff>152400</xdr:rowOff>
    </xdr:to>
    <xdr:graphicFrame macro="">
      <xdr:nvGraphicFramePr>
        <xdr:cNvPr id="42" name="Gráfico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0.01448</cdr:x>
      <cdr:y>0.91347</cdr:y>
    </cdr:from>
    <cdr:to>
      <cdr:x>0.39495</cdr:x>
      <cdr:y>0.98247</cdr:y>
    </cdr:to>
    <cdr:sp macro="" textlink="">
      <cdr:nvSpPr>
        <cdr:cNvPr id="2" name="CuadroTexto 1"/>
        <cdr:cNvSpPr txBox="1"/>
      </cdr:nvSpPr>
      <cdr:spPr>
        <a:xfrm xmlns:a="http://schemas.openxmlformats.org/drawingml/2006/main">
          <a:off x="165251" y="8026463"/>
          <a:ext cx="4342019" cy="6062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b="1">
              <a:solidFill>
                <a:sysClr val="windowText" lastClr="000000"/>
              </a:solidFill>
              <a:latin typeface="Arial" panose="020B0604020202020204" pitchFamily="34" charset="0"/>
              <a:cs typeface="Arial" panose="020B0604020202020204" pitchFamily="34" charset="0"/>
            </a:rPr>
            <a:t>Fuente: </a:t>
          </a:r>
          <a:r>
            <a:rPr lang="en-US" sz="2800">
              <a:solidFill>
                <a:sysClr val="windowText" lastClr="000000"/>
              </a:solidFill>
              <a:latin typeface="Arial" panose="020B0604020202020204" pitchFamily="34" charset="0"/>
              <a:cs typeface="Arial" panose="020B0604020202020204" pitchFamily="34" charset="0"/>
            </a:rPr>
            <a:t>SISALRIL</a:t>
          </a:r>
        </a:p>
      </cdr:txBody>
    </cdr:sp>
  </cdr:relSizeAnchor>
</c:userShapes>
</file>

<file path=xl/drawings/drawing6.xml><?xml version="1.0" encoding="utf-8"?>
<c:userShapes xmlns:c="http://schemas.openxmlformats.org/drawingml/2006/chart">
  <cdr:relSizeAnchor xmlns:cdr="http://schemas.openxmlformats.org/drawingml/2006/chartDrawing">
    <cdr:from>
      <cdr:x>0.02411</cdr:x>
      <cdr:y>0.85887</cdr:y>
    </cdr:from>
    <cdr:to>
      <cdr:x>0.9707</cdr:x>
      <cdr:y>0.97734</cdr:y>
    </cdr:to>
    <cdr:sp macro="" textlink="">
      <cdr:nvSpPr>
        <cdr:cNvPr id="2" name="CuadroTexto 1"/>
        <cdr:cNvSpPr txBox="1"/>
      </cdr:nvSpPr>
      <cdr:spPr>
        <a:xfrm xmlns:a="http://schemas.openxmlformats.org/drawingml/2006/main">
          <a:off x="470364" y="8810625"/>
          <a:ext cx="18463667" cy="12153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1"/>
            <a:t>Fuente: </a:t>
          </a:r>
          <a:r>
            <a:rPr lang="en-US" sz="3200">
              <a:latin typeface="Arial" panose="020B0604020202020204" pitchFamily="34" charset="0"/>
              <a:cs typeface="Arial" panose="020B0604020202020204" pitchFamily="34" charset="0"/>
            </a:rPr>
            <a:t>SISALRIL.  </a:t>
          </a:r>
        </a:p>
        <a:p xmlns:a="http://schemas.openxmlformats.org/drawingml/2006/main">
          <a:r>
            <a:rPr lang="en-US" sz="3200" b="1">
              <a:latin typeface="Arial" panose="020B0604020202020204" pitchFamily="34" charset="0"/>
              <a:cs typeface="Arial" panose="020B0604020202020204" pitchFamily="34" charset="0"/>
            </a:rPr>
            <a:t>Indicé de Dependencia. </a:t>
          </a:r>
          <a:r>
            <a:rPr lang="en-US" sz="3200">
              <a:latin typeface="Arial" panose="020B0604020202020204" pitchFamily="34" charset="0"/>
              <a:cs typeface="Arial" panose="020B0604020202020204" pitchFamily="34" charset="0"/>
            </a:rPr>
            <a:t>Cantidad de Dependientes por </a:t>
          </a:r>
          <a:r>
            <a:rPr lang="en-US" sz="3600">
              <a:latin typeface="Arial" panose="020B0604020202020204" pitchFamily="34" charset="0"/>
              <a:cs typeface="Arial" panose="020B0604020202020204" pitchFamily="34" charset="0"/>
            </a:rPr>
            <a:t>cada</a:t>
          </a:r>
          <a:r>
            <a:rPr lang="en-US" sz="3200">
              <a:latin typeface="Arial" panose="020B0604020202020204" pitchFamily="34" charset="0"/>
              <a:cs typeface="Arial" panose="020B0604020202020204" pitchFamily="34" charset="0"/>
            </a:rPr>
            <a:t> titular.</a:t>
          </a:r>
        </a:p>
      </cdr:txBody>
    </cdr:sp>
  </cdr:relSizeAnchor>
</c:userShapes>
</file>

<file path=xl/drawings/drawing7.xml><?xml version="1.0" encoding="utf-8"?>
<c:userShapes xmlns:c="http://schemas.openxmlformats.org/drawingml/2006/chart">
  <cdr:relSizeAnchor xmlns:cdr="http://schemas.openxmlformats.org/drawingml/2006/chartDrawing">
    <cdr:from>
      <cdr:x>0.04118</cdr:x>
      <cdr:y>0.92234</cdr:y>
    </cdr:from>
    <cdr:to>
      <cdr:x>0.46225</cdr:x>
      <cdr:y>0.98462</cdr:y>
    </cdr:to>
    <cdr:sp macro="" textlink="">
      <cdr:nvSpPr>
        <cdr:cNvPr id="2" name="CuadroTexto 1"/>
        <cdr:cNvSpPr txBox="1"/>
      </cdr:nvSpPr>
      <cdr:spPr>
        <a:xfrm xmlns:a="http://schemas.openxmlformats.org/drawingml/2006/main">
          <a:off x="767221" y="11420818"/>
          <a:ext cx="7844913" cy="7711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SISALRIL</a:t>
          </a:r>
        </a:p>
      </cdr:txBody>
    </cdr:sp>
  </cdr:relSizeAnchor>
</c:userShapes>
</file>

<file path=xl/drawings/drawing8.xml><?xml version="1.0" encoding="utf-8"?>
<c:userShapes xmlns:c="http://schemas.openxmlformats.org/drawingml/2006/chart">
  <cdr:relSizeAnchor xmlns:cdr="http://schemas.openxmlformats.org/drawingml/2006/chartDrawing">
    <cdr:from>
      <cdr:x>0.02429</cdr:x>
      <cdr:y>0.91452</cdr:y>
    </cdr:from>
    <cdr:to>
      <cdr:x>0.42012</cdr:x>
      <cdr:y>0.99237</cdr:y>
    </cdr:to>
    <cdr:sp macro="" textlink="">
      <cdr:nvSpPr>
        <cdr:cNvPr id="2" name="CuadroTexto 1"/>
        <cdr:cNvSpPr txBox="1"/>
      </cdr:nvSpPr>
      <cdr:spPr>
        <a:xfrm xmlns:a="http://schemas.openxmlformats.org/drawingml/2006/main">
          <a:off x="431306" y="8919850"/>
          <a:ext cx="7027803" cy="759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600"/>
            <a:t>Fuente: SISALRIL</a:t>
          </a:r>
        </a:p>
      </cdr:txBody>
    </cdr:sp>
  </cdr:relSizeAnchor>
</c:userShapes>
</file>

<file path=xl/drawings/drawing9.xml><?xml version="1.0" encoding="utf-8"?>
<c:userShapes xmlns:c="http://schemas.openxmlformats.org/drawingml/2006/chart">
  <cdr:relSizeAnchor xmlns:cdr="http://schemas.openxmlformats.org/drawingml/2006/chartDrawing">
    <cdr:from>
      <cdr:x>0.02477</cdr:x>
      <cdr:y>0.91885</cdr:y>
    </cdr:from>
    <cdr:to>
      <cdr:x>0.35851</cdr:x>
      <cdr:y>1</cdr:y>
    </cdr:to>
    <cdr:sp macro="" textlink="">
      <cdr:nvSpPr>
        <cdr:cNvPr id="2" name="CuadroTexto 1"/>
        <cdr:cNvSpPr txBox="1"/>
      </cdr:nvSpPr>
      <cdr:spPr>
        <a:xfrm xmlns:a="http://schemas.openxmlformats.org/drawingml/2006/main">
          <a:off x="541705" y="9172145"/>
          <a:ext cx="7298694" cy="8100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600"/>
            <a:t>Fuente: SISALRIL</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0.01298</cdr:x>
      <cdr:y>0.93114</cdr:y>
    </cdr:from>
    <cdr:to>
      <cdr:x>0.60322</cdr:x>
      <cdr:y>0.98802</cdr:y>
    </cdr:to>
    <cdr:sp macro="" textlink="">
      <cdr:nvSpPr>
        <cdr:cNvPr id="2" name="CuadroTexto 1"/>
        <cdr:cNvSpPr txBox="1"/>
      </cdr:nvSpPr>
      <cdr:spPr>
        <a:xfrm xmlns:a="http://schemas.openxmlformats.org/drawingml/2006/main">
          <a:off x="337872" y="11849099"/>
          <a:ext cx="15359328" cy="723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latin typeface="Arial" panose="020B0604020202020204" pitchFamily="34" charset="0"/>
              <a:cs typeface="Arial" panose="020B0604020202020204" pitchFamily="34" charset="0"/>
            </a:rPr>
            <a:t>FUENTE: </a:t>
          </a:r>
          <a:r>
            <a:rPr lang="en-US" sz="2800">
              <a:latin typeface="Arial" panose="020B0604020202020204" pitchFamily="34" charset="0"/>
              <a:cs typeface="Arial" panose="020B0604020202020204" pitchFamily="34" charset="0"/>
            </a:rPr>
            <a:t>SISALRIL y ONE. Proyección</a:t>
          </a:r>
          <a:r>
            <a:rPr lang="en-US" sz="2800" baseline="0">
              <a:latin typeface="Arial" panose="020B0604020202020204" pitchFamily="34" charset="0"/>
              <a:cs typeface="Arial" panose="020B0604020202020204" pitchFamily="34" charset="0"/>
            </a:rPr>
            <a:t> de población, según censo 2010.</a:t>
          </a:r>
          <a:endParaRPr lang="en-US" sz="2400">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268941</xdr:colOff>
      <xdr:row>14</xdr:row>
      <xdr:rowOff>212910</xdr:rowOff>
    </xdr:from>
    <xdr:to>
      <xdr:col>4</xdr:col>
      <xdr:colOff>851647</xdr:colOff>
      <xdr:row>32</xdr:row>
      <xdr:rowOff>145676</xdr:rowOff>
    </xdr:to>
    <xdr:graphicFrame macro="">
      <xdr:nvGraphicFramePr>
        <xdr:cNvPr id="2" name="1 Gráfico">
          <a:extLst>
            <a:ext uri="{FF2B5EF4-FFF2-40B4-BE49-F238E27FC236}">
              <a16:creationId xmlns:a16="http://schemas.microsoft.com/office/drawing/2014/main" id="{FE4A5C15-704A-4A5E-B1F5-D8BF36FBB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1831807</xdr:colOff>
      <xdr:row>12</xdr:row>
      <xdr:rowOff>33057</xdr:rowOff>
    </xdr:from>
    <xdr:to>
      <xdr:col>2</xdr:col>
      <xdr:colOff>1397579</xdr:colOff>
      <xdr:row>14</xdr:row>
      <xdr:rowOff>134471</xdr:rowOff>
    </xdr:to>
    <xdr:sp macro="" textlink="">
      <xdr:nvSpPr>
        <xdr:cNvPr id="3" name="2 CuadroTexto">
          <a:extLst>
            <a:ext uri="{FF2B5EF4-FFF2-40B4-BE49-F238E27FC236}">
              <a16:creationId xmlns:a16="http://schemas.microsoft.com/office/drawing/2014/main" id="{D5C93CA8-092F-47A6-94FB-594638B44301}"/>
            </a:ext>
          </a:extLst>
        </xdr:cNvPr>
        <xdr:cNvSpPr txBox="1"/>
      </xdr:nvSpPr>
      <xdr:spPr>
        <a:xfrm>
          <a:off x="1831807" y="2587998"/>
          <a:ext cx="3443007" cy="52723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DO" sz="1200" b="1">
              <a:latin typeface="Avenir LT Std 55 Roman" pitchFamily="34" charset="0"/>
            </a:rPr>
            <a:t>Afiliados activos</a:t>
          </a:r>
          <a:r>
            <a:rPr lang="es-DO" sz="1200" b="1" baseline="0">
              <a:latin typeface="Avenir LT Std 55 Roman" pitchFamily="34" charset="0"/>
            </a:rPr>
            <a:t> por sexo según subsistema</a:t>
          </a:r>
        </a:p>
        <a:p>
          <a:pPr algn="ctr"/>
          <a:r>
            <a:rPr lang="es-DO" sz="1100" b="0" baseline="0">
              <a:latin typeface="Avenir LT Std 55 Roman" pitchFamily="34" charset="0"/>
            </a:rPr>
            <a:t>Al 31 de Enero 2023</a:t>
          </a:r>
        </a:p>
      </xdr:txBody>
    </xdr:sp>
    <xdr:clientData/>
  </xdr:twoCellAnchor>
  <xdr:twoCellAnchor>
    <xdr:from>
      <xdr:col>0</xdr:col>
      <xdr:colOff>156882</xdr:colOff>
      <xdr:row>48</xdr:row>
      <xdr:rowOff>168088</xdr:rowOff>
    </xdr:from>
    <xdr:to>
      <xdr:col>4</xdr:col>
      <xdr:colOff>179294</xdr:colOff>
      <xdr:row>66</xdr:row>
      <xdr:rowOff>156882</xdr:rowOff>
    </xdr:to>
    <xdr:graphicFrame macro="">
      <xdr:nvGraphicFramePr>
        <xdr:cNvPr id="4" name="3 Gráfico">
          <a:extLst>
            <a:ext uri="{FF2B5EF4-FFF2-40B4-BE49-F238E27FC236}">
              <a16:creationId xmlns:a16="http://schemas.microsoft.com/office/drawing/2014/main" id="{2147CB35-ADDC-4D5D-95C3-8075F7208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492767</xdr:colOff>
      <xdr:row>45</xdr:row>
      <xdr:rowOff>85319</xdr:rowOff>
    </xdr:from>
    <xdr:to>
      <xdr:col>3</xdr:col>
      <xdr:colOff>150479</xdr:colOff>
      <xdr:row>47</xdr:row>
      <xdr:rowOff>112058</xdr:rowOff>
    </xdr:to>
    <xdr:sp macro="" textlink="">
      <xdr:nvSpPr>
        <xdr:cNvPr id="5" name="4 CuadroTexto">
          <a:extLst>
            <a:ext uri="{FF2B5EF4-FFF2-40B4-BE49-F238E27FC236}">
              <a16:creationId xmlns:a16="http://schemas.microsoft.com/office/drawing/2014/main" id="{0CEF6422-B672-438B-AE79-140C8A51E600}"/>
            </a:ext>
          </a:extLst>
        </xdr:cNvPr>
        <xdr:cNvSpPr txBox="1"/>
      </xdr:nvSpPr>
      <xdr:spPr>
        <a:xfrm>
          <a:off x="492767" y="11593760"/>
          <a:ext cx="4644330" cy="45256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DO" sz="1200" b="1">
              <a:latin typeface="Avenir LT Std 55 Roman" pitchFamily="34" charset="0"/>
            </a:rPr>
            <a:t>Composición de cotizantes</a:t>
          </a:r>
          <a:r>
            <a:rPr lang="es-DO" sz="1200" b="1" baseline="0">
              <a:latin typeface="Avenir LT Std 55 Roman" pitchFamily="34" charset="0"/>
            </a:rPr>
            <a:t> por sexo según subsistema</a:t>
          </a:r>
        </a:p>
        <a:p>
          <a:pPr algn="ctr"/>
          <a:r>
            <a:rPr lang="es-DO" sz="1100" b="0" baseline="0">
              <a:latin typeface="Avenir LT Std 55 Roman" pitchFamily="34" charset="0"/>
            </a:rPr>
            <a:t>31 de diciembre 2022</a:t>
          </a:r>
          <a:endParaRPr lang="es-DO" sz="1100" b="0">
            <a:latin typeface="Avenir LT Std 55 Roman" pitchFamily="34" charset="0"/>
          </a:endParaRPr>
        </a:p>
      </xdr:txBody>
    </xdr:sp>
    <xdr:clientData/>
  </xdr:twoCellAnchor>
  <xdr:twoCellAnchor>
    <xdr:from>
      <xdr:col>0</xdr:col>
      <xdr:colOff>212911</xdr:colOff>
      <xdr:row>89</xdr:row>
      <xdr:rowOff>44825</xdr:rowOff>
    </xdr:from>
    <xdr:to>
      <xdr:col>2</xdr:col>
      <xdr:colOff>2039470</xdr:colOff>
      <xdr:row>110</xdr:row>
      <xdr:rowOff>190500</xdr:rowOff>
    </xdr:to>
    <xdr:graphicFrame macro="">
      <xdr:nvGraphicFramePr>
        <xdr:cNvPr id="6" name="8 Gráfico">
          <a:extLst>
            <a:ext uri="{FF2B5EF4-FFF2-40B4-BE49-F238E27FC236}">
              <a16:creationId xmlns:a16="http://schemas.microsoft.com/office/drawing/2014/main" id="{B7274A77-0C39-492A-8DF9-B2DFA835F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184398</xdr:colOff>
      <xdr:row>84</xdr:row>
      <xdr:rowOff>194015</xdr:rowOff>
    </xdr:from>
    <xdr:to>
      <xdr:col>2</xdr:col>
      <xdr:colOff>3160058</xdr:colOff>
      <xdr:row>87</xdr:row>
      <xdr:rowOff>168089</xdr:rowOff>
    </xdr:to>
    <xdr:sp macro="" textlink="">
      <xdr:nvSpPr>
        <xdr:cNvPr id="7" name="12 CuadroTexto">
          <a:extLst>
            <a:ext uri="{FF2B5EF4-FFF2-40B4-BE49-F238E27FC236}">
              <a16:creationId xmlns:a16="http://schemas.microsoft.com/office/drawing/2014/main" id="{3159C6BC-E448-401C-945B-718463848967}"/>
            </a:ext>
          </a:extLst>
        </xdr:cNvPr>
        <xdr:cNvSpPr txBox="1"/>
      </xdr:nvSpPr>
      <xdr:spPr>
        <a:xfrm>
          <a:off x="184398" y="18078603"/>
          <a:ext cx="7670925" cy="61281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DO" sz="1200" b="1">
              <a:latin typeface="Avenir LT Std 55 Roman" pitchFamily="34" charset="0"/>
            </a:rPr>
            <a:t>Composición de la cartera de inversiones del</a:t>
          </a:r>
        </a:p>
        <a:p>
          <a:pPr algn="ctr"/>
          <a:r>
            <a:rPr lang="es-DO" sz="1200" b="1" baseline="0">
              <a:latin typeface="Avenir LT Std 55 Roman" pitchFamily="34" charset="0"/>
            </a:rPr>
            <a:t> Sistema Dominicano de Pensiones</a:t>
          </a:r>
        </a:p>
        <a:p>
          <a:pPr algn="ctr"/>
          <a:r>
            <a:rPr lang="es-DO" sz="1100" b="0" baseline="0">
              <a:latin typeface="Avenir LT Std 55 Roman" pitchFamily="34" charset="0"/>
            </a:rPr>
            <a:t>Al 31 de diciembre 2022</a:t>
          </a:r>
        </a:p>
      </xdr:txBody>
    </xdr:sp>
    <xdr:clientData/>
  </xdr:twoCellAnchor>
  <xdr:twoCellAnchor>
    <xdr:from>
      <xdr:col>0</xdr:col>
      <xdr:colOff>101745</xdr:colOff>
      <xdr:row>126</xdr:row>
      <xdr:rowOff>190500</xdr:rowOff>
    </xdr:from>
    <xdr:to>
      <xdr:col>3</xdr:col>
      <xdr:colOff>1423147</xdr:colOff>
      <xdr:row>148</xdr:row>
      <xdr:rowOff>201706</xdr:rowOff>
    </xdr:to>
    <xdr:graphicFrame macro="">
      <xdr:nvGraphicFramePr>
        <xdr:cNvPr id="8" name="17 Gráfico">
          <a:extLst>
            <a:ext uri="{FF2B5EF4-FFF2-40B4-BE49-F238E27FC236}">
              <a16:creationId xmlns:a16="http://schemas.microsoft.com/office/drawing/2014/main" id="{D6965A60-8B3C-489E-98CC-1DD92F4F81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124</xdr:row>
      <xdr:rowOff>27134</xdr:rowOff>
    </xdr:from>
    <xdr:to>
      <xdr:col>3</xdr:col>
      <xdr:colOff>492434</xdr:colOff>
      <xdr:row>127</xdr:row>
      <xdr:rowOff>182788</xdr:rowOff>
    </xdr:to>
    <xdr:sp macro="" textlink="">
      <xdr:nvSpPr>
        <xdr:cNvPr id="9" name="19 CuadroTexto">
          <a:extLst>
            <a:ext uri="{FF2B5EF4-FFF2-40B4-BE49-F238E27FC236}">
              <a16:creationId xmlns:a16="http://schemas.microsoft.com/office/drawing/2014/main" id="{E434DA7A-FE15-4637-8E62-4D543C1968E5}"/>
            </a:ext>
          </a:extLst>
        </xdr:cNvPr>
        <xdr:cNvSpPr txBox="1"/>
      </xdr:nvSpPr>
      <xdr:spPr>
        <a:xfrm>
          <a:off x="0" y="26943663"/>
          <a:ext cx="7395258" cy="79439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DO" sz="1600" b="1">
              <a:latin typeface="Avenir LT Std 55 Roman" pitchFamily="34" charset="0"/>
            </a:rPr>
            <a:t>Patrimonio de los</a:t>
          </a:r>
          <a:r>
            <a:rPr lang="es-DO" sz="1600" b="1" baseline="0">
              <a:latin typeface="Avenir LT Std 55 Roman" pitchFamily="34" charset="0"/>
            </a:rPr>
            <a:t> Fondos de Pensiones</a:t>
          </a:r>
        </a:p>
        <a:p>
          <a:pPr algn="ctr"/>
          <a:r>
            <a:rPr lang="es-DO" sz="1600" baseline="0">
              <a:latin typeface="Avenir LT Std 55 Roman" pitchFamily="34" charset="0"/>
            </a:rPr>
            <a:t> </a:t>
          </a:r>
          <a:r>
            <a:rPr lang="es-DO" sz="1200" baseline="0">
              <a:latin typeface="Avenir LT Std 55 Roman" pitchFamily="34" charset="0"/>
            </a:rPr>
            <a:t>(Millones de RD$)</a:t>
          </a:r>
        </a:p>
        <a:p>
          <a:pPr algn="ctr"/>
          <a:r>
            <a:rPr lang="es-DO" sz="1200" baseline="0">
              <a:latin typeface="Avenir LT Std 55 Roman" pitchFamily="34" charset="0"/>
            </a:rPr>
            <a:t>Al 31 de Enero 2023</a:t>
          </a:r>
        </a:p>
      </xdr:txBody>
    </xdr:sp>
    <xdr:clientData/>
  </xdr:twoCellAnchor>
  <xdr:twoCellAnchor>
    <xdr:from>
      <xdr:col>0</xdr:col>
      <xdr:colOff>152401</xdr:colOff>
      <xdr:row>165</xdr:row>
      <xdr:rowOff>57861</xdr:rowOff>
    </xdr:from>
    <xdr:to>
      <xdr:col>2</xdr:col>
      <xdr:colOff>1176618</xdr:colOff>
      <xdr:row>167</xdr:row>
      <xdr:rowOff>196103</xdr:rowOff>
    </xdr:to>
    <xdr:sp macro="" textlink="">
      <xdr:nvSpPr>
        <xdr:cNvPr id="10" name="CuadroTexto 2">
          <a:extLst>
            <a:ext uri="{FF2B5EF4-FFF2-40B4-BE49-F238E27FC236}">
              <a16:creationId xmlns:a16="http://schemas.microsoft.com/office/drawing/2014/main" id="{5BE815F3-43BF-AF50-B2D6-868B88C8F03B}"/>
            </a:ext>
          </a:extLst>
        </xdr:cNvPr>
        <xdr:cNvSpPr txBox="1"/>
      </xdr:nvSpPr>
      <xdr:spPr>
        <a:xfrm>
          <a:off x="152401" y="35524479"/>
          <a:ext cx="5450541" cy="564065"/>
        </a:xfrm>
        <a:prstGeom prst="rect">
          <a:avLst/>
        </a:prstGeom>
        <a:noFill/>
      </xdr:spPr>
      <xdr:txBody>
        <a:bodyPr wrap="square">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1600" b="1">
              <a:latin typeface="Century Gothic" panose="020B0502020202020204" pitchFamily="34" charset="0"/>
            </a:rPr>
            <a:t>Cantidad </a:t>
          </a:r>
          <a:r>
            <a:rPr lang="es-DO" sz="1600" b="1" baseline="0">
              <a:latin typeface="Century Gothic" panose="020B0502020202020204" pitchFamily="34" charset="0"/>
            </a:rPr>
            <a:t>de beneficios otorgados por el Sistema</a:t>
          </a:r>
        </a:p>
        <a:p>
          <a:pPr algn="ctr"/>
          <a:r>
            <a:rPr lang="es-DO" sz="1400" b="0" baseline="0">
              <a:latin typeface="Century Gothic" panose="020B0502020202020204" pitchFamily="34" charset="0"/>
            </a:rPr>
            <a:t>31 Enero 2023</a:t>
          </a:r>
        </a:p>
      </xdr:txBody>
    </xdr:sp>
    <xdr:clientData/>
  </xdr:twoCellAnchor>
  <xdr:twoCellAnchor>
    <xdr:from>
      <xdr:col>0</xdr:col>
      <xdr:colOff>689404</xdr:colOff>
      <xdr:row>168</xdr:row>
      <xdr:rowOff>170017</xdr:rowOff>
    </xdr:from>
    <xdr:to>
      <xdr:col>1</xdr:col>
      <xdr:colOff>813955</xdr:colOff>
      <xdr:row>183</xdr:row>
      <xdr:rowOff>147602</xdr:rowOff>
    </xdr:to>
    <xdr:grpSp>
      <xdr:nvGrpSpPr>
        <xdr:cNvPr id="11" name="Grupo 10">
          <a:extLst>
            <a:ext uri="{FF2B5EF4-FFF2-40B4-BE49-F238E27FC236}">
              <a16:creationId xmlns:a16="http://schemas.microsoft.com/office/drawing/2014/main" id="{510666DC-E728-FF4B-3C4D-71EA5FDAF8B9}"/>
            </a:ext>
          </a:extLst>
        </xdr:cNvPr>
        <xdr:cNvGrpSpPr/>
      </xdr:nvGrpSpPr>
      <xdr:grpSpPr>
        <a:xfrm>
          <a:off x="689404" y="35603017"/>
          <a:ext cx="3657460" cy="3094858"/>
          <a:chOff x="17232622" y="10869706"/>
          <a:chExt cx="3599491" cy="3106415"/>
        </a:xfrm>
      </xdr:grpSpPr>
      <xdr:grpSp>
        <xdr:nvGrpSpPr>
          <xdr:cNvPr id="12" name="Group 3">
            <a:extLst>
              <a:ext uri="{FF2B5EF4-FFF2-40B4-BE49-F238E27FC236}">
                <a16:creationId xmlns:a16="http://schemas.microsoft.com/office/drawing/2014/main" id="{A6159FAD-89AE-A63B-1688-BBE6E383B373}"/>
              </a:ext>
            </a:extLst>
          </xdr:cNvPr>
          <xdr:cNvGrpSpPr>
            <a:grpSpLocks noChangeAspect="1"/>
          </xdr:cNvGrpSpPr>
        </xdr:nvGrpSpPr>
        <xdr:grpSpPr>
          <a:xfrm>
            <a:off x="17232622" y="10869706"/>
            <a:ext cx="3599491" cy="3106415"/>
            <a:chOff x="388300" y="1049407"/>
            <a:chExt cx="4034921" cy="3331849"/>
          </a:xfrm>
        </xdr:grpSpPr>
        <xdr:sp macro="" textlink="">
          <xdr:nvSpPr>
            <xdr:cNvPr id="18" name="Freeform: Shape 3167">
              <a:extLst>
                <a:ext uri="{FF2B5EF4-FFF2-40B4-BE49-F238E27FC236}">
                  <a16:creationId xmlns:a16="http://schemas.microsoft.com/office/drawing/2014/main" id="{48980EDE-0888-DCD1-6C63-09FB2F9D8A54}"/>
                </a:ext>
              </a:extLst>
            </xdr:cNvPr>
            <xdr:cNvSpPr/>
          </xdr:nvSpPr>
          <xdr:spPr>
            <a:xfrm>
              <a:off x="465222" y="1138839"/>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8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8"/>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4472C4"/>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19" name="Freeform: Shape 3165">
              <a:extLst>
                <a:ext uri="{FF2B5EF4-FFF2-40B4-BE49-F238E27FC236}">
                  <a16:creationId xmlns:a16="http://schemas.microsoft.com/office/drawing/2014/main" id="{59EE97B5-6E40-D474-5C13-B3FDE9C5D4CF}"/>
                </a:ext>
              </a:extLst>
            </xdr:cNvPr>
            <xdr:cNvSpPr/>
          </xdr:nvSpPr>
          <xdr:spPr>
            <a:xfrm>
              <a:off x="1359121" y="2277412"/>
              <a:ext cx="2987173" cy="894554"/>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rgbClr val="ED7D31"/>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22" name="Freeform: Shape 3159">
              <a:extLst>
                <a:ext uri="{FF2B5EF4-FFF2-40B4-BE49-F238E27FC236}">
                  <a16:creationId xmlns:a16="http://schemas.microsoft.com/office/drawing/2014/main" id="{3B8DE60C-AC55-58D0-21D6-43972649030F}"/>
                </a:ext>
              </a:extLst>
            </xdr:cNvPr>
            <xdr:cNvSpPr/>
          </xdr:nvSpPr>
          <xdr:spPr>
            <a:xfrm>
              <a:off x="465222" y="3397332"/>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2"/>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5B9BD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23" name="Freeform: Shape 22">
              <a:extLst>
                <a:ext uri="{FF2B5EF4-FFF2-40B4-BE49-F238E27FC236}">
                  <a16:creationId xmlns:a16="http://schemas.microsoft.com/office/drawing/2014/main" id="{80875FC5-0FE4-8C04-3FA9-BC45DE5E3B9A}"/>
                </a:ext>
              </a:extLst>
            </xdr:cNvPr>
            <xdr:cNvSpPr/>
          </xdr:nvSpPr>
          <xdr:spPr>
            <a:xfrm>
              <a:off x="3349861" y="10494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24" name="Freeform: Shape 24">
              <a:extLst>
                <a:ext uri="{FF2B5EF4-FFF2-40B4-BE49-F238E27FC236}">
                  <a16:creationId xmlns:a16="http://schemas.microsoft.com/office/drawing/2014/main" id="{545046A4-A1D5-F51F-01AA-B226C8EE16F0}"/>
                </a:ext>
              </a:extLst>
            </xdr:cNvPr>
            <xdr:cNvSpPr/>
          </xdr:nvSpPr>
          <xdr:spPr>
            <a:xfrm>
              <a:off x="3439284" y="11388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25" name="Freeform: Shape 3072">
              <a:extLst>
                <a:ext uri="{FF2B5EF4-FFF2-40B4-BE49-F238E27FC236}">
                  <a16:creationId xmlns:a16="http://schemas.microsoft.com/office/drawing/2014/main" id="{FED24A83-2A2E-9A58-EFE1-69BBE889C616}"/>
                </a:ext>
              </a:extLst>
            </xdr:cNvPr>
            <xdr:cNvSpPr/>
          </xdr:nvSpPr>
          <xdr:spPr>
            <a:xfrm flipH="1">
              <a:off x="388300" y="21762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ED7D31">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26" name="Freeform: Shape 3075">
              <a:extLst>
                <a:ext uri="{FF2B5EF4-FFF2-40B4-BE49-F238E27FC236}">
                  <a16:creationId xmlns:a16="http://schemas.microsoft.com/office/drawing/2014/main" id="{ACC98A63-86BF-9385-4EDC-15410E991B67}"/>
                </a:ext>
              </a:extLst>
            </xdr:cNvPr>
            <xdr:cNvSpPr/>
          </xdr:nvSpPr>
          <xdr:spPr>
            <a:xfrm flipH="1">
              <a:off x="490274" y="22656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ED7D31"/>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31" name="Freeform: Shape 3091">
              <a:extLst>
                <a:ext uri="{FF2B5EF4-FFF2-40B4-BE49-F238E27FC236}">
                  <a16:creationId xmlns:a16="http://schemas.microsoft.com/office/drawing/2014/main" id="{A132105F-5474-DF86-D5F1-1088BBA2D056}"/>
                </a:ext>
              </a:extLst>
            </xdr:cNvPr>
            <xdr:cNvSpPr/>
          </xdr:nvSpPr>
          <xdr:spPr>
            <a:xfrm>
              <a:off x="3324673" y="3307898"/>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5B9BD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32" name="Freeform: Shape 3093">
              <a:extLst>
                <a:ext uri="{FF2B5EF4-FFF2-40B4-BE49-F238E27FC236}">
                  <a16:creationId xmlns:a16="http://schemas.microsoft.com/office/drawing/2014/main" id="{F83EA310-CC40-0E67-F082-AB298C86C8CA}"/>
                </a:ext>
              </a:extLst>
            </xdr:cNvPr>
            <xdr:cNvSpPr/>
          </xdr:nvSpPr>
          <xdr:spPr>
            <a:xfrm>
              <a:off x="3414096" y="3397331"/>
              <a:ext cx="894557"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5B9BD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33" name="TextBox 6">
              <a:extLst>
                <a:ext uri="{FF2B5EF4-FFF2-40B4-BE49-F238E27FC236}">
                  <a16:creationId xmlns:a16="http://schemas.microsoft.com/office/drawing/2014/main" id="{CE3BE0B2-0C1E-1159-6FAE-B9DFC0039135}"/>
                </a:ext>
              </a:extLst>
            </xdr:cNvPr>
            <xdr:cNvSpPr txBox="1"/>
          </xdr:nvSpPr>
          <xdr:spPr>
            <a:xfrm>
              <a:off x="1370666" y="1293729"/>
              <a:ext cx="1751886"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Pensiones por discapacidad</a:t>
              </a:r>
            </a:p>
          </xdr:txBody>
        </xdr:sp>
        <xdr:sp macro="" textlink="">
          <xdr:nvSpPr>
            <xdr:cNvPr id="34" name="TextBox 7">
              <a:extLst>
                <a:ext uri="{FF2B5EF4-FFF2-40B4-BE49-F238E27FC236}">
                  <a16:creationId xmlns:a16="http://schemas.microsoft.com/office/drawing/2014/main" id="{2CDA070B-81D8-4A91-9054-D9203A818BFF}"/>
                </a:ext>
              </a:extLst>
            </xdr:cNvPr>
            <xdr:cNvSpPr txBox="1"/>
          </xdr:nvSpPr>
          <xdr:spPr>
            <a:xfrm>
              <a:off x="1676202" y="2492692"/>
              <a:ext cx="2219912"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s-419" sz="1100" b="1">
                  <a:solidFill>
                    <a:sysClr val="window" lastClr="FFFFFF"/>
                  </a:solidFill>
                  <a:latin typeface="Century Gothic" panose="020B0502020202020204" pitchFamily="34" charset="0"/>
                </a:rPr>
                <a:t>Pensiones por sobrevivencia</a:t>
              </a:r>
            </a:p>
          </xdr:txBody>
        </xdr:sp>
        <xdr:sp macro="" textlink="">
          <xdr:nvSpPr>
            <xdr:cNvPr id="37" name="TextBox 10">
              <a:extLst>
                <a:ext uri="{FF2B5EF4-FFF2-40B4-BE49-F238E27FC236}">
                  <a16:creationId xmlns:a16="http://schemas.microsoft.com/office/drawing/2014/main" id="{33239500-A92C-07B1-A0BD-58B1564A2AA1}"/>
                </a:ext>
              </a:extLst>
            </xdr:cNvPr>
            <xdr:cNvSpPr txBox="1"/>
          </xdr:nvSpPr>
          <xdr:spPr>
            <a:xfrm>
              <a:off x="714832" y="3624246"/>
              <a:ext cx="2322517"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Pensiones por retiro programado</a:t>
              </a:r>
            </a:p>
          </xdr:txBody>
        </xdr:sp>
        <xdr:sp macro="" textlink="">
          <xdr:nvSpPr>
            <xdr:cNvPr id="38" name="TextBox 3176">
              <a:extLst>
                <a:ext uri="{FF2B5EF4-FFF2-40B4-BE49-F238E27FC236}">
                  <a16:creationId xmlns:a16="http://schemas.microsoft.com/office/drawing/2014/main" id="{D180F772-E095-D45C-665F-EB9A3C16F6BD}"/>
                </a:ext>
              </a:extLst>
            </xdr:cNvPr>
            <xdr:cNvSpPr txBox="1"/>
          </xdr:nvSpPr>
          <xdr:spPr>
            <a:xfrm>
              <a:off x="3458178" y="1413183"/>
              <a:ext cx="856772" cy="278698"/>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15,319</a:t>
              </a:r>
            </a:p>
          </xdr:txBody>
        </xdr:sp>
        <xdr:sp macro="" textlink="">
          <xdr:nvSpPr>
            <xdr:cNvPr id="40" name="TextBox 3180">
              <a:extLst>
                <a:ext uri="{FF2B5EF4-FFF2-40B4-BE49-F238E27FC236}">
                  <a16:creationId xmlns:a16="http://schemas.microsoft.com/office/drawing/2014/main" id="{47D26C7D-38F9-7E03-0ACC-EE20FAEB52B5}"/>
                </a:ext>
              </a:extLst>
            </xdr:cNvPr>
            <xdr:cNvSpPr txBox="1"/>
          </xdr:nvSpPr>
          <xdr:spPr>
            <a:xfrm>
              <a:off x="3575649" y="3692335"/>
              <a:ext cx="602592" cy="259713"/>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47</a:t>
              </a:r>
            </a:p>
          </xdr:txBody>
        </xdr:sp>
        <xdr:sp macro="" textlink="">
          <xdr:nvSpPr>
            <xdr:cNvPr id="41" name="TextBox 3182">
              <a:extLst>
                <a:ext uri="{FF2B5EF4-FFF2-40B4-BE49-F238E27FC236}">
                  <a16:creationId xmlns:a16="http://schemas.microsoft.com/office/drawing/2014/main" id="{DB429706-BF32-3F15-B7A5-D1729743D351}"/>
                </a:ext>
              </a:extLst>
            </xdr:cNvPr>
            <xdr:cNvSpPr txBox="1"/>
          </xdr:nvSpPr>
          <xdr:spPr>
            <a:xfrm>
              <a:off x="496573" y="2563885"/>
              <a:ext cx="856772" cy="278698"/>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13,021</a:t>
              </a:r>
            </a:p>
          </xdr:txBody>
        </xdr:sp>
      </xdr:grpSp>
      <xdr:pic>
        <xdr:nvPicPr>
          <xdr:cNvPr id="13" name="Google Shape;196;p4" descr="Silla de ruedas nueva">
            <a:extLst>
              <a:ext uri="{FF2B5EF4-FFF2-40B4-BE49-F238E27FC236}">
                <a16:creationId xmlns:a16="http://schemas.microsoft.com/office/drawing/2014/main" id="{B68BA02B-C708-445B-DB56-AD6142BD2918}"/>
              </a:ext>
            </a:extLst>
          </xdr:cNvPr>
          <xdr:cNvPicPr preferRelativeResize="0"/>
        </xdr:nvPicPr>
        <xdr:blipFill rotWithShape="1">
          <a:blip xmlns:r="http://schemas.openxmlformats.org/officeDocument/2006/relationships" r:embed="rId5">
            <a:alphaModFix/>
            <a:biLevel thresh="25000"/>
          </a:blip>
          <a:srcRect/>
          <a:stretch/>
        </xdr:blipFill>
        <xdr:spPr>
          <a:xfrm>
            <a:off x="17543610" y="11015382"/>
            <a:ext cx="661147" cy="695566"/>
          </a:xfrm>
          <a:prstGeom prst="rect">
            <a:avLst/>
          </a:prstGeom>
          <a:noFill/>
          <a:ln>
            <a:noFill/>
          </a:ln>
        </xdr:spPr>
      </xdr:pic>
      <xdr:pic>
        <xdr:nvPicPr>
          <xdr:cNvPr id="14" name="Google Shape;199;p4" descr="Familia con niña">
            <a:extLst>
              <a:ext uri="{FF2B5EF4-FFF2-40B4-BE49-F238E27FC236}">
                <a16:creationId xmlns:a16="http://schemas.microsoft.com/office/drawing/2014/main" id="{332E0B8C-4675-A25F-EF14-03A22E4C3C7A}"/>
              </a:ext>
            </a:extLst>
          </xdr:cNvPr>
          <xdr:cNvPicPr preferRelativeResize="0"/>
        </xdr:nvPicPr>
        <xdr:blipFill rotWithShape="1">
          <a:blip xmlns:r="http://schemas.openxmlformats.org/officeDocument/2006/relationships" r:embed="rId6">
            <a:alphaModFix/>
            <a:biLevel thresh="25000"/>
          </a:blip>
          <a:srcRect/>
          <a:stretch/>
        </xdr:blipFill>
        <xdr:spPr>
          <a:xfrm>
            <a:off x="19819373" y="12054312"/>
            <a:ext cx="766098" cy="744980"/>
          </a:xfrm>
          <a:prstGeom prst="rect">
            <a:avLst/>
          </a:prstGeom>
          <a:noFill/>
          <a:ln>
            <a:noFill/>
          </a:ln>
        </xdr:spPr>
      </xdr:pic>
      <xdr:pic>
        <xdr:nvPicPr>
          <xdr:cNvPr id="17" name="Google Shape;203;p4" descr="Hombre con bastón">
            <a:extLst>
              <a:ext uri="{FF2B5EF4-FFF2-40B4-BE49-F238E27FC236}">
                <a16:creationId xmlns:a16="http://schemas.microsoft.com/office/drawing/2014/main" id="{325D37A3-E636-61EE-ED4B-A3833BA3F6AF}"/>
              </a:ext>
            </a:extLst>
          </xdr:cNvPr>
          <xdr:cNvPicPr preferRelativeResize="0"/>
        </xdr:nvPicPr>
        <xdr:blipFill rotWithShape="1">
          <a:blip xmlns:r="http://schemas.openxmlformats.org/officeDocument/2006/relationships" r:embed="rId7">
            <a:alphaModFix/>
            <a:biLevel thresh="25000"/>
          </a:blip>
          <a:srcRect/>
          <a:stretch/>
        </xdr:blipFill>
        <xdr:spPr>
          <a:xfrm>
            <a:off x="17364284" y="13123945"/>
            <a:ext cx="717179" cy="679557"/>
          </a:xfrm>
          <a:prstGeom prst="rect">
            <a:avLst/>
          </a:prstGeom>
          <a:noFill/>
          <a:ln>
            <a:noFill/>
          </a:ln>
        </xdr:spPr>
      </xdr:pic>
    </xdr:grpSp>
    <xdr:clientData/>
  </xdr:twoCellAnchor>
  <xdr:twoCellAnchor>
    <xdr:from>
      <xdr:col>0</xdr:col>
      <xdr:colOff>299358</xdr:colOff>
      <xdr:row>216</xdr:row>
      <xdr:rowOff>190498</xdr:rowOff>
    </xdr:from>
    <xdr:to>
      <xdr:col>6</xdr:col>
      <xdr:colOff>425824</xdr:colOff>
      <xdr:row>237</xdr:row>
      <xdr:rowOff>100852</xdr:rowOff>
    </xdr:to>
    <xdr:graphicFrame macro="">
      <xdr:nvGraphicFramePr>
        <xdr:cNvPr id="43" name="Gráfico 42">
          <a:extLst>
            <a:ext uri="{FF2B5EF4-FFF2-40B4-BE49-F238E27FC236}">
              <a16:creationId xmlns:a16="http://schemas.microsoft.com/office/drawing/2014/main" id="{9374D88C-E819-4CE9-B2FF-DD8D93A59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197426</xdr:colOff>
      <xdr:row>268</xdr:row>
      <xdr:rowOff>173184</xdr:rowOff>
    </xdr:from>
    <xdr:to>
      <xdr:col>8</xdr:col>
      <xdr:colOff>593912</xdr:colOff>
      <xdr:row>291</xdr:row>
      <xdr:rowOff>190500</xdr:rowOff>
    </xdr:to>
    <xdr:graphicFrame macro="">
      <xdr:nvGraphicFramePr>
        <xdr:cNvPr id="44" name="Gráfico 43">
          <a:extLst>
            <a:ext uri="{FF2B5EF4-FFF2-40B4-BE49-F238E27FC236}">
              <a16:creationId xmlns:a16="http://schemas.microsoft.com/office/drawing/2014/main" id="{EE1DF359-C6A6-4FA3-99B7-DAC056DB9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895185</xdr:colOff>
      <xdr:row>212</xdr:row>
      <xdr:rowOff>102685</xdr:rowOff>
    </xdr:from>
    <xdr:to>
      <xdr:col>4</xdr:col>
      <xdr:colOff>464575</xdr:colOff>
      <xdr:row>216</xdr:row>
      <xdr:rowOff>149987</xdr:rowOff>
    </xdr:to>
    <xdr:sp macro="" textlink="">
      <xdr:nvSpPr>
        <xdr:cNvPr id="45" name="CuadroTexto 2">
          <a:extLst>
            <a:ext uri="{FF2B5EF4-FFF2-40B4-BE49-F238E27FC236}">
              <a16:creationId xmlns:a16="http://schemas.microsoft.com/office/drawing/2014/main" id="{86EEC035-DA8E-4E36-AE39-93230E714492}"/>
            </a:ext>
          </a:extLst>
        </xdr:cNvPr>
        <xdr:cNvSpPr txBox="1"/>
      </xdr:nvSpPr>
      <xdr:spPr>
        <a:xfrm>
          <a:off x="895185" y="44177458"/>
          <a:ext cx="8851935" cy="878574"/>
        </a:xfrm>
        <a:prstGeom prst="rect">
          <a:avLst/>
        </a:prstGeom>
        <a:noFill/>
      </xdr:spPr>
      <xdr:txBody>
        <a:bodyPr wrap="square">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1800" b="1">
              <a:latin typeface="Century Gothic" panose="020B0502020202020204" pitchFamily="34" charset="0"/>
            </a:rPr>
            <a:t>Patrimonio total de los fondos de pensiones por año</a:t>
          </a:r>
        </a:p>
        <a:p>
          <a:pPr algn="ctr"/>
          <a:r>
            <a:rPr lang="es-DO" sz="1600" b="0" baseline="0">
              <a:latin typeface="Century Gothic" panose="020B0502020202020204" pitchFamily="34" charset="0"/>
            </a:rPr>
            <a:t>(Millones de RD$)</a:t>
          </a:r>
        </a:p>
        <a:p>
          <a:pPr algn="ctr"/>
          <a:r>
            <a:rPr lang="es-DO" sz="1600" b="0" baseline="0">
              <a:latin typeface="Century Gothic" panose="020B0502020202020204" pitchFamily="34" charset="0"/>
            </a:rPr>
            <a:t>Al 31 Enero 2023</a:t>
          </a:r>
        </a:p>
      </xdr:txBody>
    </xdr:sp>
    <xdr:clientData/>
  </xdr:twoCellAnchor>
  <xdr:twoCellAnchor>
    <xdr:from>
      <xdr:col>0</xdr:col>
      <xdr:colOff>0</xdr:colOff>
      <xdr:row>262</xdr:row>
      <xdr:rowOff>97940</xdr:rowOff>
    </xdr:from>
    <xdr:to>
      <xdr:col>4</xdr:col>
      <xdr:colOff>789214</xdr:colOff>
      <xdr:row>265</xdr:row>
      <xdr:rowOff>163287</xdr:rowOff>
    </xdr:to>
    <xdr:sp macro="" textlink="">
      <xdr:nvSpPr>
        <xdr:cNvPr id="46" name="CuadroTexto 2">
          <a:extLst>
            <a:ext uri="{FF2B5EF4-FFF2-40B4-BE49-F238E27FC236}">
              <a16:creationId xmlns:a16="http://schemas.microsoft.com/office/drawing/2014/main" id="{754DE532-90E3-424F-B1D4-E19E6FDB0126}"/>
            </a:ext>
          </a:extLst>
        </xdr:cNvPr>
        <xdr:cNvSpPr txBox="1"/>
      </xdr:nvSpPr>
      <xdr:spPr>
        <a:xfrm>
          <a:off x="0" y="53587619"/>
          <a:ext cx="10082893" cy="677668"/>
        </a:xfrm>
        <a:prstGeom prst="rect">
          <a:avLst/>
        </a:prstGeom>
        <a:noFill/>
      </xdr:spPr>
      <xdr:txBody>
        <a:bodyPr wrap="square">
          <a:no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1800" b="1">
              <a:latin typeface="Century Gothic" panose="020B0502020202020204" pitchFamily="34" charset="0"/>
            </a:rPr>
            <a:t>Cantidad de cotizantes al SVDS del RC por rango de edad</a:t>
          </a:r>
        </a:p>
        <a:p>
          <a:pPr algn="ctr"/>
          <a:r>
            <a:rPr lang="es-DO" sz="1600" b="0" baseline="0">
              <a:latin typeface="Century Gothic" panose="020B0502020202020204" pitchFamily="34" charset="0"/>
            </a:rPr>
            <a:t>Al 31 de Enero 2023</a:t>
          </a:r>
        </a:p>
      </xdr:txBody>
    </xdr:sp>
    <xdr:clientData/>
  </xdr:twoCellAnchor>
  <xdr:twoCellAnchor>
    <xdr:from>
      <xdr:col>44</xdr:col>
      <xdr:colOff>650961</xdr:colOff>
      <xdr:row>86</xdr:row>
      <xdr:rowOff>77830</xdr:rowOff>
    </xdr:from>
    <xdr:to>
      <xdr:col>54</xdr:col>
      <xdr:colOff>207819</xdr:colOff>
      <xdr:row>104</xdr:row>
      <xdr:rowOff>60509</xdr:rowOff>
    </xdr:to>
    <xdr:grpSp>
      <xdr:nvGrpSpPr>
        <xdr:cNvPr id="47" name="Grupo 46">
          <a:extLst>
            <a:ext uri="{FF2B5EF4-FFF2-40B4-BE49-F238E27FC236}">
              <a16:creationId xmlns:a16="http://schemas.microsoft.com/office/drawing/2014/main" id="{510666DC-E728-FF4B-3C4D-71EA5FDAF8B9}"/>
            </a:ext>
          </a:extLst>
        </xdr:cNvPr>
        <xdr:cNvGrpSpPr/>
      </xdr:nvGrpSpPr>
      <xdr:grpSpPr>
        <a:xfrm>
          <a:off x="46336325" y="17950194"/>
          <a:ext cx="7176858" cy="3723406"/>
          <a:chOff x="17301243" y="10869706"/>
          <a:chExt cx="7582220" cy="3754045"/>
        </a:xfrm>
      </xdr:grpSpPr>
      <xdr:grpSp>
        <xdr:nvGrpSpPr>
          <xdr:cNvPr id="48" name="Group 3">
            <a:extLst>
              <a:ext uri="{FF2B5EF4-FFF2-40B4-BE49-F238E27FC236}">
                <a16:creationId xmlns:a16="http://schemas.microsoft.com/office/drawing/2014/main" id="{A6159FAD-89AE-A63B-1688-BBE6E383B373}"/>
              </a:ext>
            </a:extLst>
          </xdr:cNvPr>
          <xdr:cNvGrpSpPr>
            <a:grpSpLocks noChangeAspect="1"/>
          </xdr:cNvGrpSpPr>
        </xdr:nvGrpSpPr>
        <xdr:grpSpPr>
          <a:xfrm>
            <a:off x="17301243" y="10869706"/>
            <a:ext cx="7582220" cy="3754045"/>
            <a:chOff x="465222" y="1049407"/>
            <a:chExt cx="8499439" cy="4026477"/>
          </a:xfrm>
        </xdr:grpSpPr>
        <xdr:sp macro="" textlink="">
          <xdr:nvSpPr>
            <xdr:cNvPr id="54" name="Freeform: Shape 3167">
              <a:extLst>
                <a:ext uri="{FF2B5EF4-FFF2-40B4-BE49-F238E27FC236}">
                  <a16:creationId xmlns:a16="http://schemas.microsoft.com/office/drawing/2014/main" id="{48980EDE-0888-DCD1-6C63-09FB2F9D8A54}"/>
                </a:ext>
              </a:extLst>
            </xdr:cNvPr>
            <xdr:cNvSpPr/>
          </xdr:nvSpPr>
          <xdr:spPr>
            <a:xfrm>
              <a:off x="465222" y="1138839"/>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8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8"/>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4472C4"/>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55" name="Freeform: Shape 3165">
              <a:extLst>
                <a:ext uri="{FF2B5EF4-FFF2-40B4-BE49-F238E27FC236}">
                  <a16:creationId xmlns:a16="http://schemas.microsoft.com/office/drawing/2014/main" id="{59EE97B5-6E40-D474-5C13-B3FDE9C5D4CF}"/>
                </a:ext>
              </a:extLst>
            </xdr:cNvPr>
            <xdr:cNvSpPr/>
          </xdr:nvSpPr>
          <xdr:spPr>
            <a:xfrm>
              <a:off x="5691606" y="1877119"/>
              <a:ext cx="2987173" cy="894554"/>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rgbClr val="ED7D31"/>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56" name="Freeform: Shape 3163">
              <a:extLst>
                <a:ext uri="{FF2B5EF4-FFF2-40B4-BE49-F238E27FC236}">
                  <a16:creationId xmlns:a16="http://schemas.microsoft.com/office/drawing/2014/main" id="{5E1585BE-35DB-F5B0-0E41-084A09ADC2D3}"/>
                </a:ext>
              </a:extLst>
            </xdr:cNvPr>
            <xdr:cNvSpPr/>
          </xdr:nvSpPr>
          <xdr:spPr>
            <a:xfrm>
              <a:off x="465222" y="2615398"/>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A5A5A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57" name="Freeform: Shape 3161">
              <a:extLst>
                <a:ext uri="{FF2B5EF4-FFF2-40B4-BE49-F238E27FC236}">
                  <a16:creationId xmlns:a16="http://schemas.microsoft.com/office/drawing/2014/main" id="{98048EEE-518C-44F0-1ED7-C6CF731ACD00}"/>
                </a:ext>
              </a:extLst>
            </xdr:cNvPr>
            <xdr:cNvSpPr/>
          </xdr:nvSpPr>
          <xdr:spPr>
            <a:xfrm>
              <a:off x="5691607" y="3353678"/>
              <a:ext cx="3273054" cy="894555"/>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rgbClr val="4472C4">
                <a:lumMod val="50000"/>
              </a:srgbClr>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58" name="Freeform: Shape 3159">
              <a:extLst>
                <a:ext uri="{FF2B5EF4-FFF2-40B4-BE49-F238E27FC236}">
                  <a16:creationId xmlns:a16="http://schemas.microsoft.com/office/drawing/2014/main" id="{3B8DE60C-AC55-58D0-21D6-43972649030F}"/>
                </a:ext>
              </a:extLst>
            </xdr:cNvPr>
            <xdr:cNvSpPr/>
          </xdr:nvSpPr>
          <xdr:spPr>
            <a:xfrm>
              <a:off x="465222" y="4091958"/>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2"/>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5B9BD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59" name="Freeform: Shape 22">
              <a:extLst>
                <a:ext uri="{FF2B5EF4-FFF2-40B4-BE49-F238E27FC236}">
                  <a16:creationId xmlns:a16="http://schemas.microsoft.com/office/drawing/2014/main" id="{80875FC5-0FE4-8C04-3FA9-BC45DE5E3B9A}"/>
                </a:ext>
              </a:extLst>
            </xdr:cNvPr>
            <xdr:cNvSpPr/>
          </xdr:nvSpPr>
          <xdr:spPr>
            <a:xfrm>
              <a:off x="3349861" y="10494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0" name="Freeform: Shape 24">
              <a:extLst>
                <a:ext uri="{FF2B5EF4-FFF2-40B4-BE49-F238E27FC236}">
                  <a16:creationId xmlns:a16="http://schemas.microsoft.com/office/drawing/2014/main" id="{545046A4-A1D5-F51F-01AA-B226C8EE16F0}"/>
                </a:ext>
              </a:extLst>
            </xdr:cNvPr>
            <xdr:cNvSpPr/>
          </xdr:nvSpPr>
          <xdr:spPr>
            <a:xfrm>
              <a:off x="3439284" y="11388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1" name="Freeform: Shape 3072">
              <a:extLst>
                <a:ext uri="{FF2B5EF4-FFF2-40B4-BE49-F238E27FC236}">
                  <a16:creationId xmlns:a16="http://schemas.microsoft.com/office/drawing/2014/main" id="{FED24A83-2A2E-9A58-EFE1-69BBE889C616}"/>
                </a:ext>
              </a:extLst>
            </xdr:cNvPr>
            <xdr:cNvSpPr/>
          </xdr:nvSpPr>
          <xdr:spPr>
            <a:xfrm flipH="1">
              <a:off x="4720784" y="178768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ED7D31">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2" name="Freeform: Shape 3075">
              <a:extLst>
                <a:ext uri="{FF2B5EF4-FFF2-40B4-BE49-F238E27FC236}">
                  <a16:creationId xmlns:a16="http://schemas.microsoft.com/office/drawing/2014/main" id="{ACC98A63-86BF-9385-4EDC-15410E991B67}"/>
                </a:ext>
              </a:extLst>
            </xdr:cNvPr>
            <xdr:cNvSpPr/>
          </xdr:nvSpPr>
          <xdr:spPr>
            <a:xfrm flipH="1">
              <a:off x="4810164" y="187711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ED7D31"/>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3" name="Freeform: Shape 3079">
              <a:extLst>
                <a:ext uri="{FF2B5EF4-FFF2-40B4-BE49-F238E27FC236}">
                  <a16:creationId xmlns:a16="http://schemas.microsoft.com/office/drawing/2014/main" id="{5F4FF185-E89D-62FD-B7E2-2008D20DC236}"/>
                </a:ext>
              </a:extLst>
            </xdr:cNvPr>
            <xdr:cNvSpPr/>
          </xdr:nvSpPr>
          <xdr:spPr>
            <a:xfrm>
              <a:off x="3349861" y="2525966"/>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A5A5A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4" name="Freeform: Shape 3081">
              <a:extLst>
                <a:ext uri="{FF2B5EF4-FFF2-40B4-BE49-F238E27FC236}">
                  <a16:creationId xmlns:a16="http://schemas.microsoft.com/office/drawing/2014/main" id="{6FB6372A-9BC9-6946-0E2A-CBB1828B3598}"/>
                </a:ext>
              </a:extLst>
            </xdr:cNvPr>
            <xdr:cNvSpPr/>
          </xdr:nvSpPr>
          <xdr:spPr>
            <a:xfrm>
              <a:off x="3439284" y="2615398"/>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A5A5A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5" name="Freeform: Shape 3085">
              <a:extLst>
                <a:ext uri="{FF2B5EF4-FFF2-40B4-BE49-F238E27FC236}">
                  <a16:creationId xmlns:a16="http://schemas.microsoft.com/office/drawing/2014/main" id="{627B4A9F-2C4A-E5E8-092C-B3681B6F3874}"/>
                </a:ext>
              </a:extLst>
            </xdr:cNvPr>
            <xdr:cNvSpPr/>
          </xdr:nvSpPr>
          <xdr:spPr>
            <a:xfrm flipH="1">
              <a:off x="4720784" y="3264246"/>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6" name="Freeform: Shape 3087">
              <a:extLst>
                <a:ext uri="{FF2B5EF4-FFF2-40B4-BE49-F238E27FC236}">
                  <a16:creationId xmlns:a16="http://schemas.microsoft.com/office/drawing/2014/main" id="{9D02418A-B80B-5DE7-9B3D-3FC2093A9091}"/>
                </a:ext>
              </a:extLst>
            </xdr:cNvPr>
            <xdr:cNvSpPr/>
          </xdr:nvSpPr>
          <xdr:spPr>
            <a:xfrm flipH="1">
              <a:off x="4810164" y="3353678"/>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lumMod val="50000"/>
              </a:srgbClr>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7" name="Freeform: Shape 3091">
              <a:extLst>
                <a:ext uri="{FF2B5EF4-FFF2-40B4-BE49-F238E27FC236}">
                  <a16:creationId xmlns:a16="http://schemas.microsoft.com/office/drawing/2014/main" id="{A132105F-5474-DF86-D5F1-1088BBA2D056}"/>
                </a:ext>
              </a:extLst>
            </xdr:cNvPr>
            <xdr:cNvSpPr/>
          </xdr:nvSpPr>
          <xdr:spPr>
            <a:xfrm>
              <a:off x="3349861" y="4002526"/>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5B9BD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8" name="Freeform: Shape 3093">
              <a:extLst>
                <a:ext uri="{FF2B5EF4-FFF2-40B4-BE49-F238E27FC236}">
                  <a16:creationId xmlns:a16="http://schemas.microsoft.com/office/drawing/2014/main" id="{F83EA310-CC40-0E67-F082-AB298C86C8CA}"/>
                </a:ext>
              </a:extLst>
            </xdr:cNvPr>
            <xdr:cNvSpPr/>
          </xdr:nvSpPr>
          <xdr:spPr>
            <a:xfrm>
              <a:off x="3439284" y="4091958"/>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5B9BD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9" name="TextBox 6">
              <a:extLst>
                <a:ext uri="{FF2B5EF4-FFF2-40B4-BE49-F238E27FC236}">
                  <a16:creationId xmlns:a16="http://schemas.microsoft.com/office/drawing/2014/main" id="{CE3BE0B2-0C1E-1159-6FAE-B9DFC0039135}"/>
                </a:ext>
              </a:extLst>
            </xdr:cNvPr>
            <xdr:cNvSpPr txBox="1"/>
          </xdr:nvSpPr>
          <xdr:spPr>
            <a:xfrm>
              <a:off x="1370666" y="1293729"/>
              <a:ext cx="1751886"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Pensiones por discapacidad</a:t>
              </a:r>
            </a:p>
          </xdr:txBody>
        </xdr:sp>
        <xdr:sp macro="" textlink="">
          <xdr:nvSpPr>
            <xdr:cNvPr id="70" name="TextBox 7">
              <a:extLst>
                <a:ext uri="{FF2B5EF4-FFF2-40B4-BE49-F238E27FC236}">
                  <a16:creationId xmlns:a16="http://schemas.microsoft.com/office/drawing/2014/main" id="{2CDA070B-81D8-4A91-9054-D9203A818BFF}"/>
                </a:ext>
              </a:extLst>
            </xdr:cNvPr>
            <xdr:cNvSpPr txBox="1"/>
          </xdr:nvSpPr>
          <xdr:spPr>
            <a:xfrm>
              <a:off x="5895337" y="2033532"/>
              <a:ext cx="2219912"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s-419" sz="1100" b="1">
                  <a:solidFill>
                    <a:sysClr val="window" lastClr="FFFFFF"/>
                  </a:solidFill>
                  <a:latin typeface="Century Gothic" panose="020B0502020202020204" pitchFamily="34" charset="0"/>
                </a:rPr>
                <a:t>Pensiones por sobrevivencia</a:t>
              </a:r>
            </a:p>
          </xdr:txBody>
        </xdr:sp>
        <xdr:sp macro="" textlink="">
          <xdr:nvSpPr>
            <xdr:cNvPr id="71" name="TextBox 8">
              <a:extLst>
                <a:ext uri="{FF2B5EF4-FFF2-40B4-BE49-F238E27FC236}">
                  <a16:creationId xmlns:a16="http://schemas.microsoft.com/office/drawing/2014/main" id="{46098D1A-02E3-39DF-61C1-43954962CA82}"/>
                </a:ext>
              </a:extLst>
            </xdr:cNvPr>
            <xdr:cNvSpPr txBox="1"/>
          </xdr:nvSpPr>
          <xdr:spPr>
            <a:xfrm>
              <a:off x="977299" y="2754316"/>
              <a:ext cx="2243991"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Devolución a herederos legales</a:t>
              </a:r>
            </a:p>
          </xdr:txBody>
        </xdr:sp>
        <xdr:sp macro="" textlink="">
          <xdr:nvSpPr>
            <xdr:cNvPr id="72" name="TextBox 9">
              <a:extLst>
                <a:ext uri="{FF2B5EF4-FFF2-40B4-BE49-F238E27FC236}">
                  <a16:creationId xmlns:a16="http://schemas.microsoft.com/office/drawing/2014/main" id="{CC79A277-72C2-0BC1-DE67-166CD09A4871}"/>
                </a:ext>
              </a:extLst>
            </xdr:cNvPr>
            <xdr:cNvSpPr txBox="1"/>
          </xdr:nvSpPr>
          <xdr:spPr>
            <a:xfrm>
              <a:off x="5951424" y="3544561"/>
              <a:ext cx="2239516"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s-419" sz="1100" b="1">
                  <a:solidFill>
                    <a:sysClr val="window" lastClr="FFFFFF"/>
                  </a:solidFill>
                  <a:latin typeface="Century Gothic" panose="020B0502020202020204" pitchFamily="34" charset="0"/>
                </a:rPr>
                <a:t>Devolución de CCI por ingreso tardío</a:t>
              </a:r>
            </a:p>
          </xdr:txBody>
        </xdr:sp>
        <xdr:sp macro="" textlink="">
          <xdr:nvSpPr>
            <xdr:cNvPr id="73" name="TextBox 10">
              <a:extLst>
                <a:ext uri="{FF2B5EF4-FFF2-40B4-BE49-F238E27FC236}">
                  <a16:creationId xmlns:a16="http://schemas.microsoft.com/office/drawing/2014/main" id="{33239500-A92C-07B1-A0BD-58B1564A2AA1}"/>
                </a:ext>
              </a:extLst>
            </xdr:cNvPr>
            <xdr:cNvSpPr txBox="1"/>
          </xdr:nvSpPr>
          <xdr:spPr>
            <a:xfrm>
              <a:off x="878561" y="4248232"/>
              <a:ext cx="2322517"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Pensiones por retiro programado</a:t>
              </a:r>
            </a:p>
          </xdr:txBody>
        </xdr:sp>
        <xdr:sp macro="" textlink="">
          <xdr:nvSpPr>
            <xdr:cNvPr id="74" name="TextBox 3176">
              <a:extLst>
                <a:ext uri="{FF2B5EF4-FFF2-40B4-BE49-F238E27FC236}">
                  <a16:creationId xmlns:a16="http://schemas.microsoft.com/office/drawing/2014/main" id="{D180F772-E095-D45C-665F-EB9A3C16F6BD}"/>
                </a:ext>
              </a:extLst>
            </xdr:cNvPr>
            <xdr:cNvSpPr txBox="1"/>
          </xdr:nvSpPr>
          <xdr:spPr>
            <a:xfrm>
              <a:off x="3458178" y="1413183"/>
              <a:ext cx="856772" cy="278698"/>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15,319</a:t>
              </a:r>
            </a:p>
          </xdr:txBody>
        </xdr:sp>
        <xdr:sp macro="" textlink="">
          <xdr:nvSpPr>
            <xdr:cNvPr id="75" name="TextBox 3179">
              <a:extLst>
                <a:ext uri="{FF2B5EF4-FFF2-40B4-BE49-F238E27FC236}">
                  <a16:creationId xmlns:a16="http://schemas.microsoft.com/office/drawing/2014/main" id="{B4006F16-2089-F240-08F9-3387FAE1B6E4}"/>
                </a:ext>
              </a:extLst>
            </xdr:cNvPr>
            <xdr:cNvSpPr txBox="1"/>
          </xdr:nvSpPr>
          <xdr:spPr>
            <a:xfrm>
              <a:off x="3458178" y="2912817"/>
              <a:ext cx="856772" cy="259713"/>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21,029</a:t>
              </a:r>
            </a:p>
          </xdr:txBody>
        </xdr:sp>
        <xdr:sp macro="" textlink="">
          <xdr:nvSpPr>
            <xdr:cNvPr id="76" name="TextBox 3180">
              <a:extLst>
                <a:ext uri="{FF2B5EF4-FFF2-40B4-BE49-F238E27FC236}">
                  <a16:creationId xmlns:a16="http://schemas.microsoft.com/office/drawing/2014/main" id="{47D26C7D-38F9-7E03-0ACC-EE20FAEB52B5}"/>
                </a:ext>
              </a:extLst>
            </xdr:cNvPr>
            <xdr:cNvSpPr txBox="1"/>
          </xdr:nvSpPr>
          <xdr:spPr>
            <a:xfrm>
              <a:off x="3613432" y="4386962"/>
              <a:ext cx="602592" cy="259713"/>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47</a:t>
              </a:r>
            </a:p>
          </xdr:txBody>
        </xdr:sp>
        <xdr:sp macro="" textlink="">
          <xdr:nvSpPr>
            <xdr:cNvPr id="77" name="TextBox 3182">
              <a:extLst>
                <a:ext uri="{FF2B5EF4-FFF2-40B4-BE49-F238E27FC236}">
                  <a16:creationId xmlns:a16="http://schemas.microsoft.com/office/drawing/2014/main" id="{DB429706-BF32-3F15-B7A5-D1729743D351}"/>
                </a:ext>
              </a:extLst>
            </xdr:cNvPr>
            <xdr:cNvSpPr txBox="1"/>
          </xdr:nvSpPr>
          <xdr:spPr>
            <a:xfrm>
              <a:off x="4829058" y="2198911"/>
              <a:ext cx="856772" cy="278698"/>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13,021</a:t>
              </a:r>
            </a:p>
          </xdr:txBody>
        </xdr:sp>
        <xdr:sp macro="" textlink="">
          <xdr:nvSpPr>
            <xdr:cNvPr id="78" name="TextBox 3183">
              <a:extLst>
                <a:ext uri="{FF2B5EF4-FFF2-40B4-BE49-F238E27FC236}">
                  <a16:creationId xmlns:a16="http://schemas.microsoft.com/office/drawing/2014/main" id="{E0BDB7BE-0BAD-DD7B-59DC-24C278E46692}"/>
                </a:ext>
              </a:extLst>
            </xdr:cNvPr>
            <xdr:cNvSpPr txBox="1"/>
          </xdr:nvSpPr>
          <xdr:spPr>
            <a:xfrm>
              <a:off x="4767115" y="3654102"/>
              <a:ext cx="980652" cy="259713"/>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203,517</a:t>
              </a:r>
            </a:p>
          </xdr:txBody>
        </xdr:sp>
      </xdr:grpSp>
      <xdr:pic>
        <xdr:nvPicPr>
          <xdr:cNvPr id="49" name="Google Shape;196;p4" descr="Silla de ruedas nueva">
            <a:extLst>
              <a:ext uri="{FF2B5EF4-FFF2-40B4-BE49-F238E27FC236}">
                <a16:creationId xmlns:a16="http://schemas.microsoft.com/office/drawing/2014/main" id="{B68BA02B-C708-445B-DB56-AD6142BD2918}"/>
              </a:ext>
            </a:extLst>
          </xdr:cNvPr>
          <xdr:cNvPicPr preferRelativeResize="0"/>
        </xdr:nvPicPr>
        <xdr:blipFill rotWithShape="1">
          <a:blip xmlns:r="http://schemas.openxmlformats.org/officeDocument/2006/relationships" r:embed="rId5">
            <a:alphaModFix/>
            <a:biLevel thresh="25000"/>
          </a:blip>
          <a:srcRect/>
          <a:stretch/>
        </xdr:blipFill>
        <xdr:spPr>
          <a:xfrm>
            <a:off x="17543610" y="11015382"/>
            <a:ext cx="661147" cy="695566"/>
          </a:xfrm>
          <a:prstGeom prst="rect">
            <a:avLst/>
          </a:prstGeom>
          <a:noFill/>
          <a:ln>
            <a:noFill/>
          </a:ln>
        </xdr:spPr>
      </xdr:pic>
      <xdr:pic>
        <xdr:nvPicPr>
          <xdr:cNvPr id="50" name="Google Shape;199;p4" descr="Familia con niña">
            <a:extLst>
              <a:ext uri="{FF2B5EF4-FFF2-40B4-BE49-F238E27FC236}">
                <a16:creationId xmlns:a16="http://schemas.microsoft.com/office/drawing/2014/main" id="{332E0B8C-4675-A25F-EF14-03A22E4C3C7A}"/>
              </a:ext>
            </a:extLst>
          </xdr:cNvPr>
          <xdr:cNvPicPr preferRelativeResize="0"/>
        </xdr:nvPicPr>
        <xdr:blipFill rotWithShape="1">
          <a:blip xmlns:r="http://schemas.openxmlformats.org/officeDocument/2006/relationships" r:embed="rId6">
            <a:alphaModFix/>
            <a:biLevel thresh="25000"/>
          </a:blip>
          <a:srcRect/>
          <a:stretch/>
        </xdr:blipFill>
        <xdr:spPr>
          <a:xfrm>
            <a:off x="23729257" y="11670125"/>
            <a:ext cx="766098" cy="744980"/>
          </a:xfrm>
          <a:prstGeom prst="rect">
            <a:avLst/>
          </a:prstGeom>
          <a:noFill/>
          <a:ln>
            <a:noFill/>
          </a:ln>
        </xdr:spPr>
      </xdr:pic>
      <xdr:pic>
        <xdr:nvPicPr>
          <xdr:cNvPr id="51" name="Google Shape;204;p4" descr="Monedas">
            <a:extLst>
              <a:ext uri="{FF2B5EF4-FFF2-40B4-BE49-F238E27FC236}">
                <a16:creationId xmlns:a16="http://schemas.microsoft.com/office/drawing/2014/main" id="{9089BF7E-A75B-CA79-DF7A-6CFC0E8E53E2}"/>
              </a:ext>
            </a:extLst>
          </xdr:cNvPr>
          <xdr:cNvPicPr preferRelativeResize="0"/>
        </xdr:nvPicPr>
        <xdr:blipFill rotWithShape="1">
          <a:blip xmlns:r="http://schemas.openxmlformats.org/officeDocument/2006/relationships" r:embed="rId10">
            <a:alphaModFix/>
            <a:biLevel thresh="25000"/>
          </a:blip>
          <a:srcRect/>
          <a:stretch/>
        </xdr:blipFill>
        <xdr:spPr>
          <a:xfrm>
            <a:off x="17476374" y="12432926"/>
            <a:ext cx="683559" cy="657146"/>
          </a:xfrm>
          <a:prstGeom prst="rect">
            <a:avLst/>
          </a:prstGeom>
          <a:noFill/>
          <a:ln>
            <a:noFill/>
          </a:ln>
        </xdr:spPr>
      </xdr:pic>
      <xdr:pic>
        <xdr:nvPicPr>
          <xdr:cNvPr id="52" name="Gráfico 14" descr="Dinero con relleno sólido">
            <a:extLst>
              <a:ext uri="{FF2B5EF4-FFF2-40B4-BE49-F238E27FC236}">
                <a16:creationId xmlns:a16="http://schemas.microsoft.com/office/drawing/2014/main" id="{9336DB9A-1366-C90E-4E2F-C5B8639E05C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23930963" y="13034041"/>
            <a:ext cx="762000" cy="726781"/>
          </a:xfrm>
          <a:prstGeom prst="rect">
            <a:avLst/>
          </a:prstGeom>
        </xdr:spPr>
      </xdr:pic>
      <xdr:pic>
        <xdr:nvPicPr>
          <xdr:cNvPr id="53" name="Google Shape;203;p4" descr="Hombre con bastón">
            <a:extLst>
              <a:ext uri="{FF2B5EF4-FFF2-40B4-BE49-F238E27FC236}">
                <a16:creationId xmlns:a16="http://schemas.microsoft.com/office/drawing/2014/main" id="{325D37A3-E636-61EE-ED4B-A3833BA3F6AF}"/>
              </a:ext>
            </a:extLst>
          </xdr:cNvPr>
          <xdr:cNvPicPr preferRelativeResize="0"/>
        </xdr:nvPicPr>
        <xdr:blipFill rotWithShape="1">
          <a:blip xmlns:r="http://schemas.openxmlformats.org/officeDocument/2006/relationships" r:embed="rId7">
            <a:alphaModFix/>
            <a:biLevel thresh="25000"/>
          </a:blip>
          <a:srcRect/>
          <a:stretch/>
        </xdr:blipFill>
        <xdr:spPr>
          <a:xfrm>
            <a:off x="17375519" y="13749619"/>
            <a:ext cx="717179" cy="679557"/>
          </a:xfrm>
          <a:prstGeom prst="rect">
            <a:avLst/>
          </a:prstGeom>
          <a:noFill/>
          <a:ln>
            <a:noFill/>
          </a:ln>
        </xdr:spPr>
      </xdr:pic>
    </xdr:grpSp>
    <xdr:clientData/>
  </xdr:twoCellAnchor>
  <xdr:twoCellAnchor>
    <xdr:from>
      <xdr:col>3</xdr:col>
      <xdr:colOff>672353</xdr:colOff>
      <xdr:row>166</xdr:row>
      <xdr:rowOff>0</xdr:rowOff>
    </xdr:from>
    <xdr:to>
      <xdr:col>7</xdr:col>
      <xdr:colOff>89647</xdr:colOff>
      <xdr:row>168</xdr:row>
      <xdr:rowOff>138241</xdr:rowOff>
    </xdr:to>
    <xdr:sp macro="" textlink="">
      <xdr:nvSpPr>
        <xdr:cNvPr id="80" name="CuadroTexto 2">
          <a:extLst>
            <a:ext uri="{FF2B5EF4-FFF2-40B4-BE49-F238E27FC236}">
              <a16:creationId xmlns:a16="http://schemas.microsoft.com/office/drawing/2014/main" id="{5BE815F3-43BF-AF50-B2D6-868B88C8F03B}"/>
            </a:ext>
          </a:extLst>
        </xdr:cNvPr>
        <xdr:cNvSpPr txBox="1"/>
      </xdr:nvSpPr>
      <xdr:spPr>
        <a:xfrm>
          <a:off x="6656294" y="35679529"/>
          <a:ext cx="5177118" cy="564065"/>
        </a:xfrm>
        <a:prstGeom prst="rect">
          <a:avLst/>
        </a:prstGeom>
        <a:noFill/>
      </xdr:spPr>
      <xdr:txBody>
        <a:bodyPr wrap="square">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1600" b="1">
              <a:latin typeface="Century Gothic" panose="020B0502020202020204" pitchFamily="34" charset="0"/>
            </a:rPr>
            <a:t>Cantidad </a:t>
          </a:r>
          <a:r>
            <a:rPr lang="es-DO" sz="1600" b="1" baseline="0">
              <a:latin typeface="Century Gothic" panose="020B0502020202020204" pitchFamily="34" charset="0"/>
            </a:rPr>
            <a:t>de beneficios otorgados por el Sistema</a:t>
          </a:r>
        </a:p>
        <a:p>
          <a:pPr algn="ctr"/>
          <a:r>
            <a:rPr lang="es-DO" sz="1400" b="0" baseline="0">
              <a:latin typeface="Century Gothic" panose="020B0502020202020204" pitchFamily="34" charset="0"/>
            </a:rPr>
            <a:t>28 Febrero 2023</a:t>
          </a:r>
        </a:p>
      </xdr:txBody>
    </xdr:sp>
    <xdr:clientData/>
  </xdr:twoCellAnchor>
  <xdr:twoCellAnchor>
    <xdr:from>
      <xdr:col>3</xdr:col>
      <xdr:colOff>1047751</xdr:colOff>
      <xdr:row>169</xdr:row>
      <xdr:rowOff>95250</xdr:rowOff>
    </xdr:from>
    <xdr:to>
      <xdr:col>5</xdr:col>
      <xdr:colOff>1801092</xdr:colOff>
      <xdr:row>184</xdr:row>
      <xdr:rowOff>149679</xdr:rowOff>
    </xdr:to>
    <xdr:grpSp>
      <xdr:nvGrpSpPr>
        <xdr:cNvPr id="81" name="Grupo 80">
          <a:extLst>
            <a:ext uri="{FF2B5EF4-FFF2-40B4-BE49-F238E27FC236}">
              <a16:creationId xmlns:a16="http://schemas.microsoft.com/office/drawing/2014/main" id="{510666DC-E728-FF4B-3C4D-71EA5FDAF8B9}"/>
            </a:ext>
          </a:extLst>
        </xdr:cNvPr>
        <xdr:cNvGrpSpPr/>
      </xdr:nvGrpSpPr>
      <xdr:grpSpPr>
        <a:xfrm>
          <a:off x="7784524" y="35736068"/>
          <a:ext cx="3922568" cy="3171702"/>
          <a:chOff x="17232622" y="10869706"/>
          <a:chExt cx="3599491" cy="3106415"/>
        </a:xfrm>
      </xdr:grpSpPr>
      <xdr:grpSp>
        <xdr:nvGrpSpPr>
          <xdr:cNvPr id="82" name="Group 3">
            <a:extLst>
              <a:ext uri="{FF2B5EF4-FFF2-40B4-BE49-F238E27FC236}">
                <a16:creationId xmlns:a16="http://schemas.microsoft.com/office/drawing/2014/main" id="{A6159FAD-89AE-A63B-1688-BBE6E383B373}"/>
              </a:ext>
            </a:extLst>
          </xdr:cNvPr>
          <xdr:cNvGrpSpPr>
            <a:grpSpLocks noChangeAspect="1"/>
          </xdr:cNvGrpSpPr>
        </xdr:nvGrpSpPr>
        <xdr:grpSpPr>
          <a:xfrm>
            <a:off x="17232622" y="10869706"/>
            <a:ext cx="3599491" cy="3106415"/>
            <a:chOff x="388300" y="1049407"/>
            <a:chExt cx="4034921" cy="3331849"/>
          </a:xfrm>
        </xdr:grpSpPr>
        <xdr:sp macro="" textlink="">
          <xdr:nvSpPr>
            <xdr:cNvPr id="86" name="Freeform: Shape 3167">
              <a:extLst>
                <a:ext uri="{FF2B5EF4-FFF2-40B4-BE49-F238E27FC236}">
                  <a16:creationId xmlns:a16="http://schemas.microsoft.com/office/drawing/2014/main" id="{48980EDE-0888-DCD1-6C63-09FB2F9D8A54}"/>
                </a:ext>
              </a:extLst>
            </xdr:cNvPr>
            <xdr:cNvSpPr/>
          </xdr:nvSpPr>
          <xdr:spPr>
            <a:xfrm>
              <a:off x="465222" y="1138839"/>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8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8"/>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4472C4"/>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87" name="Freeform: Shape 3165">
              <a:extLst>
                <a:ext uri="{FF2B5EF4-FFF2-40B4-BE49-F238E27FC236}">
                  <a16:creationId xmlns:a16="http://schemas.microsoft.com/office/drawing/2014/main" id="{59EE97B5-6E40-D474-5C13-B3FDE9C5D4CF}"/>
                </a:ext>
              </a:extLst>
            </xdr:cNvPr>
            <xdr:cNvSpPr/>
          </xdr:nvSpPr>
          <xdr:spPr>
            <a:xfrm>
              <a:off x="1359121" y="2277412"/>
              <a:ext cx="2987173" cy="894554"/>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rgbClr val="ED7D31"/>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88" name="Freeform: Shape 3159">
              <a:extLst>
                <a:ext uri="{FF2B5EF4-FFF2-40B4-BE49-F238E27FC236}">
                  <a16:creationId xmlns:a16="http://schemas.microsoft.com/office/drawing/2014/main" id="{3B8DE60C-AC55-58D0-21D6-43972649030F}"/>
                </a:ext>
              </a:extLst>
            </xdr:cNvPr>
            <xdr:cNvSpPr/>
          </xdr:nvSpPr>
          <xdr:spPr>
            <a:xfrm>
              <a:off x="465222" y="3397332"/>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2"/>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5B9BD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89" name="Freeform: Shape 22">
              <a:extLst>
                <a:ext uri="{FF2B5EF4-FFF2-40B4-BE49-F238E27FC236}">
                  <a16:creationId xmlns:a16="http://schemas.microsoft.com/office/drawing/2014/main" id="{80875FC5-0FE4-8C04-3FA9-BC45DE5E3B9A}"/>
                </a:ext>
              </a:extLst>
            </xdr:cNvPr>
            <xdr:cNvSpPr/>
          </xdr:nvSpPr>
          <xdr:spPr>
            <a:xfrm>
              <a:off x="3349861" y="10494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90" name="Freeform: Shape 24">
              <a:extLst>
                <a:ext uri="{FF2B5EF4-FFF2-40B4-BE49-F238E27FC236}">
                  <a16:creationId xmlns:a16="http://schemas.microsoft.com/office/drawing/2014/main" id="{545046A4-A1D5-F51F-01AA-B226C8EE16F0}"/>
                </a:ext>
              </a:extLst>
            </xdr:cNvPr>
            <xdr:cNvSpPr/>
          </xdr:nvSpPr>
          <xdr:spPr>
            <a:xfrm>
              <a:off x="3439284" y="11388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91" name="Freeform: Shape 3072">
              <a:extLst>
                <a:ext uri="{FF2B5EF4-FFF2-40B4-BE49-F238E27FC236}">
                  <a16:creationId xmlns:a16="http://schemas.microsoft.com/office/drawing/2014/main" id="{FED24A83-2A2E-9A58-EFE1-69BBE889C616}"/>
                </a:ext>
              </a:extLst>
            </xdr:cNvPr>
            <xdr:cNvSpPr/>
          </xdr:nvSpPr>
          <xdr:spPr>
            <a:xfrm flipH="1">
              <a:off x="388300" y="21762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ED7D31">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92" name="Freeform: Shape 3075">
              <a:extLst>
                <a:ext uri="{FF2B5EF4-FFF2-40B4-BE49-F238E27FC236}">
                  <a16:creationId xmlns:a16="http://schemas.microsoft.com/office/drawing/2014/main" id="{ACC98A63-86BF-9385-4EDC-15410E991B67}"/>
                </a:ext>
              </a:extLst>
            </xdr:cNvPr>
            <xdr:cNvSpPr/>
          </xdr:nvSpPr>
          <xdr:spPr>
            <a:xfrm flipH="1">
              <a:off x="490274" y="22656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ED7D31"/>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93" name="Freeform: Shape 3091">
              <a:extLst>
                <a:ext uri="{FF2B5EF4-FFF2-40B4-BE49-F238E27FC236}">
                  <a16:creationId xmlns:a16="http://schemas.microsoft.com/office/drawing/2014/main" id="{A132105F-5474-DF86-D5F1-1088BBA2D056}"/>
                </a:ext>
              </a:extLst>
            </xdr:cNvPr>
            <xdr:cNvSpPr/>
          </xdr:nvSpPr>
          <xdr:spPr>
            <a:xfrm>
              <a:off x="3324673" y="3307898"/>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5B9BD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94" name="Freeform: Shape 3093">
              <a:extLst>
                <a:ext uri="{FF2B5EF4-FFF2-40B4-BE49-F238E27FC236}">
                  <a16:creationId xmlns:a16="http://schemas.microsoft.com/office/drawing/2014/main" id="{F83EA310-CC40-0E67-F082-AB298C86C8CA}"/>
                </a:ext>
              </a:extLst>
            </xdr:cNvPr>
            <xdr:cNvSpPr/>
          </xdr:nvSpPr>
          <xdr:spPr>
            <a:xfrm>
              <a:off x="3414096" y="3397331"/>
              <a:ext cx="894557"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5B9BD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95" name="TextBox 6">
              <a:extLst>
                <a:ext uri="{FF2B5EF4-FFF2-40B4-BE49-F238E27FC236}">
                  <a16:creationId xmlns:a16="http://schemas.microsoft.com/office/drawing/2014/main" id="{CE3BE0B2-0C1E-1159-6FAE-B9DFC0039135}"/>
                </a:ext>
              </a:extLst>
            </xdr:cNvPr>
            <xdr:cNvSpPr txBox="1"/>
          </xdr:nvSpPr>
          <xdr:spPr>
            <a:xfrm>
              <a:off x="1370666" y="1293729"/>
              <a:ext cx="1751886"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Pensiones por discapacidad</a:t>
              </a:r>
            </a:p>
          </xdr:txBody>
        </xdr:sp>
        <xdr:sp macro="" textlink="">
          <xdr:nvSpPr>
            <xdr:cNvPr id="96" name="TextBox 7">
              <a:extLst>
                <a:ext uri="{FF2B5EF4-FFF2-40B4-BE49-F238E27FC236}">
                  <a16:creationId xmlns:a16="http://schemas.microsoft.com/office/drawing/2014/main" id="{2CDA070B-81D8-4A91-9054-D9203A818BFF}"/>
                </a:ext>
              </a:extLst>
            </xdr:cNvPr>
            <xdr:cNvSpPr txBox="1"/>
          </xdr:nvSpPr>
          <xdr:spPr>
            <a:xfrm>
              <a:off x="1676202" y="2492692"/>
              <a:ext cx="2219912"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s-419" sz="1100" b="1">
                  <a:solidFill>
                    <a:sysClr val="window" lastClr="FFFFFF"/>
                  </a:solidFill>
                  <a:latin typeface="Century Gothic" panose="020B0502020202020204" pitchFamily="34" charset="0"/>
                </a:rPr>
                <a:t>Pensiones por sobrevivencia</a:t>
              </a:r>
            </a:p>
          </xdr:txBody>
        </xdr:sp>
        <xdr:sp macro="" textlink="">
          <xdr:nvSpPr>
            <xdr:cNvPr id="97" name="TextBox 10">
              <a:extLst>
                <a:ext uri="{FF2B5EF4-FFF2-40B4-BE49-F238E27FC236}">
                  <a16:creationId xmlns:a16="http://schemas.microsoft.com/office/drawing/2014/main" id="{33239500-A92C-07B1-A0BD-58B1564A2AA1}"/>
                </a:ext>
              </a:extLst>
            </xdr:cNvPr>
            <xdr:cNvSpPr txBox="1"/>
          </xdr:nvSpPr>
          <xdr:spPr>
            <a:xfrm>
              <a:off x="714832" y="3624246"/>
              <a:ext cx="2322517"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Pensiones por retiro programado</a:t>
              </a:r>
            </a:p>
          </xdr:txBody>
        </xdr:sp>
        <xdr:sp macro="" textlink="">
          <xdr:nvSpPr>
            <xdr:cNvPr id="98" name="TextBox 3176">
              <a:extLst>
                <a:ext uri="{FF2B5EF4-FFF2-40B4-BE49-F238E27FC236}">
                  <a16:creationId xmlns:a16="http://schemas.microsoft.com/office/drawing/2014/main" id="{D180F772-E095-D45C-665F-EB9A3C16F6BD}"/>
                </a:ext>
              </a:extLst>
            </xdr:cNvPr>
            <xdr:cNvSpPr txBox="1"/>
          </xdr:nvSpPr>
          <xdr:spPr>
            <a:xfrm>
              <a:off x="3458178" y="1413183"/>
              <a:ext cx="856773" cy="283637"/>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15,402</a:t>
              </a:r>
            </a:p>
          </xdr:txBody>
        </xdr:sp>
        <xdr:sp macro="" textlink="">
          <xdr:nvSpPr>
            <xdr:cNvPr id="99" name="TextBox 3180">
              <a:extLst>
                <a:ext uri="{FF2B5EF4-FFF2-40B4-BE49-F238E27FC236}">
                  <a16:creationId xmlns:a16="http://schemas.microsoft.com/office/drawing/2014/main" id="{47D26C7D-38F9-7E03-0ACC-EE20FAEB52B5}"/>
                </a:ext>
              </a:extLst>
            </xdr:cNvPr>
            <xdr:cNvSpPr txBox="1"/>
          </xdr:nvSpPr>
          <xdr:spPr>
            <a:xfrm>
              <a:off x="3575649" y="3692335"/>
              <a:ext cx="602592" cy="259713"/>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47</a:t>
              </a:r>
            </a:p>
          </xdr:txBody>
        </xdr:sp>
        <xdr:sp macro="" textlink="">
          <xdr:nvSpPr>
            <xdr:cNvPr id="100" name="TextBox 3182">
              <a:extLst>
                <a:ext uri="{FF2B5EF4-FFF2-40B4-BE49-F238E27FC236}">
                  <a16:creationId xmlns:a16="http://schemas.microsoft.com/office/drawing/2014/main" id="{DB429706-BF32-3F15-B7A5-D1729743D351}"/>
                </a:ext>
              </a:extLst>
            </xdr:cNvPr>
            <xdr:cNvSpPr txBox="1"/>
          </xdr:nvSpPr>
          <xdr:spPr>
            <a:xfrm>
              <a:off x="496573" y="2563885"/>
              <a:ext cx="856773" cy="283637"/>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13,123</a:t>
              </a:r>
            </a:p>
          </xdr:txBody>
        </xdr:sp>
      </xdr:grpSp>
      <xdr:pic>
        <xdr:nvPicPr>
          <xdr:cNvPr id="83" name="Google Shape;196;p4" descr="Silla de ruedas nueva">
            <a:extLst>
              <a:ext uri="{FF2B5EF4-FFF2-40B4-BE49-F238E27FC236}">
                <a16:creationId xmlns:a16="http://schemas.microsoft.com/office/drawing/2014/main" id="{B68BA02B-C708-445B-DB56-AD6142BD2918}"/>
              </a:ext>
            </a:extLst>
          </xdr:cNvPr>
          <xdr:cNvPicPr preferRelativeResize="0"/>
        </xdr:nvPicPr>
        <xdr:blipFill rotWithShape="1">
          <a:blip xmlns:r="http://schemas.openxmlformats.org/officeDocument/2006/relationships" r:embed="rId5">
            <a:alphaModFix/>
            <a:biLevel thresh="25000"/>
          </a:blip>
          <a:srcRect/>
          <a:stretch/>
        </xdr:blipFill>
        <xdr:spPr>
          <a:xfrm>
            <a:off x="17543610" y="11015382"/>
            <a:ext cx="661147" cy="695566"/>
          </a:xfrm>
          <a:prstGeom prst="rect">
            <a:avLst/>
          </a:prstGeom>
          <a:noFill/>
          <a:ln>
            <a:noFill/>
          </a:ln>
        </xdr:spPr>
      </xdr:pic>
      <xdr:pic>
        <xdr:nvPicPr>
          <xdr:cNvPr id="84" name="Google Shape;199;p4" descr="Familia con niña">
            <a:extLst>
              <a:ext uri="{FF2B5EF4-FFF2-40B4-BE49-F238E27FC236}">
                <a16:creationId xmlns:a16="http://schemas.microsoft.com/office/drawing/2014/main" id="{332E0B8C-4675-A25F-EF14-03A22E4C3C7A}"/>
              </a:ext>
            </a:extLst>
          </xdr:cNvPr>
          <xdr:cNvPicPr preferRelativeResize="0"/>
        </xdr:nvPicPr>
        <xdr:blipFill rotWithShape="1">
          <a:blip xmlns:r="http://schemas.openxmlformats.org/officeDocument/2006/relationships" r:embed="rId6">
            <a:alphaModFix/>
            <a:biLevel thresh="25000"/>
          </a:blip>
          <a:srcRect/>
          <a:stretch/>
        </xdr:blipFill>
        <xdr:spPr>
          <a:xfrm>
            <a:off x="19819373" y="12054312"/>
            <a:ext cx="766098" cy="744980"/>
          </a:xfrm>
          <a:prstGeom prst="rect">
            <a:avLst/>
          </a:prstGeom>
          <a:noFill/>
          <a:ln>
            <a:noFill/>
          </a:ln>
        </xdr:spPr>
      </xdr:pic>
      <xdr:pic>
        <xdr:nvPicPr>
          <xdr:cNvPr id="85" name="Google Shape;203;p4" descr="Hombre con bastón">
            <a:extLst>
              <a:ext uri="{FF2B5EF4-FFF2-40B4-BE49-F238E27FC236}">
                <a16:creationId xmlns:a16="http://schemas.microsoft.com/office/drawing/2014/main" id="{325D37A3-E636-61EE-ED4B-A3833BA3F6AF}"/>
              </a:ext>
            </a:extLst>
          </xdr:cNvPr>
          <xdr:cNvPicPr preferRelativeResize="0"/>
        </xdr:nvPicPr>
        <xdr:blipFill rotWithShape="1">
          <a:blip xmlns:r="http://schemas.openxmlformats.org/officeDocument/2006/relationships" r:embed="rId7">
            <a:alphaModFix/>
            <a:biLevel thresh="25000"/>
          </a:blip>
          <a:srcRect/>
          <a:stretch/>
        </xdr:blipFill>
        <xdr:spPr>
          <a:xfrm>
            <a:off x="17364284" y="13123945"/>
            <a:ext cx="717179" cy="679557"/>
          </a:xfrm>
          <a:prstGeom prst="rect">
            <a:avLst/>
          </a:prstGeom>
          <a:noFill/>
          <a:ln>
            <a:noFill/>
          </a:ln>
        </xdr:spPr>
      </xdr:pic>
    </xdr:grpSp>
    <xdr:clientData/>
  </xdr:twoCellAnchor>
  <xdr:twoCellAnchor>
    <xdr:from>
      <xdr:col>4</xdr:col>
      <xdr:colOff>635534</xdr:colOff>
      <xdr:row>301</xdr:row>
      <xdr:rowOff>78439</xdr:rowOff>
    </xdr:from>
    <xdr:to>
      <xdr:col>10</xdr:col>
      <xdr:colOff>0</xdr:colOff>
      <xdr:row>322</xdr:row>
      <xdr:rowOff>56029</xdr:rowOff>
    </xdr:to>
    <xdr:graphicFrame macro="">
      <xdr:nvGraphicFramePr>
        <xdr:cNvPr id="101" name="Gráfico 100">
          <a:extLst>
            <a:ext uri="{FF2B5EF4-FFF2-40B4-BE49-F238E27FC236}">
              <a16:creationId xmlns:a16="http://schemas.microsoft.com/office/drawing/2014/main" id="{9374D88C-E819-4CE9-B2FF-DD8D93A59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715891</xdr:colOff>
      <xdr:row>298</xdr:row>
      <xdr:rowOff>80272</xdr:rowOff>
    </xdr:from>
    <xdr:to>
      <xdr:col>10</xdr:col>
      <xdr:colOff>0</xdr:colOff>
      <xdr:row>301</xdr:row>
      <xdr:rowOff>67285</xdr:rowOff>
    </xdr:to>
    <xdr:sp macro="" textlink="">
      <xdr:nvSpPr>
        <xdr:cNvPr id="102" name="CuadroTexto 2">
          <a:extLst>
            <a:ext uri="{FF2B5EF4-FFF2-40B4-BE49-F238E27FC236}">
              <a16:creationId xmlns:a16="http://schemas.microsoft.com/office/drawing/2014/main" id="{86EEC035-DA8E-4E36-AE39-93230E714492}"/>
            </a:ext>
          </a:extLst>
        </xdr:cNvPr>
        <xdr:cNvSpPr txBox="1"/>
      </xdr:nvSpPr>
      <xdr:spPr>
        <a:xfrm>
          <a:off x="4873273" y="63864154"/>
          <a:ext cx="9784021" cy="625749"/>
        </a:xfrm>
        <a:prstGeom prst="rect">
          <a:avLst/>
        </a:prstGeom>
        <a:noFill/>
      </xdr:spPr>
      <xdr:txBody>
        <a:bodyPr wrap="square">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1800" b="1" kern="1200">
              <a:solidFill>
                <a:schemeClr val="tx1"/>
              </a:solidFill>
              <a:effectLst/>
              <a:latin typeface="+mn-lt"/>
              <a:ea typeface="+mn-ea"/>
              <a:cs typeface="+mn-cs"/>
            </a:rPr>
            <a:t>Evolución</a:t>
          </a:r>
          <a:r>
            <a:rPr lang="es-DO" sz="1800" b="1" kern="1200" baseline="0">
              <a:solidFill>
                <a:schemeClr val="tx1"/>
              </a:solidFill>
              <a:effectLst/>
              <a:latin typeface="+mn-lt"/>
              <a:ea typeface="+mn-ea"/>
              <a:cs typeface="+mn-cs"/>
            </a:rPr>
            <a:t> de la </a:t>
          </a:r>
          <a:r>
            <a:rPr lang="es-DO" sz="1800" b="1" kern="1200">
              <a:solidFill>
                <a:schemeClr val="tx1"/>
              </a:solidFill>
              <a:effectLst/>
              <a:latin typeface="+mn-lt"/>
              <a:ea typeface="+mn-ea"/>
              <a:cs typeface="+mn-cs"/>
            </a:rPr>
            <a:t>Rentabilidad Nominal por Sistema</a:t>
          </a:r>
          <a:endParaRPr lang="es-DO">
            <a:effectLst/>
          </a:endParaRPr>
        </a:p>
        <a:p>
          <a:pPr algn="ctr"/>
          <a:r>
            <a:rPr lang="es-DO" sz="1600" b="0" baseline="0">
              <a:latin typeface="Century Gothic" panose="020B0502020202020204" pitchFamily="34" charset="0"/>
            </a:rPr>
            <a:t>Al 31 Enero 2023</a:t>
          </a:r>
        </a:p>
      </xdr:txBody>
    </xdr:sp>
    <xdr:clientData/>
  </xdr:twoCellAnchor>
  <xdr:twoCellAnchor>
    <xdr:from>
      <xdr:col>0</xdr:col>
      <xdr:colOff>0</xdr:colOff>
      <xdr:row>294</xdr:row>
      <xdr:rowOff>179295</xdr:rowOff>
    </xdr:from>
    <xdr:to>
      <xdr:col>2</xdr:col>
      <xdr:colOff>1030942</xdr:colOff>
      <xdr:row>297</xdr:row>
      <xdr:rowOff>167527</xdr:rowOff>
    </xdr:to>
    <xdr:sp macro="" textlink="">
      <xdr:nvSpPr>
        <xdr:cNvPr id="103" name="CuadroTexto 2">
          <a:extLst>
            <a:ext uri="{FF2B5EF4-FFF2-40B4-BE49-F238E27FC236}">
              <a16:creationId xmlns:a16="http://schemas.microsoft.com/office/drawing/2014/main" id="{86EEC035-DA8E-4E36-AE39-93230E714492}"/>
            </a:ext>
          </a:extLst>
        </xdr:cNvPr>
        <xdr:cNvSpPr txBox="1"/>
      </xdr:nvSpPr>
      <xdr:spPr>
        <a:xfrm>
          <a:off x="0" y="64859648"/>
          <a:ext cx="4134971" cy="626967"/>
        </a:xfrm>
        <a:prstGeom prst="rect">
          <a:avLst/>
        </a:prstGeom>
        <a:noFill/>
      </xdr:spPr>
      <xdr:txBody>
        <a:bodyPr wrap="square">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1800" b="1">
              <a:latin typeface="Century Gothic" panose="020B0502020202020204" pitchFamily="34" charset="0"/>
            </a:rPr>
            <a:t>Rentabilidad Nominal por Sistema</a:t>
          </a:r>
          <a:endParaRPr lang="es-DO" sz="1600" b="0" baseline="0">
            <a:latin typeface="Century Gothic" panose="020B0502020202020204" pitchFamily="34" charset="0"/>
          </a:endParaRPr>
        </a:p>
        <a:p>
          <a:pPr algn="ctr"/>
          <a:r>
            <a:rPr lang="es-DO" sz="1600" b="0" baseline="0">
              <a:latin typeface="Century Gothic" panose="020B0502020202020204" pitchFamily="34" charset="0"/>
            </a:rPr>
            <a:t>Al 31 Enero 2023</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124239</xdr:colOff>
      <xdr:row>0</xdr:row>
      <xdr:rowOff>8282</xdr:rowOff>
    </xdr:from>
    <xdr:ext cx="1571181" cy="946110"/>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239" y="8282"/>
          <a:ext cx="1571181" cy="946110"/>
        </a:xfrm>
        <a:prstGeom prst="rect">
          <a:avLst/>
        </a:prstGeom>
      </xdr:spPr>
    </xdr:pic>
    <xdr:clientData/>
  </xdr:oneCellAnchor>
  <xdr:oneCellAnchor>
    <xdr:from>
      <xdr:col>6</xdr:col>
      <xdr:colOff>171450</xdr:colOff>
      <xdr:row>20</xdr:row>
      <xdr:rowOff>66675</xdr:rowOff>
    </xdr:from>
    <xdr:ext cx="853514" cy="624140"/>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8772525" y="4105275"/>
          <a:ext cx="853514" cy="624140"/>
        </a:xfrm>
        <a:prstGeom prst="rect">
          <a:avLst/>
        </a:prstGeom>
      </xdr:spPr>
    </xdr:pic>
    <xdr:clientData/>
  </xdr:oneCellAnchor>
  <xdr:oneCellAnchor>
    <xdr:from>
      <xdr:col>5</xdr:col>
      <xdr:colOff>171450</xdr:colOff>
      <xdr:row>38</xdr:row>
      <xdr:rowOff>66675</xdr:rowOff>
    </xdr:from>
    <xdr:ext cx="853514" cy="624140"/>
    <xdr:pic>
      <xdr:nvPicPr>
        <xdr:cNvPr id="5" name="Picture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6553200" y="66675"/>
          <a:ext cx="853514" cy="624140"/>
        </a:xfrm>
        <a:prstGeom prst="rect">
          <a:avLst/>
        </a:prstGeom>
      </xdr:spPr>
    </xdr:pic>
    <xdr:clientData/>
  </xdr:oneCellAnchor>
  <xdr:oneCellAnchor>
    <xdr:from>
      <xdr:col>5</xdr:col>
      <xdr:colOff>171450</xdr:colOff>
      <xdr:row>55</xdr:row>
      <xdr:rowOff>66675</xdr:rowOff>
    </xdr:from>
    <xdr:ext cx="853514" cy="624140"/>
    <xdr:pic>
      <xdr:nvPicPr>
        <xdr:cNvPr id="6" name="Picture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6553200" y="3829050"/>
          <a:ext cx="853514" cy="624140"/>
        </a:xfrm>
        <a:prstGeom prst="rect">
          <a:avLst/>
        </a:prstGeom>
      </xdr:spPr>
    </xdr:pic>
    <xdr:clientData/>
  </xdr:oneCellAnchor>
  <xdr:twoCellAnchor>
    <xdr:from>
      <xdr:col>10</xdr:col>
      <xdr:colOff>33616</xdr:colOff>
      <xdr:row>8</xdr:row>
      <xdr:rowOff>54349</xdr:rowOff>
    </xdr:from>
    <xdr:to>
      <xdr:col>11</xdr:col>
      <xdr:colOff>67236</xdr:colOff>
      <xdr:row>27</xdr:row>
      <xdr:rowOff>22411</xdr:rowOff>
    </xdr:to>
    <xdr:graphicFrame macro="">
      <xdr:nvGraphicFramePr>
        <xdr:cNvPr id="7" name="Gráfico 6">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43801"/>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editAs="oneCell">
    <xdr:from>
      <xdr:col>12</xdr:col>
      <xdr:colOff>280146</xdr:colOff>
      <xdr:row>6</xdr:row>
      <xdr:rowOff>447977</xdr:rowOff>
    </xdr:from>
    <xdr:to>
      <xdr:col>20</xdr:col>
      <xdr:colOff>694764</xdr:colOff>
      <xdr:row>36</xdr:row>
      <xdr:rowOff>22413</xdr:rowOff>
    </xdr:to>
    <xdr:pic>
      <xdr:nvPicPr>
        <xdr:cNvPr id="2" name="Imagen 1"/>
        <xdr:cNvPicPr>
          <a:picLocks noChangeAspect="1"/>
        </xdr:cNvPicPr>
      </xdr:nvPicPr>
      <xdr:blipFill>
        <a:blip xmlns:r="http://schemas.openxmlformats.org/officeDocument/2006/relationships" r:embed="rId3"/>
        <a:stretch>
          <a:fillRect/>
        </a:stretch>
      </xdr:blipFill>
      <xdr:spPr>
        <a:xfrm>
          <a:off x="11654117" y="1523742"/>
          <a:ext cx="6510618" cy="56592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B00-00002C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66893" y="2265015"/>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D00-00002B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125184</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21</xdr:row>
      <xdr:rowOff>24092</xdr:rowOff>
    </xdr:from>
    <xdr:to>
      <xdr:col>11</xdr:col>
      <xdr:colOff>866775</xdr:colOff>
      <xdr:row>37</xdr:row>
      <xdr:rowOff>157442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727363</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xdr:colOff>
      <xdr:row>20</xdr:row>
      <xdr:rowOff>1619248</xdr:rowOff>
    </xdr:from>
    <xdr:to>
      <xdr:col>9</xdr:col>
      <xdr:colOff>1976438</xdr:colOff>
      <xdr:row>58</xdr:row>
      <xdr:rowOff>71436</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0</xdr:col>
      <xdr:colOff>2179024</xdr:colOff>
      <xdr:row>1</xdr:row>
      <xdr:rowOff>137929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21</xdr:row>
      <xdr:rowOff>56029</xdr:rowOff>
    </xdr:from>
    <xdr:to>
      <xdr:col>10</xdr:col>
      <xdr:colOff>898071</xdr:colOff>
      <xdr:row>37</xdr:row>
      <xdr:rowOff>272142</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18</xdr:col>
      <xdr:colOff>1162050</xdr:colOff>
      <xdr:row>35</xdr:row>
      <xdr:rowOff>209550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86591</xdr:colOff>
      <xdr:row>3</xdr:row>
      <xdr:rowOff>329046</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8530455" cy="1316182"/>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494025</xdr:colOff>
      <xdr:row>1</xdr:row>
      <xdr:rowOff>51954</xdr:rowOff>
    </xdr:from>
    <xdr:to>
      <xdr:col>1</xdr:col>
      <xdr:colOff>865909</xdr:colOff>
      <xdr:row>3</xdr:row>
      <xdr:rowOff>173180</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94025" y="294409"/>
          <a:ext cx="1237793" cy="796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69271</xdr:colOff>
      <xdr:row>22</xdr:row>
      <xdr:rowOff>261937</xdr:rowOff>
    </xdr:from>
    <xdr:to>
      <xdr:col>10</xdr:col>
      <xdr:colOff>571499</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4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103908</xdr:rowOff>
    </xdr:from>
    <xdr:to>
      <xdr:col>11</xdr:col>
      <xdr:colOff>1783772</xdr:colOff>
      <xdr:row>46</xdr:row>
      <xdr:rowOff>121226</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6</xdr:row>
      <xdr:rowOff>214312</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0"/>
          <a:ext cx="23860125" cy="2643187"/>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512669</xdr:colOff>
      <xdr:row>1</xdr:row>
      <xdr:rowOff>43423</xdr:rowOff>
    </xdr:from>
    <xdr:to>
      <xdr:col>0</xdr:col>
      <xdr:colOff>2020200</xdr:colOff>
      <xdr:row>3</xdr:row>
      <xdr:rowOff>238124</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4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1</xdr:row>
      <xdr:rowOff>90921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23812</xdr:rowOff>
    </xdr:from>
    <xdr:to>
      <xdr:col>9</xdr:col>
      <xdr:colOff>404812</xdr:colOff>
      <xdr:row>48</xdr:row>
      <xdr:rowOff>82262</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9.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50.xml><?xml version="1.0" encoding="utf-8"?>
<xdr:wsDr xmlns:xdr="http://schemas.openxmlformats.org/drawingml/2006/spreadsheetDrawing" xmlns:a="http://schemas.openxmlformats.org/drawingml/2006/main">
  <xdr:twoCellAnchor>
    <xdr:from>
      <xdr:col>1</xdr:col>
      <xdr:colOff>68037</xdr:colOff>
      <xdr:row>13</xdr:row>
      <xdr:rowOff>163286</xdr:rowOff>
    </xdr:from>
    <xdr:to>
      <xdr:col>12</xdr:col>
      <xdr:colOff>176892</xdr:colOff>
      <xdr:row>26</xdr:row>
      <xdr:rowOff>122464</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830037" y="2639786"/>
          <a:ext cx="9497784" cy="243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 los Regímenes Especiales</a:t>
          </a:r>
          <a:r>
            <a:rPr lang="es-DO" sz="40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428747</xdr:colOff>
      <xdr:row>0</xdr:row>
      <xdr:rowOff>146804</xdr:rowOff>
    </xdr:from>
    <xdr:to>
      <xdr:col>1</xdr:col>
      <xdr:colOff>156882</xdr:colOff>
      <xdr:row>1</xdr:row>
      <xdr:rowOff>41672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747" y="146804"/>
          <a:ext cx="792694" cy="589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4330</xdr:colOff>
      <xdr:row>22</xdr:row>
      <xdr:rowOff>78441</xdr:rowOff>
    </xdr:from>
    <xdr:to>
      <xdr:col>8</xdr:col>
      <xdr:colOff>930088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853168</xdr:colOff>
      <xdr:row>44</xdr:row>
      <xdr:rowOff>250372</xdr:rowOff>
    </xdr:from>
    <xdr:to>
      <xdr:col>6</xdr:col>
      <xdr:colOff>602796</xdr:colOff>
      <xdr:row>45</xdr:row>
      <xdr:rowOff>121104</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139168" y="10904765"/>
          <a:ext cx="429441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1979088" cy="918882"/>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291353</xdr:colOff>
      <xdr:row>0</xdr:row>
      <xdr:rowOff>169561</xdr:rowOff>
    </xdr:from>
    <xdr:to>
      <xdr:col>1</xdr:col>
      <xdr:colOff>309463</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20</xdr:row>
      <xdr:rowOff>382530</xdr:rowOff>
    </xdr:from>
    <xdr:to>
      <xdr:col>11</xdr:col>
      <xdr:colOff>1264228</xdr:colOff>
      <xdr:row>66</xdr:row>
      <xdr:rowOff>190500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21</xdr:row>
      <xdr:rowOff>173181</xdr:rowOff>
    </xdr:from>
    <xdr:to>
      <xdr:col>13</xdr:col>
      <xdr:colOff>259771</xdr:colOff>
      <xdr:row>64</xdr:row>
      <xdr:rowOff>69272</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9.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1076565</xdr:colOff>
      <xdr:row>36</xdr:row>
      <xdr:rowOff>200105</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129886</xdr:rowOff>
    </xdr:from>
    <xdr:to>
      <xdr:col>16</xdr:col>
      <xdr:colOff>502227</xdr:colOff>
      <xdr:row>48</xdr:row>
      <xdr:rowOff>95249</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66.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67.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653142</xdr:colOff>
      <xdr:row>65</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22</xdr:row>
      <xdr:rowOff>12007</xdr:rowOff>
    </xdr:from>
    <xdr:to>
      <xdr:col>7</xdr:col>
      <xdr:colOff>497062</xdr:colOff>
      <xdr:row>56</xdr:row>
      <xdr:rowOff>190499</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462644</xdr:colOff>
      <xdr:row>21</xdr:row>
      <xdr:rowOff>163286</xdr:rowOff>
    </xdr:from>
    <xdr:to>
      <xdr:col>14</xdr:col>
      <xdr:colOff>1211036</xdr:colOff>
      <xdr:row>56</xdr:row>
      <xdr:rowOff>163286</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0.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25</xdr:row>
      <xdr:rowOff>45843</xdr:rowOff>
    </xdr:from>
    <xdr:to>
      <xdr:col>8</xdr:col>
      <xdr:colOff>1144018</xdr:colOff>
      <xdr:row>55</xdr:row>
      <xdr:rowOff>79461</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460458</xdr:colOff>
      <xdr:row>21</xdr:row>
      <xdr:rowOff>103909</xdr:rowOff>
    </xdr:from>
    <xdr:to>
      <xdr:col>15</xdr:col>
      <xdr:colOff>1264227</xdr:colOff>
      <xdr:row>51</xdr:row>
      <xdr:rowOff>121228</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571500</xdr:colOff>
      <xdr:row>75</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78.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630380</xdr:colOff>
      <xdr:row>0</xdr:row>
      <xdr:rowOff>208809</xdr:rowOff>
    </xdr:from>
    <xdr:to>
      <xdr:col>1</xdr:col>
      <xdr:colOff>495299</xdr:colOff>
      <xdr:row>0</xdr:row>
      <xdr:rowOff>2288699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380" y="208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23131</xdr:rowOff>
    </xdr:from>
    <xdr:to>
      <xdr:col>15</xdr:col>
      <xdr:colOff>517071</xdr:colOff>
      <xdr:row>58</xdr:row>
      <xdr:rowOff>102051</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xdr:from>
      <xdr:col>0</xdr:col>
      <xdr:colOff>1</xdr:colOff>
      <xdr:row>24</xdr:row>
      <xdr:rowOff>155864</xdr:rowOff>
    </xdr:from>
    <xdr:to>
      <xdr:col>10</xdr:col>
      <xdr:colOff>2078183</xdr:colOff>
      <xdr:row>76</xdr:row>
      <xdr:rowOff>121228</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0</xdr:col>
      <xdr:colOff>1922318</xdr:colOff>
      <xdr:row>1</xdr:row>
      <xdr:rowOff>30038</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21</xdr:row>
      <xdr:rowOff>123826</xdr:rowOff>
    </xdr:from>
    <xdr:to>
      <xdr:col>6</xdr:col>
      <xdr:colOff>1190625</xdr:colOff>
      <xdr:row>39</xdr:row>
      <xdr:rowOff>85726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69271</xdr:colOff>
      <xdr:row>23</xdr:row>
      <xdr:rowOff>21537</xdr:rowOff>
    </xdr:from>
    <xdr:to>
      <xdr:col>8</xdr:col>
      <xdr:colOff>1483179</xdr:colOff>
      <xdr:row>47</xdr:row>
      <xdr:rowOff>95251</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45</xdr:row>
      <xdr:rowOff>122463</xdr:rowOff>
    </xdr:from>
    <xdr:to>
      <xdr:col>1</xdr:col>
      <xdr:colOff>789214</xdr:colOff>
      <xdr:row>47</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49626</xdr:colOff>
      <xdr:row>22</xdr:row>
      <xdr:rowOff>86590</xdr:rowOff>
    </xdr:from>
    <xdr:to>
      <xdr:col>7</xdr:col>
      <xdr:colOff>1524000</xdr:colOff>
      <xdr:row>56</xdr:row>
      <xdr:rowOff>102453</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108857</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01527" cy="142875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472760</xdr:colOff>
      <xdr:row>0</xdr:row>
      <xdr:rowOff>118334</xdr:rowOff>
    </xdr:from>
    <xdr:to>
      <xdr:col>1</xdr:col>
      <xdr:colOff>623453</xdr:colOff>
      <xdr:row>1</xdr:row>
      <xdr:rowOff>785269</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760" y="118334"/>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200149</xdr:colOff>
      <xdr:row>0</xdr:row>
      <xdr:rowOff>212272</xdr:rowOff>
    </xdr:from>
    <xdr:to>
      <xdr:col>0</xdr:col>
      <xdr:colOff>751542</xdr:colOff>
      <xdr:row>1</xdr:row>
      <xdr:rowOff>182334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149" y="212272"/>
          <a:ext cx="551393"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57150</xdr:rowOff>
    </xdr:from>
    <xdr:to>
      <xdr:col>9</xdr:col>
      <xdr:colOff>430696</xdr:colOff>
      <xdr:row>43</xdr:row>
      <xdr:rowOff>132522</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56027</xdr:colOff>
      <xdr:row>36</xdr:row>
      <xdr:rowOff>40822</xdr:rowOff>
    </xdr:from>
    <xdr:to>
      <xdr:col>8</xdr:col>
      <xdr:colOff>1592035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117933</xdr:colOff>
      <xdr:row>13</xdr:row>
      <xdr:rowOff>103655</xdr:rowOff>
    </xdr:from>
    <xdr:to>
      <xdr:col>7</xdr:col>
      <xdr:colOff>682625</xdr:colOff>
      <xdr:row>47</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10</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22414</xdr:colOff>
      <xdr:row>19</xdr:row>
      <xdr:rowOff>108857</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121229</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16</xdr:row>
      <xdr:rowOff>100854</xdr:rowOff>
    </xdr:from>
    <xdr:to>
      <xdr:col>9</xdr:col>
      <xdr:colOff>1792941</xdr:colOff>
      <xdr:row>51</xdr:row>
      <xdr:rowOff>44825</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12055</xdr:rowOff>
    </xdr:from>
    <xdr:to>
      <xdr:col>8</xdr:col>
      <xdr:colOff>1061013</xdr:colOff>
      <xdr:row>38</xdr:row>
      <xdr:rowOff>120569</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4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123265</xdr:colOff>
      <xdr:row>16</xdr:row>
      <xdr:rowOff>112059</xdr:rowOff>
    </xdr:from>
    <xdr:to>
      <xdr:col>5</xdr:col>
      <xdr:colOff>1064559</xdr:colOff>
      <xdr:row>51</xdr:row>
      <xdr:rowOff>156882</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69272</xdr:colOff>
      <xdr:row>39</xdr:row>
      <xdr:rowOff>173181</xdr:rowOff>
    </xdr:from>
    <xdr:to>
      <xdr:col>16</xdr:col>
      <xdr:colOff>1091044</xdr:colOff>
      <xdr:row>80</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86591</xdr:colOff>
      <xdr:row>24</xdr:row>
      <xdr:rowOff>155863</xdr:rowOff>
    </xdr:from>
    <xdr:to>
      <xdr:col>11</xdr:col>
      <xdr:colOff>796635</xdr:colOff>
      <xdr:row>68</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twoCellAnchor editAs="oneCell">
    <xdr:from>
      <xdr:col>18</xdr:col>
      <xdr:colOff>467591</xdr:colOff>
      <xdr:row>6</xdr:row>
      <xdr:rowOff>17318</xdr:rowOff>
    </xdr:from>
    <xdr:to>
      <xdr:col>30</xdr:col>
      <xdr:colOff>186950</xdr:colOff>
      <xdr:row>21</xdr:row>
      <xdr:rowOff>173181</xdr:rowOff>
    </xdr:to>
    <xdr:pic>
      <xdr:nvPicPr>
        <xdr:cNvPr id="3" name="Imagen 2"/>
        <xdr:cNvPicPr>
          <a:picLocks noChangeAspect="1"/>
        </xdr:cNvPicPr>
      </xdr:nvPicPr>
      <xdr:blipFill>
        <a:blip xmlns:r="http://schemas.openxmlformats.org/officeDocument/2006/relationships" r:embed="rId4"/>
        <a:stretch>
          <a:fillRect/>
        </a:stretch>
      </xdr:blipFill>
      <xdr:spPr>
        <a:xfrm>
          <a:off x="27310773" y="3255818"/>
          <a:ext cx="9590722" cy="5091545"/>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1</xdr:colOff>
      <xdr:row>24</xdr:row>
      <xdr:rowOff>108855</xdr:rowOff>
    </xdr:from>
    <xdr:to>
      <xdr:col>9</xdr:col>
      <xdr:colOff>1047751</xdr:colOff>
      <xdr:row>55</xdr:row>
      <xdr:rowOff>108856</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20</xdr:col>
      <xdr:colOff>0</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35.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37.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9.xml><?xml version="1.0" encoding="utf-8"?>
<xdr:wsDr xmlns:xdr="http://schemas.openxmlformats.org/drawingml/2006/spreadsheetDrawing" xmlns:a="http://schemas.openxmlformats.org/drawingml/2006/main">
  <xdr:twoCellAnchor>
    <xdr:from>
      <xdr:col>0</xdr:col>
      <xdr:colOff>33129</xdr:colOff>
      <xdr:row>0</xdr:row>
      <xdr:rowOff>8282</xdr:rowOff>
    </xdr:from>
    <xdr:to>
      <xdr:col>9</xdr:col>
      <xdr:colOff>745434</xdr:colOff>
      <xdr:row>3</xdr:row>
      <xdr:rowOff>57977</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33129" y="8282"/>
          <a:ext cx="7951305" cy="62119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187036</xdr:rowOff>
    </xdr:from>
    <xdr:to>
      <xdr:col>9</xdr:col>
      <xdr:colOff>1524000</xdr:colOff>
      <xdr:row>36</xdr:row>
      <xdr:rowOff>69272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7</xdr:col>
      <xdr:colOff>1922319</xdr:colOff>
      <xdr:row>43</xdr:row>
      <xdr:rowOff>51956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52426D9\Ficha%20Estad&#237;stica%20Previsional%20BET%2078%20-%20Octubre%20-%20Diciembre%202022%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sheetName val="Graficos _2"/>
    </sheetNames>
    <sheetDataSet>
      <sheetData sheetId="0" refreshError="1">
        <row r="8">
          <cell r="AC8">
            <v>15237</v>
          </cell>
        </row>
        <row r="17">
          <cell r="AC17">
            <v>47</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1" name="Tabla1" displayName="Tabla1" ref="B6:H19" totalsRowShown="0" headerRowDxfId="693" dataDxfId="692">
  <tableColumns count="7">
    <tableColumn id="1" name="BASE LEGAL " dataDxfId="691"/>
    <tableColumn id="2" name="FECHA_INICIO " dataDxfId="690"/>
    <tableColumn id="3" name="FECHA_FINAl" dataDxfId="689"/>
    <tableColumn id="7" name="Columna1" dataDxfId="688" dataCellStyle="Millares 33"/>
    <tableColumn id="4" name="PERCAPITA" dataDxfId="687"/>
    <tableColumn id="5" name="Aumentos" dataDxfId="686"/>
    <tableColumn id="6" name="%" dataDxfId="685"/>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4:L20" totalsRowShown="0" headerRowDxfId="683" dataDxfId="681" headerRowBorderDxfId="682" tableBorderDxfId="680" totalsRowBorderDxfId="679" headerRowCellStyle="Millares" dataCellStyle="Millares">
  <tableColumns count="12">
    <tableColumn id="1" name="Años" dataDxfId="678" dataCellStyle="Millares"/>
    <tableColumn id="3" name="Empresas Privadas" dataDxfId="677" dataCellStyle="Millares"/>
    <tableColumn id="4" name=" Empresas Públicas " dataDxfId="676" dataCellStyle="Millares"/>
    <tableColumn id="5" name="Empresas Públicas Centralizadas" dataDxfId="675" dataCellStyle="Millares"/>
    <tableColumn id="14" name="Empresas Pendiente en Clasificar" dataDxfId="674" dataCellStyle="Millares"/>
    <tableColumn id="7" name="Total Empresas" dataDxfId="673" dataCellStyle="Millares">
      <calculatedColumnFormula>SUM(B5:E5)</calculatedColumnFormula>
    </tableColumn>
    <tableColumn id="8" name=" Empleados Privados" dataDxfId="672" dataCellStyle="Millares"/>
    <tableColumn id="9" name="Empleados  Públicos " dataDxfId="671" dataCellStyle="Millares"/>
    <tableColumn id="10" name="Empleados Públicos Centralizados" dataDxfId="670" dataCellStyle="Millares"/>
    <tableColumn id="12" name="Total  Empleados" dataDxfId="669" dataCellStyle="Millares">
      <calculatedColumnFormula>SUM(G5:I5)+Tabla2[[#This Row],[Empresas y Empleados sin claficar]]</calculatedColumnFormula>
    </tableColumn>
    <tableColumn id="11" name="Empresas y Empleados sin claficar" dataDxfId="668" dataCellStyle="Millares">
      <calculatedColumnFormula>+Tabla2[[#This Row],[Empresas Pendiente en Clasificar]]</calculatedColumnFormula>
    </tableColumn>
    <tableColumn id="13" name="Relación Promedio Empleados / Empresas" dataDxfId="667" dataCellStyle="Millares"/>
  </tableColumns>
  <tableStyleInfo name="TableStyleLight9" showFirstColumn="0" showLastColumn="0" showRowStripes="1" showColumnStripes="0"/>
</table>
</file>

<file path=xl/tables/table3.xml><?xml version="1.0" encoding="utf-8"?>
<table xmlns="http://schemas.openxmlformats.org/spreadsheetml/2006/main" id="3" name="Tabla3" displayName="Tabla3" ref="A4:E14" totalsRowShown="0" headerRowDxfId="664" dataDxfId="662" headerRowBorderDxfId="663" tableBorderDxfId="661" totalsRowBorderDxfId="660">
  <tableColumns count="5">
    <tableColumn id="1" name="Rango de Empleados" dataDxfId="659"/>
    <tableColumn id="2" name="Empresas por rango" dataDxfId="658"/>
    <tableColumn id="3" name="% Empresas por rango" dataDxfId="657" dataCellStyle="Porcentaje"/>
    <tableColumn id="4" name="Empleados por rango" dataDxfId="656"/>
    <tableColumn id="5" name="% Empleados por rango" dataDxfId="655" dataCellStyle="Porcentaje"/>
  </tableColumns>
  <tableStyleInfo name="TableStyleLight9" showFirstColumn="0" showLastColumn="0" showRowStripes="1" showColumnStripes="0"/>
</table>
</file>

<file path=xl/tables/table4.xml><?xml version="1.0" encoding="utf-8"?>
<table xmlns="http://schemas.openxmlformats.org/spreadsheetml/2006/main" id="5" name="Tabla5" displayName="Tabla5" ref="A4:E20" totalsRowShown="0" headerRowDxfId="652" dataDxfId="650" headerRowBorderDxfId="651" tableBorderDxfId="649" totalsRowBorderDxfId="648">
  <tableColumns count="5">
    <tableColumn id="1" name="Años" dataDxfId="647"/>
    <tableColumn id="2" name="Afiliación SFS" dataDxfId="646"/>
    <tableColumn id="3" name="Población Nacional estimada" dataDxfId="645"/>
    <tableColumn id="4" name="% Población Total Afiliada al  SFS" dataDxfId="644">
      <calculatedColumnFormula>B5/C5</calculatedColumnFormula>
    </tableColumn>
    <tableColumn id="5" name="Tasa de Crecimiento Anual" dataDxfId="643"/>
  </tableColumns>
  <tableStyleInfo name="TableStyleLight9" showFirstColumn="0" showLastColumn="0" showRowStripes="1" showColumnStripes="0"/>
</table>
</file>

<file path=xl/tables/table5.xml><?xml version="1.0" encoding="utf-8"?>
<table xmlns="http://schemas.openxmlformats.org/spreadsheetml/2006/main" id="6" name="Tabla6" displayName="Tabla6" ref="A4:H20" totalsRowShown="0" headerRowDxfId="640" dataDxfId="638" headerRowBorderDxfId="639" tableBorderDxfId="637" totalsRowBorderDxfId="636" headerRowCellStyle="Millares" dataCellStyle="Millares">
  <tableColumns count="8">
    <tableColumn id="1" name="Mes / Año" dataDxfId="635" dataCellStyle="Millares"/>
    <tableColumn id="2" name="Afiliación  RC" dataDxfId="634" dataCellStyle="Millares"/>
    <tableColumn id="3" name="Afiliación RS" dataDxfId="633" dataCellStyle="Millares"/>
    <tableColumn id="4" name="Pensionados" dataDxfId="632" dataCellStyle="Millares"/>
    <tableColumn id="5" name="Total " dataDxfId="631" dataCellStyle="Millares">
      <calculatedColumnFormula>SUM(B5:D5)</calculatedColumnFormula>
    </tableColumn>
    <tableColumn id="6" name="%  RC " dataDxfId="630" dataCellStyle="Porcentaje"/>
    <tableColumn id="7" name="%   RS " dataDxfId="629" dataCellStyle="Porcentaje"/>
    <tableColumn id="8" name="%Pensionados " dataDxfId="628" dataCellStyle="Porcentaje"/>
  </tableColumns>
  <tableStyleInfo name="TableStyleLight9" showFirstColumn="0" showLastColumn="0" showRowStripes="1" showColumnStripes="0"/>
</table>
</file>

<file path=xl/tables/table6.xml><?xml version="1.0" encoding="utf-8"?>
<table xmlns="http://schemas.openxmlformats.org/spreadsheetml/2006/main" id="41" name="Tabla52" displayName="Tabla52" ref="A4:S21" totalsRowShown="0" headerRowDxfId="627" dataDxfId="625" headerRowBorderDxfId="626" tableBorderDxfId="624" totalsRowBorderDxfId="623" dataCellStyle="Millares 2 4">
  <tableColumns count="19">
    <tableColumn id="1" name="Mes / Año" dataDxfId="622" dataCellStyle="Millares 2 4"/>
    <tableColumn id="2" name="RS-Hombres" dataDxfId="621" dataCellStyle="Millares 2 4"/>
    <tableColumn id="3" name="% Hombres" dataDxfId="620" dataCellStyle="Millares 2 4">
      <calculatedColumnFormula>+B5/(D5+B5)</calculatedColumnFormula>
    </tableColumn>
    <tableColumn id="4" name="RS-Mujeres" dataDxfId="619" dataCellStyle="Millares 2 4"/>
    <tableColumn id="5" name="%Mujeres" dataDxfId="618" dataCellStyle="Millares 2 4">
      <calculatedColumnFormula>+D5/(B5+D5)</calculatedColumnFormula>
    </tableColumn>
    <tableColumn id="6" name="RC-Hombres " dataDxfId="617" dataCellStyle="Millares 2 4"/>
    <tableColumn id="7" name="% Hombres3" dataDxfId="616" dataCellStyle="Millares 2 4">
      <calculatedColumnFormula>+F5/(H5+F5)</calculatedColumnFormula>
    </tableColumn>
    <tableColumn id="8" name="RC-Mujeres" dataDxfId="615" dataCellStyle="Millares 2 4"/>
    <tableColumn id="9" name="% Mujeres" dataDxfId="614" dataCellStyle="Millares 2 4">
      <calculatedColumnFormula>+H5/(F5+H5)</calculatedColumnFormula>
    </tableColumn>
    <tableColumn id="10" name="SFS-Hombres " dataDxfId="613" dataCellStyle="Millares 2 4"/>
    <tableColumn id="11" name="% Hombres6" dataDxfId="612" dataCellStyle="Millares 2 4">
      <calculatedColumnFormula>+J5/(L5+J5)</calculatedColumnFormula>
    </tableColumn>
    <tableColumn id="12" name="SFS-Mujeres  " dataDxfId="611" dataCellStyle="Millares 2 4">
      <calculatedColumnFormula>+H5+D5</calculatedColumnFormula>
    </tableColumn>
    <tableColumn id="13" name="% Mujeres8" dataDxfId="610" dataCellStyle="Millares 2 4">
      <calculatedColumnFormula>+L5/(J5+L5)</calculatedColumnFormula>
    </tableColumn>
    <tableColumn id="14" name="SFS-Total " dataDxfId="609" dataCellStyle="Millares 2 4">
      <calculatedColumnFormula>J5+L5</calculatedColumnFormula>
    </tableColumn>
    <tableColumn id="15" name="Indice de Masculinidad (IM) del  RC" dataDxfId="608" dataCellStyle="Millares 2 4">
      <calculatedColumnFormula>+F5/H5</calculatedColumnFormula>
    </tableColumn>
    <tableColumn id="16" name="Indice de Femenidad  (IF)_x000a_RC" dataDxfId="607" dataCellStyle="Millares 2 4">
      <calculatedColumnFormula>H5/F5</calculatedColumnFormula>
    </tableColumn>
    <tableColumn id="17" name="Indice de Masculinidad (IM) RS" dataDxfId="606" dataCellStyle="Millares 2 4">
      <calculatedColumnFormula>+B5/D5</calculatedColumnFormula>
    </tableColumn>
    <tableColumn id="18" name="% Mujeres SFS" dataDxfId="605" dataCellStyle="Millares 2 4">
      <calculatedColumnFormula>+C5/E5</calculatedColumnFormula>
    </tableColumn>
    <tableColumn id="19" name="% Hombres SFS" dataDxfId="604" dataCellStyle="Millares 2 4">
      <calculatedColumnFormula>+D5/F5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8" name="Tabla8" displayName="Tabla8" ref="A4:J20" totalsRowShown="0" headerRowDxfId="601" dataDxfId="599" headerRowBorderDxfId="600" tableBorderDxfId="598" totalsRowBorderDxfId="597">
  <tableColumns count="10">
    <tableColumn id="1" name="Mes / Año" dataDxfId="596"/>
    <tableColumn id="2" name="Afiliados Titulares RC" dataDxfId="595" dataCellStyle="Millares 2 4"/>
    <tableColumn id="3" name="Dependientes  Totales RC" dataDxfId="594" dataCellStyle="Millares 2 4"/>
    <tableColumn id="4" name="Depend.  Directos  RC" dataDxfId="593" dataCellStyle="Millares 2 4"/>
    <tableColumn id="5" name="Depend.  Adicionales RC" dataDxfId="592" dataCellStyle="Millares 2 4"/>
    <tableColumn id="6" name="Afiliación Total SFS RC " dataDxfId="591" dataCellStyle="Millares 2 4">
      <calculatedColumnFormula>+B5+D5+E5</calculatedColumnFormula>
    </tableColumn>
    <tableColumn id="7" name="%  Afiliados Titulares RC" dataDxfId="590" dataCellStyle="Millares 2 4">
      <calculatedColumnFormula>B5/F5</calculatedColumnFormula>
    </tableColumn>
    <tableColumn id="8" name="%  Afiliados Dep. Totales RC" dataDxfId="589" dataCellStyle="Millares 2 4">
      <calculatedColumnFormula>C5/F5</calculatedColumnFormula>
    </tableColumn>
    <tableColumn id="9" name="Indice de dependencia RC" dataDxfId="588" dataCellStyle="Porcentaje">
      <calculatedColumnFormula>+C5/B5</calculatedColumnFormula>
    </tableColumn>
    <tableColumn id="10" name="Indice de dependencia Adicionales" dataDxfId="587" dataCellStyle="Porcentaje">
      <calculatedColumnFormula>+E5/B5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0" name="Tabla10" displayName="Tabla10" ref="A4:L20" totalsRowShown="0" headerRowDxfId="585" dataDxfId="583" headerRowBorderDxfId="584" tableBorderDxfId="582" totalsRowBorderDxfId="581">
  <tableColumns count="12">
    <tableColumn id="1" name="Período" dataDxfId="580"/>
    <tableColumn id="2" name="Titulares-Masc" dataDxfId="579" dataCellStyle="Millares 2 4"/>
    <tableColumn id="3" name="Dep-Dir-Masc" dataDxfId="578" dataCellStyle="Millares 2 4"/>
    <tableColumn id="4" name="Dep_Adic-Masc" dataDxfId="577" dataCellStyle="Millares 2 4"/>
    <tableColumn id="5" name="Total de Dep-Masc" dataDxfId="576" dataCellStyle="Millares 2 4">
      <calculatedColumnFormula>+D5+C5</calculatedColumnFormula>
    </tableColumn>
    <tableColumn id="6" name="Total Masculino" dataDxfId="575" dataCellStyle="Millares 2 4">
      <calculatedColumnFormula>B5+C5+D5</calculatedColumnFormula>
    </tableColumn>
    <tableColumn id="7" name="Titulares-Fem" dataDxfId="574" dataCellStyle="Millares 2 4"/>
    <tableColumn id="8" name="Dep-Dir-Fem" dataDxfId="573" dataCellStyle="Millares 2 4"/>
    <tableColumn id="9" name="Dep_Adic-Fem" dataDxfId="572" dataCellStyle="Millares 2 4"/>
    <tableColumn id="10" name="Total Dep-Fem" dataDxfId="571" dataCellStyle="Millares 2 4">
      <calculatedColumnFormula>+I5+H5</calculatedColumnFormula>
    </tableColumn>
    <tableColumn id="11" name="Total _x000a_Femenino" dataDxfId="570" dataCellStyle="Millares 2 4">
      <calculatedColumnFormula>G5+H5+I5</calculatedColumnFormula>
    </tableColumn>
    <tableColumn id="12" name="Total Afiliados SFS RC" dataDxfId="569" dataCellStyle="Millares 2 4">
      <calculatedColumnFormula>F5+K5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2" name="Tabla12" displayName="Tabla12" ref="B4:H20" totalsRowShown="0" headerRowDxfId="566" dataDxfId="564" headerRowBorderDxfId="565" tableBorderDxfId="563" totalsRowBorderDxfId="562">
  <tableColumns count="7">
    <tableColumn id="1" name="Año" dataDxfId="561" dataCellStyle="Normal 2 2"/>
    <tableColumn id="2" name="Afiliados Titulares " dataDxfId="560" dataCellStyle="Normal 2 2"/>
    <tableColumn id="3" name="Afiliados Dependientes " dataDxfId="559" dataCellStyle="Normal 2 2"/>
    <tableColumn id="4" name="Afiliados Totales" dataDxfId="558" dataCellStyle="Normal 2 2">
      <calculatedColumnFormula>C5+D5</calculatedColumnFormula>
    </tableColumn>
    <tableColumn id="5" name="% Afiliados   titulares " dataDxfId="557" dataCellStyle="Normal 2 2">
      <calculatedColumnFormula>C5/E5</calculatedColumnFormula>
    </tableColumn>
    <tableColumn id="6" name=" % Afiliados Dependientes" dataDxfId="556" dataCellStyle="Normal 2 2">
      <calculatedColumnFormula>D5/E5</calculatedColumnFormula>
    </tableColumn>
    <tableColumn id="7" name="Índice de dependencia RS" dataDxfId="555" dataCellStyle="Normal 2 2">
      <calculatedColumnFormula>D5/C5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15" name="Tabla15" displayName="Tabla15" ref="B4:I20" totalsRowShown="0" headerRowDxfId="553" dataDxfId="551" headerRowBorderDxfId="552" tableBorderDxfId="550" totalsRowBorderDxfId="549">
  <tableColumns count="8">
    <tableColumn id="1" name="Período" dataDxfId="548"/>
    <tableColumn id="2" name="Titulares_Masc" dataDxfId="547" dataCellStyle="Millares 2 4"/>
    <tableColumn id="3" name="Dependientes Directos_Masc" dataDxfId="546" dataCellStyle="Millares 2 4"/>
    <tableColumn id="4" name="Total Masculino" dataDxfId="545" dataCellStyle="Millares 2 4">
      <calculatedColumnFormula>C5+D5</calculatedColumnFormula>
    </tableColumn>
    <tableColumn id="5" name="Titulares_Fem" dataDxfId="544" dataCellStyle="Millares 2 4"/>
    <tableColumn id="6" name="Dependientes Directos_Fem" dataDxfId="543" dataCellStyle="Millares 2 4"/>
    <tableColumn id="7" name="Total Femenino" dataDxfId="542" dataCellStyle="Millares 2 4">
      <calculatedColumnFormula>F5+G5</calculatedColumnFormula>
    </tableColumn>
    <tableColumn id="8" name="Total Afiliados SFS RS" dataDxfId="541" dataCellStyle="Millares 2 4">
      <calculatedColumnFormula>E5+H5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7" name="Tabla7" displayName="Tabla7" ref="A4:D20" totalsRowShown="0" headerRowDxfId="540" dataDxfId="538" headerRowBorderDxfId="539" tableBorderDxfId="537" totalsRowBorderDxfId="536">
  <tableColumns count="4">
    <tableColumn id="1" name="Año" dataDxfId="535" dataCellStyle="Normal 2"/>
    <tableColumn id="2" name="Cotizantes" dataDxfId="534" dataCellStyle="Millares 2"/>
    <tableColumn id="3" name="Afiliados " dataDxfId="533" dataCellStyle="Millares 2"/>
    <tableColumn id="4" name="Densidad de Cotizantes" dataDxfId="532" dataCellStyle="Normal 2">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9" name="Tabla9" displayName="Tabla9" ref="A4:D20" totalsRowShown="0" headerRowDxfId="531" dataDxfId="529" headerRowBorderDxfId="530" tableBorderDxfId="528" totalsRowBorderDxfId="527" headerRowCellStyle="Millares" dataCellStyle="Millares">
  <tableColumns count="4">
    <tableColumn id="1" name="Años" dataDxfId="526" dataCellStyle="Normal 2"/>
    <tableColumn id="2" name="Trabajadores Cotizantes " dataDxfId="525" dataCellStyle="Millares 2"/>
    <tableColumn id="3" name="Población Ocupada Formal" dataDxfId="524" dataCellStyle="Millares 2"/>
    <tableColumn id="4" name="% Cotizantes/ Pobl. Asalariada" dataDxfId="523" dataCellStyle="Porcentaje">
      <calculatedColumnFormula>B5/C5</calculatedColumnFormula>
    </tableColumn>
  </tableColumns>
  <tableStyleInfo name="TableStyleLight9" showFirstColumn="0" showLastColumn="0" showRowStripes="1" showColumnStripes="0"/>
</table>
</file>

<file path=xl/tables/table13.xml><?xml version="1.0" encoding="utf-8"?>
<table xmlns="http://schemas.openxmlformats.org/spreadsheetml/2006/main" id="58" name="Tabla5759" displayName="Tabla5759" ref="A4:C16" totalsRowCount="1" headerRowDxfId="520" dataDxfId="518" headerRowBorderDxfId="519" tableBorderDxfId="517" headerRowCellStyle="Millares 5 2">
  <tableColumns count="3">
    <tableColumn id="1" name="Edad" totalsRowLabel="Fuente: SIPEN" dataDxfId="516" totalsRowDxfId="515" dataCellStyle="Normal 13 2"/>
    <tableColumn id="2" name="Cotizantes" dataDxfId="514" totalsRowDxfId="513"/>
    <tableColumn id="3" name="%" dataDxfId="512" totalsRowDxfId="511" dataCellStyle="Porcentaje"/>
  </tableColumns>
  <tableStyleInfo name="TableStyleLight9" showFirstColumn="0" showLastColumn="0" showRowStripes="1" showColumnStripes="0"/>
</table>
</file>

<file path=xl/tables/table14.xml><?xml version="1.0" encoding="utf-8"?>
<table xmlns="http://schemas.openxmlformats.org/spreadsheetml/2006/main" id="20" name="Tabla20" displayName="Tabla20" ref="A4:C14" totalsRowShown="0" headerRowDxfId="509" dataDxfId="507" headerRowBorderDxfId="508" tableBorderDxfId="506" totalsRowBorderDxfId="505">
  <tableColumns count="3">
    <tableColumn id="1" name="Cantidad de Salarios Mínimos Cotizables" dataDxfId="504" dataCellStyle="Normal 13 2"/>
    <tableColumn id="2" name="Cotizantes" dataDxfId="503"/>
    <tableColumn id="3" name="%" dataDxfId="502" dataCellStyle="Porcentaje"/>
  </tableColumns>
  <tableStyleInfo name="TableStyleLight9" showFirstColumn="0" showLastColumn="0" showRowStripes="1" showColumnStripes="0"/>
</table>
</file>

<file path=xl/tables/table15.xml><?xml version="1.0" encoding="utf-8"?>
<table xmlns="http://schemas.openxmlformats.org/spreadsheetml/2006/main" id="63" name="Tabla63" displayName="Tabla63" ref="B4:H20" totalsRowShown="0" headerRowDxfId="501" dataDxfId="499" headerRowBorderDxfId="500" tableBorderDxfId="498" totalsRowBorderDxfId="497">
  <tableColumns count="7">
    <tableColumn id="1" name="Mes" dataDxfId="496"/>
    <tableColumn id="2" name="Afiliados Masculino" dataDxfId="495"/>
    <tableColumn id="3" name="Afiliados Femeninos" dataDxfId="494"/>
    <tableColumn id="4" name="Total _x000a_Afiliados" dataDxfId="493">
      <calculatedColumnFormula>+Tabla63[[#This Row],[Afiliados Femeninos]]+Tabla63[[#This Row],[Afiliados Masculino]]</calculatedColumnFormula>
    </tableColumn>
    <tableColumn id="5" name="Cotizantes Masculinos" dataDxfId="492"/>
    <tableColumn id="6" name="Cotizantes Femenino " dataDxfId="491"/>
    <tableColumn id="7" name="Total _x000a_Cotizantes" dataDxfId="490">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6.xml><?xml version="1.0" encoding="utf-8"?>
<table xmlns="http://schemas.openxmlformats.org/spreadsheetml/2006/main" id="67" name="Tabla67" displayName="Tabla67" ref="A6:B20" totalsRowShown="0" headerRowDxfId="489" dataDxfId="487" headerRowBorderDxfId="488">
  <tableColumns count="2">
    <tableColumn id="1" name="Períodos" dataDxfId="486"/>
    <tableColumn id="2" name="Casos" dataDxfId="485" dataCellStyle="Millares"/>
  </tableColumns>
  <tableStyleInfo name="TableStyleLight9" showFirstColumn="0" showLastColumn="0" showRowStripes="1" showColumnStripes="0"/>
</table>
</file>

<file path=xl/tables/table17.xml><?xml version="1.0" encoding="utf-8"?>
<table xmlns="http://schemas.openxmlformats.org/spreadsheetml/2006/main" id="18" name="Tabla18" displayName="Tabla18" ref="A5:O20" totalsRowShown="0" headerRowDxfId="484" dataDxfId="482" headerRowBorderDxfId="483" tableBorderDxfId="481" totalsRowBorderDxfId="480" dataCellStyle="Millares">
  <tableColumns count="15">
    <tableColumn id="1" name="Período" dataDxfId="479"/>
    <tableColumn id="2" name="Atlántico" dataDxfId="478" dataCellStyle="Millares"/>
    <tableColumn id="3" name="Crecer" dataDxfId="477" dataCellStyle="Millares"/>
    <tableColumn id="4" name="JMMB-BDI" dataDxfId="476" dataCellStyle="Millares"/>
    <tableColumn id="5" name="Popular" dataDxfId="475" dataCellStyle="Millares"/>
    <tableColumn id="6" name="Reservas" dataDxfId="474" dataCellStyle="Millares"/>
    <tableColumn id="7" name="Romana" dataDxfId="473" dataCellStyle="Millares"/>
    <tableColumn id="8" name="Siembra" dataDxfId="472" dataCellStyle="Millares"/>
    <tableColumn id="9" name="Total" dataDxfId="471" dataCellStyle="Millares"/>
    <tableColumn id="10" name="Ministerio de Hacienda" dataDxfId="470" dataCellStyle="Millares"/>
    <tableColumn id="11" name="Plan  Sustitutivo del Banco Central" dataDxfId="469" dataCellStyle="Millares"/>
    <tableColumn id="12" name="Plan  Sustitutivo del Banco de Reservas" dataDxfId="468" dataCellStyle="Millares"/>
    <tableColumn id="13" name="Plan Sustitutivo INABIMA" dataDxfId="467" dataCellStyle="Millares"/>
    <tableColumn id="14" name="Total Reparto" dataDxfId="466" dataCellStyle="Millares"/>
    <tableColumn id="15" name="Total General" dataDxfId="465" dataCellStyle="Millares"/>
  </tableColumns>
  <tableStyleInfo name="TableStyleLight9" showFirstColumn="0" showLastColumn="0" showRowStripes="1" showColumnStripes="0"/>
</table>
</file>

<file path=xl/tables/table18.xml><?xml version="1.0" encoding="utf-8"?>
<table xmlns="http://schemas.openxmlformats.org/spreadsheetml/2006/main" id="19" name="Tabla19" displayName="Tabla19" ref="A5:O20" totalsRowShown="0" headerRowDxfId="464" dataDxfId="462" headerRowBorderDxfId="463" tableBorderDxfId="461" totalsRowBorderDxfId="460" dataCellStyle="Millares">
  <tableColumns count="15">
    <tableColumn id="1" name="Año" dataDxfId="459" totalsRowDxfId="458"/>
    <tableColumn id="2" name="Atlántico" dataDxfId="457" totalsRowDxfId="456" dataCellStyle="Millares"/>
    <tableColumn id="3" name="Crecer" dataDxfId="455" totalsRowDxfId="454" dataCellStyle="Millares"/>
    <tableColumn id="4" name="JMMB-BDI" dataDxfId="453" totalsRowDxfId="452" dataCellStyle="Millares"/>
    <tableColumn id="5" name="Popular" dataDxfId="451" totalsRowDxfId="450" dataCellStyle="Millares"/>
    <tableColumn id="6" name="Reservas" dataDxfId="449" totalsRowDxfId="448" dataCellStyle="Millares"/>
    <tableColumn id="7" name="Romana" dataDxfId="447" totalsRowDxfId="446" dataCellStyle="Millares"/>
    <tableColumn id="8" name="Siembra" dataDxfId="445" totalsRowDxfId="444" dataCellStyle="Millares"/>
    <tableColumn id="9" name="Total AFP" dataDxfId="443" totalsRowDxfId="442"/>
    <tableColumn id="10" name="FPBC" dataDxfId="441" totalsRowDxfId="440" dataCellStyle="Millares"/>
    <tableColumn id="11" name="Bco Reservas" dataDxfId="439" totalsRowDxfId="438" dataCellStyle="Millares"/>
    <tableColumn id="12" name="INABIMA" dataDxfId="437" totalsRowDxfId="436" dataCellStyle="Millares"/>
    <tableColumn id="13" name="Ministerio de Hacienda" dataDxfId="435" totalsRowDxfId="434" dataCellStyle="Millares"/>
    <tableColumn id="14" name="Total Reparto" dataDxfId="433" totalsRowDxfId="432" dataCellStyle="Millares"/>
    <tableColumn id="15" name="Total General" dataDxfId="431" totalsRowDxfId="430"/>
  </tableColumns>
  <tableStyleInfo name="TableStyleLight9" showFirstColumn="0" showLastColumn="0" showRowStripes="1" showColumnStripes="0"/>
</table>
</file>

<file path=xl/tables/table19.xml><?xml version="1.0" encoding="utf-8"?>
<table xmlns="http://schemas.openxmlformats.org/spreadsheetml/2006/main" id="16" name="Tabla16" displayName="Tabla16" ref="A5:N22" totalsRowShown="0" headerRowDxfId="429" dataDxfId="427" headerRowBorderDxfId="428" dataCellStyle="Millares">
  <tableColumns count="14">
    <tableColumn id="1" name="Años" dataDxfId="426"/>
    <tableColumn id="2" name="Atlántico" dataDxfId="425" dataCellStyle="Millares"/>
    <tableColumn id="3" name="Crecer" dataDxfId="424" dataCellStyle="Millares"/>
    <tableColumn id="4" name="JMMB-BDI" dataDxfId="423" dataCellStyle="Millares"/>
    <tableColumn id="5" name="Popular" dataDxfId="422" dataCellStyle="Millares"/>
    <tableColumn id="6" name="Reservas" dataDxfId="421" dataCellStyle="Millares"/>
    <tableColumn id="7" name="Romana" dataDxfId="420" dataCellStyle="Millares"/>
    <tableColumn id="8" name="Siembra" dataDxfId="419" dataCellStyle="Millares"/>
    <tableColumn id="9" name="Total" dataDxfId="418"/>
    <tableColumn id="10" name="Ministerio de Hacienda" dataDxfId="417" dataCellStyle="Millares"/>
    <tableColumn id="11" name="Plan  Sustitutivo del Banco Central" dataDxfId="416" dataCellStyle="Millares"/>
    <tableColumn id="12" name="Plan  Sustitutivo del Banco de Reservas" dataDxfId="415" dataCellStyle="Millares"/>
    <tableColumn id="13" name="Plan Sustitutivo INABIMA" dataDxfId="414" dataCellStyle="Millares"/>
    <tableColumn id="14" name="Total General" dataDxfId="413"/>
  </tableColumns>
  <tableStyleInfo name="TableStyleLight9" showFirstColumn="0" showLastColumn="0" showRowStripes="1" showColumnStripes="0"/>
</table>
</file>

<file path=xl/tables/table20.xml><?xml version="1.0" encoding="utf-8"?>
<table xmlns="http://schemas.openxmlformats.org/spreadsheetml/2006/main" id="21" name="Tabla21" displayName="Tabla21" ref="A4:E20" totalsRowShown="0" headerRowDxfId="412" dataDxfId="410" headerRowBorderDxfId="411" tableBorderDxfId="409" totalsRowBorderDxfId="408">
  <tableColumns count="5">
    <tableColumn id="1" name="Años" dataDxfId="407"/>
    <tableColumn id="2" name="Ocupada Sector Formal" dataDxfId="406"/>
    <tableColumn id="3" name="Afiliados  SRL" dataDxfId="405"/>
    <tableColumn id="4" name="% Crecimiento" dataDxfId="404">
      <calculatedColumnFormula>C5/C4-1</calculatedColumnFormula>
    </tableColumn>
    <tableColumn id="5" name="%  Afil./Ocup." dataDxfId="403">
      <calculatedColumnFormula>C5/B5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2" name="Tabla22" displayName="Tabla22" ref="A4:G21" totalsRowShown="0" headerRowDxfId="401" dataDxfId="399" headerRowBorderDxfId="400" tableBorderDxfId="398" totalsRowBorderDxfId="397">
  <tableColumns count="7">
    <tableColumn id="1" name="Grupo" dataDxfId="396"/>
    <tableColumn id="2" name="Afiliados por Grupo de Edad" dataDxfId="395"/>
    <tableColumn id="3" name="%" dataDxfId="394" dataCellStyle="Porcentaje"/>
    <tableColumn id="4" name="Hombres" dataDxfId="393"/>
    <tableColumn id="5" name=" % Hombres" dataDxfId="392">
      <calculatedColumnFormula>D5/B5</calculatedColumnFormula>
    </tableColumn>
    <tableColumn id="6" name="Mujeres" dataDxfId="391"/>
    <tableColumn id="7" name=" %  Mujeres" dataDxfId="390">
      <calculatedColumnFormula>+F5/B5</calculatedColumnFormula>
    </tableColumn>
  </tableColumns>
  <tableStyleInfo name="TableStyleLight9" showFirstColumn="0" showLastColumn="0" showRowStripes="1" showColumnStripes="0"/>
</table>
</file>

<file path=xl/tables/table22.xml><?xml version="1.0" encoding="utf-8"?>
<table xmlns="http://schemas.openxmlformats.org/spreadsheetml/2006/main" id="23" name="Tabla23" displayName="Tabla23" ref="A4:E22" totalsRowShown="0" headerRowDxfId="388" dataDxfId="386" headerRowBorderDxfId="387" tableBorderDxfId="385" totalsRowBorderDxfId="384">
  <tableColumns count="5">
    <tableColumn id="1" name="Años" dataDxfId="383"/>
    <tableColumn id="2" name="Afiliación al SRL" dataDxfId="382" dataCellStyle="Millares"/>
    <tableColumn id="3" name="Total Casos de Accid. Laborales y Enf. Prof." dataDxfId="381" dataCellStyle="Millares"/>
    <tableColumn id="4" name="Accidentabilidad Afiliados_x000a_(No. de accidentes por cada 100,000 afiliados)" dataDxfId="380" dataCellStyle="Millares"/>
    <tableColumn id="5" name="Tasa de accidentabilidad   " dataDxfId="379"/>
  </tableColumns>
  <tableStyleInfo name="TableStyleLight9" showFirstColumn="0" showLastColumn="0" showRowStripes="1" showColumnStripes="0"/>
</table>
</file>

<file path=xl/tables/table23.xml><?xml version="1.0" encoding="utf-8"?>
<table xmlns="http://schemas.openxmlformats.org/spreadsheetml/2006/main" id="24" name="Tabla24" displayName="Tabla24" ref="A5:K22" totalsRowShown="0" headerRowDxfId="378" dataDxfId="376" headerRowBorderDxfId="377" tableBorderDxfId="375" totalsRowBorderDxfId="374" headerRowCellStyle="Normal 2">
  <tableColumns count="11">
    <tableColumn id="1" name="Años" dataDxfId="373" dataCellStyle="Millares"/>
    <tableColumn id="2" name="Recaudo RC_x000a_ (Incluye recargos e Intereses)" dataDxfId="372" dataCellStyle="Millares"/>
    <tableColumn id="3" name="Aportes del Gob._x000a_Según Presupuesto                    (SFS RS)" dataDxfId="371" dataCellStyle="Millares"/>
    <tableColumn id="4" name="Rendimientos Inversiones *" dataDxfId="370" dataCellStyle="Millares"/>
    <tableColumn id="5" name="Aportes  a_x000a_ FONAMAT" dataDxfId="369" dataCellStyle="Millares"/>
    <tableColumn id="6" name="Aportes del Gob. Central Para pensionados" dataDxfId="368" dataCellStyle="Millares"/>
    <tableColumn id="7" name="Ingresos SDSS" dataDxfId="367" dataCellStyle="Millares"/>
    <tableColumn id="8" name="Pagos RC" dataDxfId="366" dataCellStyle="Millares"/>
    <tableColumn id="9" name="Pagos a SENASA RS " dataDxfId="365" dataCellStyle="Millares"/>
    <tableColumn id="10" name="Pago Salud Pensionados" dataDxfId="364" dataCellStyle="Millares"/>
    <tableColumn id="11" name="Egresos SDSS" dataDxfId="363" dataCellStyle="Millares"/>
  </tableColumns>
  <tableStyleInfo name="TableStyleLight9" showFirstColumn="0" showLastColumn="0" showRowStripes="1" showColumnStripes="0"/>
</table>
</file>

<file path=xl/tables/table24.xml><?xml version="1.0" encoding="utf-8"?>
<table xmlns="http://schemas.openxmlformats.org/spreadsheetml/2006/main" id="25" name="Tabla26" displayName="Tabla26" ref="A4:E22" totalsRowShown="0" headerRowDxfId="360" dataDxfId="358" headerRowBorderDxfId="359" tableBorderDxfId="357" totalsRowBorderDxfId="356">
  <tableColumns count="5">
    <tableColumn id="1" name="Períodos" dataDxfId="355" dataCellStyle="Normal 104"/>
    <tableColumn id="2" name="Sector  Público" dataDxfId="354" dataCellStyle="Millares"/>
    <tableColumn id="3" name="Sector Privado" dataDxfId="353" dataCellStyle="Millares"/>
    <tableColumn id="4" name="PE_Aportes Extraordinario Persona" dataDxfId="352" dataCellStyle="Millares"/>
    <tableColumn id="5" name="Recaudo Total" dataDxfId="351" dataCellStyle="Millares"/>
  </tableColumns>
  <tableStyleInfo name="TableStyleLight9" showFirstColumn="0" showLastColumn="0" showRowStripes="1" showColumnStripes="0"/>
</table>
</file>

<file path=xl/tables/table25.xml><?xml version="1.0" encoding="utf-8"?>
<table xmlns="http://schemas.openxmlformats.org/spreadsheetml/2006/main" id="26" name="Tabla27" displayName="Tabla27" ref="A4:G22" totalsRowShown="0" headerRowDxfId="349" dataDxfId="347" headerRowBorderDxfId="348" tableBorderDxfId="346" totalsRowBorderDxfId="345" headerRowCellStyle="Normal 105" dataCellStyle="Millares">
  <tableColumns count="7">
    <tableColumn id="1" name="Período" dataDxfId="344" dataCellStyle="Normal 105"/>
    <tableColumn id="2" name="Trabajador Sector Público" dataDxfId="343" dataCellStyle="Millares"/>
    <tableColumn id="3" name="Trabajador Sector Privado" dataDxfId="342" dataCellStyle="Millares"/>
    <tableColumn id="4" name=" Empleador Sector Público" dataDxfId="341" dataCellStyle="Millares"/>
    <tableColumn id="5" name="Empleador  Sector Privado" dataDxfId="340" dataCellStyle="Millares"/>
    <tableColumn id="6" name="PE_Aportes Extraordinario Persona" dataDxfId="339" dataCellStyle="Millares"/>
    <tableColumn id="7" name="Total Recaudo" dataDxfId="338" dataCellStyle="Millares"/>
  </tableColumns>
  <tableStyleInfo name="Estilo de tabla 1" showFirstColumn="0" showLastColumn="0" showRowStripes="1" showColumnStripes="0"/>
</table>
</file>

<file path=xl/tables/table26.xml><?xml version="1.0" encoding="utf-8"?>
<table xmlns="http://schemas.openxmlformats.org/spreadsheetml/2006/main" id="27" name="Tabla28" displayName="Tabla28" ref="A4:H22" totalsRowShown="0" headerRowDxfId="336" dataDxfId="334" headerRowBorderDxfId="335" tableBorderDxfId="333">
  <tableColumns count="8">
    <tableColumn id="1" name="Período" dataDxfId="332" dataCellStyle="Normal 106"/>
    <tableColumn id="2" name="Salud Pensionados" dataDxfId="331" dataCellStyle="Millares"/>
    <tableColumn id="3" name=" FONAMAT" dataDxfId="330" dataCellStyle="Millares"/>
    <tableColumn id="4" name="Aportes del Gob. SFS RS" dataDxfId="329" dataCellStyle="Millares"/>
    <tableColumn id="5" name="RC (Empleador)" dataDxfId="328" dataCellStyle="Millares"/>
    <tableColumn id="6" name="Total" dataDxfId="327" dataCellStyle="Millares"/>
    <tableColumn id="7" name="PIB Corriente Nacional" dataDxfId="326" dataCellStyle="Millares"/>
    <tableColumn id="8" name="% Anual" dataDxfId="325" dataCellStyle="Porcentaje"/>
  </tableColumns>
  <tableStyleInfo name="Estilo de tabla 1" showFirstColumn="0" showLastColumn="0" showRowStripes="1" showColumnStripes="0"/>
</table>
</file>

<file path=xl/tables/table27.xml><?xml version="1.0" encoding="utf-8"?>
<table xmlns="http://schemas.openxmlformats.org/spreadsheetml/2006/main" id="28" name="Tabla29" displayName="Tabla29" ref="A4:G10" totalsRowShown="0" headerRowDxfId="323" dataDxfId="321" headerRowBorderDxfId="322" tableBorderDxfId="320" dataCellStyle="Millares 4">
  <tableColumns count="7">
    <tableColumn id="1" name="Cuentas" dataDxfId="319" dataCellStyle="Millares 4"/>
    <tableColumn id="2" name="2007-2012" dataDxfId="318" dataCellStyle="Millares 4"/>
    <tableColumn id="3" name="2013-2018" dataDxfId="317" dataCellStyle="Millares 4"/>
    <tableColumn id="4" name="2019-2021" dataDxfId="316" dataCellStyle="Millares 4"/>
    <tableColumn id="6" name="2022" dataDxfId="315" dataCellStyle="Millares 4"/>
    <tableColumn id="10" name="Ene-Jun.2023" dataDxfId="314" dataCellStyle="Millares 4"/>
    <tableColumn id="11" name="Total" dataDxfId="313" dataCellStyle="Millares 4">
      <calculatedColumnFormula>SUM(B5:F5)</calculatedColumnFormula>
    </tableColumn>
  </tableColumns>
  <tableStyleInfo name="TableStyleLight9" showFirstColumn="0" showLastColumn="0" showRowStripes="1" showColumnStripes="0"/>
</table>
</file>

<file path=xl/tables/table28.xml><?xml version="1.0" encoding="utf-8"?>
<table xmlns="http://schemas.openxmlformats.org/spreadsheetml/2006/main" id="29" name="Tabla30" displayName="Tabla30" ref="A4:I35" totalsRowCount="1" headerRowDxfId="310" dataDxfId="308" headerRowBorderDxfId="309" tableBorderDxfId="307" totalsRowBorderDxfId="306">
  <autoFilter ref="A4:I34"/>
  <tableColumns count="9">
    <tableColumn id="1" name="No." dataDxfId="305" totalsRowDxfId="304"/>
    <tableColumn id="2" name="ARS" dataDxfId="303" totalsRowDxfId="302"/>
    <tableColumn id="3" name="Total General_x000a_2007- Mayo 2023" dataDxfId="301" totalsRowDxfId="300"/>
    <tableColumn id="4" name="Ene-Jun.2023" dataDxfId="299" totalsRowDxfId="298">
      <calculatedColumnFormula>+'Resumen EEp'!M72</calculatedColumnFormula>
    </tableColumn>
    <tableColumn id="10" name="2022" dataDxfId="297" totalsRowDxfId="296"/>
    <tableColumn id="6" name="2020-2021" dataDxfId="295" totalsRowDxfId="294"/>
    <tableColumn id="13" name="2015-2018" dataDxfId="293" totalsRowDxfId="292">
      <calculatedColumnFormula>+#REF!+#REF!</calculatedColumnFormula>
    </tableColumn>
    <tableColumn id="9" name="2011-2014" dataDxfId="291" totalsRowDxfId="290"/>
    <tableColumn id="11" name="2007-2010" dataDxfId="289" totalsRowDxfId="288"/>
  </tableColumns>
  <tableStyleInfo name="TableStyleLight9" showFirstColumn="0" showLastColumn="0" showRowStripes="1" showColumnStripes="0"/>
</table>
</file>

<file path=xl/tables/table29.xml><?xml version="1.0" encoding="utf-8"?>
<table xmlns="http://schemas.openxmlformats.org/spreadsheetml/2006/main" id="30" name="Tabla31" displayName="Tabla31" ref="A4:C9" totalsRowShown="0" headerRowDxfId="287" dataDxfId="285" headerRowBorderDxfId="286" tableBorderDxfId="284" headerRowCellStyle="Normal 2 12">
  <tableColumns count="3">
    <tableColumn id="1" name="Instrumentos" dataDxfId="283" dataCellStyle="Normal 2 12"/>
    <tableColumn id="2" name=" Total Invertido" dataDxfId="282" dataCellStyle="Millares"/>
    <tableColumn id="3" name="%" dataDxfId="281" dataCellStyle="Normal 2 12"/>
  </tableColumns>
  <tableStyleInfo name="TableStyleLight9" showFirstColumn="0" showLastColumn="0" showRowStripes="1" showColumnStripes="0"/>
</table>
</file>

<file path=xl/tables/table30.xml><?xml version="1.0" encoding="utf-8"?>
<table xmlns="http://schemas.openxmlformats.org/spreadsheetml/2006/main" id="31" name="Tabla32" displayName="Tabla32" ref="A4:C12" totalsRowShown="0" headerRowDxfId="280" dataDxfId="278" headerRowBorderDxfId="279" tableBorderDxfId="277" headerRowCellStyle="Millares 4">
  <tableColumns count="3">
    <tableColumn id="1" name="Cuentas" dataDxfId="276" dataCellStyle="Millares 4"/>
    <tableColumn id="2" name=" Total Invertido" dataDxfId="275"/>
    <tableColumn id="3" name="%" dataDxfId="274" dataCellStyle="Normal 2 12"/>
  </tableColumns>
  <tableStyleInfo name="TableStyleLight9" showFirstColumn="0" showLastColumn="0" showRowStripes="1" showColumnStripes="0"/>
</table>
</file>

<file path=xl/tables/table31.xml><?xml version="1.0" encoding="utf-8"?>
<table xmlns="http://schemas.openxmlformats.org/spreadsheetml/2006/main" id="32" name="Tabla33" displayName="Tabla33" ref="A4:E21" totalsRowShown="0" headerRowDxfId="273" dataDxfId="271" headerRowBorderDxfId="272" tableBorderDxfId="270" totalsRowBorderDxfId="269">
  <tableColumns count="5">
    <tableColumn id="1" name="Años" dataDxfId="268"/>
    <tableColumn id="2" name="Aporte Gobierno (Presupuestado)" dataDxfId="267" dataCellStyle="Millares 3"/>
    <tableColumn id="3" name=" Pago a SENASA " dataDxfId="266"/>
    <tableColumn id="5" name="Columna1" dataDxfId="265">
      <calculatedColumnFormula>+#REF!*1000000</calculatedColumnFormula>
    </tableColumn>
    <tableColumn id="6" name="Columna2" dataDxfId="264"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2.xml><?xml version="1.0" encoding="utf-8"?>
<table xmlns="http://schemas.openxmlformats.org/spreadsheetml/2006/main" id="33" name="Tabla34" displayName="Tabla34" ref="A4:B19" totalsRowShown="0" headerRowDxfId="263" dataDxfId="261" headerRowBorderDxfId="262" tableBorderDxfId="260" totalsRowBorderDxfId="259">
  <tableColumns count="2">
    <tableColumn id="1" name="Año" dataDxfId="258" dataCellStyle="Normal 2"/>
    <tableColumn id="2" name="Pagos a Pensionados" dataDxfId="257" dataCellStyle="Millares"/>
  </tableColumns>
  <tableStyleInfo name="TableStyleLight9" showFirstColumn="0" showLastColumn="0" showRowStripes="1" showColumnStripes="0"/>
</table>
</file>

<file path=xl/tables/table33.xml><?xml version="1.0" encoding="utf-8"?>
<table xmlns="http://schemas.openxmlformats.org/spreadsheetml/2006/main" id="36" name="Tabla37" displayName="Tabla37" ref="A4:B21" totalsRowShown="0" headerRowDxfId="256" dataDxfId="254" headerRowBorderDxfId="255" tableBorderDxfId="253" totalsRowBorderDxfId="252">
  <tableColumns count="2">
    <tableColumn id="1" name="Año" dataDxfId="251" dataCellStyle="Normal 2"/>
    <tableColumn id="2" name="Dispersión SVDS" dataDxfId="250" dataCellStyle="Millares"/>
  </tableColumns>
  <tableStyleInfo name="TableStyleLight9" showFirstColumn="0" showLastColumn="0" showRowStripes="1" showColumnStripes="0"/>
</table>
</file>

<file path=xl/tables/table34.xml><?xml version="1.0" encoding="utf-8"?>
<table xmlns="http://schemas.openxmlformats.org/spreadsheetml/2006/main" id="34" name="Tabla35" displayName="Tabla35" ref="A4:H15" totalsRowShown="0" headerRowDxfId="248" dataDxfId="246" headerRowBorderDxfId="247" tableBorderDxfId="245" totalsRowBorderDxfId="244" headerRowCellStyle="Normal 2 2" dataCellStyle="Normal 2 2">
  <tableColumns count="8">
    <tableColumn id="1" name="Cuentas" dataDxfId="243" dataCellStyle="Normal 2 2"/>
    <tableColumn id="2" name="2007-2010" dataDxfId="242" dataCellStyle="Normal 2 2"/>
    <tableColumn id="3" name="2011-2014" dataDxfId="241" dataCellStyle="Normal 2 2"/>
    <tableColumn id="4" name="2015-2018" dataDxfId="240" dataCellStyle="Normal 2 2"/>
    <tableColumn id="5" name="2019-2021" dataDxfId="239" dataCellStyle="Normal 2 2"/>
    <tableColumn id="9" name="2022" dataDxfId="238" dataCellStyle="Normal 2 2"/>
    <tableColumn id="6" name="Ene-Jun.2023" dataDxfId="237" dataCellStyle="Normal 2 2"/>
    <tableColumn id="7" name="Total" dataDxfId="236" dataCellStyle="Normal 2 2">
      <calculatedColumnFormula>SUM(B5:G5)</calculatedColumnFormula>
    </tableColumn>
  </tableColumns>
  <tableStyleInfo name="TableStyleLight9" showFirstColumn="0" showLastColumn="0" showRowStripes="1" showColumnStripes="0"/>
</table>
</file>

<file path=xl/tables/table35.xml><?xml version="1.0" encoding="utf-8"?>
<table xmlns="http://schemas.openxmlformats.org/spreadsheetml/2006/main" id="35" name="Tabla36" displayName="Tabla36" ref="A4:G22" totalsRowShown="0" headerRowDxfId="232" dataDxfId="230" headerRowBorderDxfId="231" tableBorderDxfId="229" totalsRowBorderDxfId="228" headerRowCellStyle="Normal 43" dataCellStyle="Normal 114 2">
  <tableColumns count="7">
    <tableColumn id="1" name="Totales Generales" dataDxfId="227" dataCellStyle="Normal 114 2"/>
    <tableColumn id="2" name="2009-2012" dataDxfId="226" dataCellStyle="Normal 114 2"/>
    <tableColumn id="3" name="2013-2016" dataDxfId="225" dataCellStyle="Normal 114 2"/>
    <tableColumn id="4" name="2017-2021" dataDxfId="224" dataCellStyle="Normal 114 2"/>
    <tableColumn id="7" name="2022" dataDxfId="223" dataCellStyle="Normal 114 2"/>
    <tableColumn id="5" name="Ene-Junio.23" dataDxfId="222"/>
    <tableColumn id="6" name="Total" dataDxfId="221" dataCellStyle="Millares"/>
  </tableColumns>
  <tableStyleInfo name="TableStyleLight9" showFirstColumn="0" showLastColumn="0" showRowStripes="1" showColumnStripes="0"/>
</table>
</file>

<file path=xl/tables/table36.xml><?xml version="1.0" encoding="utf-8"?>
<table xmlns="http://schemas.openxmlformats.org/spreadsheetml/2006/main" id="39" name="Tabla40" displayName="Tabla40" ref="A4:E20" totalsRowShown="0" headerRowDxfId="219" dataDxfId="217" headerRowBorderDxfId="218" tableBorderDxfId="216" totalsRowBorderDxfId="215" headerRowCellStyle="Normal 24">
  <tableColumns count="5">
    <tableColumn id="1" name="Período" dataDxfId="214"/>
    <tableColumn id="2" name="Patrimonio Fondos de Pensiones _x000a_(RD$ Millones)" dataDxfId="213" dataCellStyle="Millares"/>
    <tableColumn id="3" name="Tasa de crecimiento Anual" dataDxfId="212" dataCellStyle="Normal 24"/>
    <tableColumn id="4" name="PIB Corriente _x000a_(RD$ Millones)" dataDxfId="211" dataCellStyle="Millares"/>
    <tableColumn id="5" name="% Patrimonio/ PIB" dataDxfId="210" dataCellStyle="Normal 24">
      <calculatedColumnFormula>B5/D5</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40" name="Tabla41" displayName="Tabla41" ref="A4:C16" totalsRowShown="0" headerRowDxfId="209" dataDxfId="207" headerRowBorderDxfId="208" tableBorderDxfId="206">
  <sortState ref="A5:C16">
    <sortCondition descending="1" ref="C5:C16"/>
  </sortState>
  <tableColumns count="3">
    <tableColumn id="1" name="Entidades" dataDxfId="205" dataCellStyle="Normal 25"/>
    <tableColumn id="2" name="Inversión " dataDxfId="204" dataCellStyle="Millares"/>
    <tableColumn id="3" name="% Participación" dataDxfId="203" dataCellStyle="Normal 25">
      <calculatedColumnFormula>+Tabla41[[#This Row],[Inversión ]]/#REF!</calculatedColumnFormula>
    </tableColumn>
  </tableColumns>
  <tableStyleInfo name="TableStyleLight9" showFirstColumn="0" showLastColumn="0" showRowStripes="1" showColumnStripes="0"/>
</table>
</file>

<file path=xl/tables/table38.xml><?xml version="1.0" encoding="utf-8"?>
<table xmlns="http://schemas.openxmlformats.org/spreadsheetml/2006/main" id="38" name="Tabla39" displayName="Tabla39" ref="A5:C39" totalsRowShown="0" headerRowDxfId="201" dataDxfId="199" headerRowBorderDxfId="200" tableBorderDxfId="198" totalsRowBorderDxfId="197">
  <tableColumns count="3">
    <tableColumn id="1" name="Período" dataDxfId="196" dataCellStyle="Normal 26"/>
    <tableColumn id="2" name="Promedio CCI " dataDxfId="195" dataCellStyle="Normal 26"/>
    <tableColumn id="3" name="Promedio Sistema" dataDxfId="194" dataCellStyle="Normal 26"/>
  </tableColumns>
  <tableStyleInfo name="TableStyleLight9" showFirstColumn="0" showLastColumn="0" showRowStripes="1" showColumnStripes="0"/>
</table>
</file>

<file path=xl/tables/table39.xml><?xml version="1.0" encoding="utf-8"?>
<table xmlns="http://schemas.openxmlformats.org/spreadsheetml/2006/main" id="37" name="Tabla38" displayName="Tabla38" ref="A5:D21" totalsRowShown="0" headerRowDxfId="193" dataDxfId="191" headerRowBorderDxfId="192" tableBorderDxfId="190">
  <tableColumns count="4">
    <tableColumn id="1" name="Período" dataDxfId="189" dataCellStyle="Normal 26 3"/>
    <tableColumn id="2" name="Rentabilidad Nominal del Sistema" dataDxfId="188" dataCellStyle="Normal 26 3"/>
    <tableColumn id="3" name="Inflación Acumulada" dataDxfId="187" dataCellStyle="Normal 26 3"/>
    <tableColumn id="4" name="Rentabilidad Real" dataDxfId="186" dataCellStyle="Porcentaje">
      <calculatedColumnFormula>B6-C6</calculatedColumnFormula>
    </tableColumn>
  </tableColumns>
  <tableStyleInfo name="TableStyleLight9" showFirstColumn="0" showLastColumn="0" showRowStripes="1" showColumnStripes="0"/>
</table>
</file>

<file path=xl/tables/table40.xml><?xml version="1.0" encoding="utf-8"?>
<table xmlns="http://schemas.openxmlformats.org/spreadsheetml/2006/main" id="42" name="Tabla42" displayName="Tabla42" ref="A5:H23" totalsRowShown="0" headerRowDxfId="184" dataDxfId="182" headerRowBorderDxfId="183" tableBorderDxfId="181" totalsRowBorderDxfId="180">
  <tableColumns count="8">
    <tableColumn id="1" name="Fecha" dataDxfId="179"/>
    <tableColumn id="2" name=" Prestaciones de Beneficios_x000a_ (ARL Salud Segura)" dataDxfId="178"/>
    <tableColumn id="3" name="% / Total" dataDxfId="177">
      <calculatedColumnFormula>B6/H6</calculatedColumnFormula>
    </tableColumn>
    <tableColumn id="4" name="Comisión SISALRIL" dataDxfId="176"/>
    <tableColumn id="5" name="% / Total2" dataDxfId="175">
      <calculatedColumnFormula>D6/H6</calculatedColumnFormula>
    </tableColumn>
    <tableColumn id="6" name="Fondos de Solidaridad FSS (SRL)" dataDxfId="174" dataCellStyle="Millares"/>
    <tableColumn id="7" name="% / Total3" dataDxfId="173">
      <calculatedColumnFormula>F6/H6</calculatedColumnFormula>
    </tableColumn>
    <tableColumn id="8" name="Total por Año" dataDxfId="172" dataCellStyle="Millares"/>
  </tableColumns>
  <tableStyleInfo name="TableStyleLight9" showFirstColumn="0" showLastColumn="0" showRowStripes="1" showColumnStripes="0"/>
</table>
</file>

<file path=xl/tables/table41.xml><?xml version="1.0" encoding="utf-8"?>
<table xmlns="http://schemas.openxmlformats.org/spreadsheetml/2006/main" id="43" name="Tabla43" displayName="Tabla43" ref="A3:I7" totalsRowShown="0" headerRowDxfId="171" dataDxfId="169" headerRowBorderDxfId="170" tableBorderDxfId="168" totalsRowBorderDxfId="167">
  <tableColumns count="9">
    <tableColumn id="1" name="Tipo de Subsidio" dataDxfId="166"/>
    <tableColumn id="2" name="2015" dataDxfId="165"/>
    <tableColumn id="3" name="2016" dataDxfId="164"/>
    <tableColumn id="22" name="2017" dataDxfId="163"/>
    <tableColumn id="21" name="2018" dataDxfId="162"/>
    <tableColumn id="4" name="2019" dataDxfId="161"/>
    <tableColumn id="15" name="2020" dataDxfId="160"/>
    <tableColumn id="16" name="2021" dataDxfId="159"/>
    <tableColumn id="5" name="2022" dataDxfId="158"/>
  </tableColumns>
  <tableStyleInfo name="Estilo de tabla 1" showFirstColumn="0" showLastColumn="0" showRowStripes="1" showColumnStripes="0"/>
</table>
</file>

<file path=xl/tables/table42.xml><?xml version="1.0" encoding="utf-8"?>
<table xmlns="http://schemas.openxmlformats.org/spreadsheetml/2006/main" id="44" name="Tabla44" displayName="Tabla44" ref="A3:J7" totalsRowShown="0" headerRowDxfId="157" dataDxfId="155" headerRowBorderDxfId="156" tableBorderDxfId="154" totalsRowBorderDxfId="153" headerRowCellStyle="20% - Accent3 2" dataCellStyle="20% - Accent3 2">
  <tableColumns count="10">
    <tableColumn id="1" name="Tipo de Subsidio" dataDxfId="152"/>
    <tableColumn id="11" name="2015" dataDxfId="151"/>
    <tableColumn id="12" name="2016" dataDxfId="150"/>
    <tableColumn id="13" name="2017" dataDxfId="149"/>
    <tableColumn id="14" name="2018" dataDxfId="148"/>
    <tableColumn id="15" name="2019" dataDxfId="147"/>
    <tableColumn id="2" name="2020" dataDxfId="146"/>
    <tableColumn id="3" name="2021" dataDxfId="145"/>
    <tableColumn id="5" name="2022" dataDxfId="144"/>
    <tableColumn id="10" name="Total" dataDxfId="143"/>
  </tableColumns>
  <tableStyleInfo name="TableStyleLight9" showFirstColumn="0" showLastColumn="0" showRowStripes="1" showColumnStripes="0"/>
</table>
</file>

<file path=xl/tables/table43.xml><?xml version="1.0" encoding="utf-8"?>
<table xmlns="http://schemas.openxmlformats.org/spreadsheetml/2006/main" id="13" name="Tabla414" displayName="Tabla414" ref="N21:O24" totalsRowShown="0" headerRowDxfId="142" dataDxfId="140" headerRowBorderDxfId="141" tableBorderDxfId="139">
  <tableColumns count="2">
    <tableColumn id="1" name="Concepto" dataDxfId="138"/>
    <tableColumn id="2" name="RD$" dataDxfId="137" dataCellStyle="Millares 10 2">
      <calculatedColumnFormula>+'V.3.3.Pens.Disc. AFP'!B5</calculatedColumnFormula>
    </tableColumn>
  </tableColumns>
  <tableStyleInfo name="TableStyleLight9" showFirstColumn="0" showLastColumn="0" showRowStripes="1" showColumnStripes="0"/>
</table>
</file>

<file path=xl/tables/table44.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5.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6.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7.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Ene-Jun.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9.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50.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51.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2.xml><?xml version="1.0" encoding="utf-8"?>
<table xmlns="http://schemas.openxmlformats.org/spreadsheetml/2006/main" id="53" name="Tabla53" displayName="Tabla53" ref="A4:F9" totalsRowShown="0" headerRowDxfId="26" dataDxfId="24" headerRowBorderDxfId="25" tableBorderDxfId="23">
  <tableColumns count="6">
    <tableColumn id="1" name="Tipo de Trámite" dataDxfId="22" dataCellStyle="Normal 87 2"/>
    <tableColumn id="6" name="2020"/>
    <tableColumn id="5" name="2021"/>
    <tableColumn id="4" name="2022"/>
    <tableColumn id="2" name="Ene-Jun.23" dataDxfId="21" dataCellStyle="Millares"/>
    <tableColumn id="3" name="%" dataDxfId="20"/>
  </tableColumns>
  <tableStyleInfo name="TableStyleLight9" showFirstColumn="0" showLastColumn="0" showRowStripes="1" showColumnStripes="0"/>
</table>
</file>

<file path=xl/tables/table53.xml><?xml version="1.0" encoding="utf-8"?>
<table xmlns="http://schemas.openxmlformats.org/spreadsheetml/2006/main" id="54" name="Tabla54" displayName="Tabla54" ref="A4:F11" totalsRowShown="0" headerRowDxfId="19" dataDxfId="17" headerRowBorderDxfId="18" tableBorderDxfId="16">
  <tableColumns count="6">
    <tableColumn id="1" name="Tipo de Beneficio" dataDxfId="15" dataCellStyle="Normal 87 2"/>
    <tableColumn id="6" name="2020" dataDxfId="14" dataCellStyle="Normal 87 2"/>
    <tableColumn id="5" name="2021" dataDxfId="13" dataCellStyle="Normal 87 2"/>
    <tableColumn id="4" name="2022" dataDxfId="12" dataCellStyle="Normal 87 2"/>
    <tableColumn id="2" name="Ene-Jun.23" dataDxfId="11" dataCellStyle="Millares"/>
    <tableColumn id="3" name="%" dataDxfId="10" dataCellStyle="Porcentaje">
      <calculatedColumnFormula>+E5/$E$9</calculatedColumnFormula>
    </tableColumn>
  </tableColumns>
  <tableStyleInfo name="TableStyleLight9" showFirstColumn="0" showLastColumn="0" showRowStripes="1" showColumnStripes="0"/>
</table>
</file>

<file path=xl/tables/table54.xml><?xml version="1.0" encoding="utf-8"?>
<table xmlns="http://schemas.openxmlformats.org/spreadsheetml/2006/main" id="55" name="Tabla55" displayName="Tabla55" ref="A4:F9" totalsRowShown="0" headerRowDxfId="9" dataDxfId="7" headerRowBorderDxfId="8" tableBorderDxfId="6">
  <tableColumns count="6">
    <tableColumn id="1" name="Solicitudes" dataDxfId="5"/>
    <tableColumn id="6" name="2020" dataDxfId="4" dataCellStyle="Normal 87 2"/>
    <tableColumn id="5" name="2021" dataDxfId="3" dataCellStyle="Normal 87 2"/>
    <tableColumn id="4" name="2022" dataDxfId="2" dataCellStyle="Normal 87 2"/>
    <tableColumn id="2" name="Ene-Jun.23" dataDxfId="1"/>
    <tableColumn id="3" nam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8.bin"/><Relationship Id="rId1" Type="http://schemas.openxmlformats.org/officeDocument/2006/relationships/hyperlink" Target="https://www.cnss.gob.do/phocadownload/Documentos/resoluciones/2023/Reso_CNSS_Sesion_563.pdf" TargetMode="External"/><Relationship Id="rId4" Type="http://schemas.openxmlformats.org/officeDocument/2006/relationships/table" Target="../tables/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6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6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6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6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7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7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8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86.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8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9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9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9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9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9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7.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10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10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10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10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0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1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1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9.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20.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2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24.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5.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8.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3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33.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5.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7.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40.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141.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142.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tabSelected="1" view="pageBreakPreview" zoomScale="40" zoomScaleNormal="100" zoomScaleSheetLayoutView="40" workbookViewId="0">
      <selection activeCell="O31" sqref="O31"/>
    </sheetView>
  </sheetViews>
  <sheetFormatPr baseColWidth="10" defaultColWidth="15.140625" defaultRowHeight="39"/>
  <cols>
    <col min="1" max="5" width="15.140625" style="287"/>
    <col min="6" max="6" width="15.140625" style="287" customWidth="1"/>
    <col min="7" max="7" width="29.85546875" style="287" customWidth="1"/>
    <col min="8" max="8" width="15.140625" style="287"/>
    <col min="9" max="9" width="22.28515625" style="287" customWidth="1"/>
    <col min="10" max="10" width="18.7109375" style="287" customWidth="1"/>
    <col min="11" max="11" width="35" style="287" customWidth="1"/>
    <col min="12" max="12" width="35.42578125" style="287" customWidth="1"/>
    <col min="13" max="16" width="15.140625" style="287"/>
    <col min="17" max="17" width="47.140625" style="287" customWidth="1"/>
    <col min="18" max="20" width="15.140625" style="287"/>
    <col min="21" max="21" width="32.7109375" style="290" bestFit="1" customWidth="1"/>
    <col min="22" max="16384" width="15.140625" style="287"/>
  </cols>
  <sheetData>
    <row r="1" spans="2:9" ht="42" customHeight="1"/>
    <row r="8" spans="2:9">
      <c r="B8" s="1745" t="s">
        <v>1105</v>
      </c>
      <c r="C8" s="1746"/>
      <c r="D8" s="1746"/>
      <c r="E8" s="1746"/>
      <c r="F8" s="1746"/>
      <c r="G8" s="1746"/>
      <c r="H8" s="1746"/>
      <c r="I8" s="1746"/>
    </row>
    <row r="9" spans="2:9">
      <c r="B9" s="1746"/>
      <c r="C9" s="1746"/>
      <c r="D9" s="1746"/>
      <c r="E9" s="1746"/>
      <c r="F9" s="1746"/>
      <c r="G9" s="1746"/>
      <c r="H9" s="1746"/>
      <c r="I9" s="1746"/>
    </row>
    <row r="10" spans="2:9">
      <c r="B10" s="1746"/>
      <c r="C10" s="1746"/>
      <c r="D10" s="1746"/>
      <c r="E10" s="1746"/>
      <c r="F10" s="1746"/>
      <c r="G10" s="1746"/>
      <c r="H10" s="1746"/>
      <c r="I10" s="1746"/>
    </row>
    <row r="11" spans="2:9">
      <c r="B11" s="1746"/>
      <c r="C11" s="1746"/>
      <c r="D11" s="1746"/>
      <c r="E11" s="1746"/>
      <c r="F11" s="1746"/>
      <c r="G11" s="1746"/>
      <c r="H11" s="1746"/>
      <c r="I11" s="1746"/>
    </row>
    <row r="12" spans="2:9">
      <c r="B12" s="1746"/>
      <c r="C12" s="1746"/>
      <c r="D12" s="1746"/>
      <c r="E12" s="1746"/>
      <c r="F12" s="1746"/>
      <c r="G12" s="1746"/>
      <c r="H12" s="1746"/>
      <c r="I12" s="1746"/>
    </row>
    <row r="13" spans="2:9">
      <c r="B13" s="1746"/>
      <c r="C13" s="1746"/>
      <c r="D13" s="1746"/>
      <c r="E13" s="1746"/>
      <c r="F13" s="1746"/>
      <c r="G13" s="1746"/>
      <c r="H13" s="1746"/>
      <c r="I13" s="1746"/>
    </row>
    <row r="14" spans="2:9">
      <c r="B14" s="1746"/>
      <c r="C14" s="1746"/>
      <c r="D14" s="1746"/>
      <c r="E14" s="1746"/>
      <c r="F14" s="1746"/>
      <c r="G14" s="1746"/>
      <c r="H14" s="1746"/>
      <c r="I14" s="1746"/>
    </row>
    <row r="15" spans="2:9" ht="69.75" customHeight="1">
      <c r="B15" s="1746"/>
      <c r="C15" s="1746"/>
      <c r="D15" s="1746"/>
      <c r="E15" s="1746"/>
      <c r="F15" s="1746"/>
      <c r="G15" s="1746"/>
      <c r="H15" s="1746"/>
      <c r="I15" s="1746"/>
    </row>
    <row r="16" spans="2:9">
      <c r="B16" s="1746"/>
      <c r="C16" s="1746"/>
      <c r="D16" s="1746"/>
      <c r="E16" s="1746"/>
      <c r="F16" s="1746"/>
      <c r="G16" s="1746"/>
      <c r="H16" s="1746"/>
      <c r="I16" s="1746"/>
    </row>
    <row r="17" spans="2:19">
      <c r="B17" s="1746"/>
      <c r="C17" s="1746"/>
      <c r="D17" s="1746"/>
      <c r="E17" s="1746"/>
      <c r="F17" s="1746"/>
      <c r="G17" s="1746"/>
      <c r="H17" s="1746"/>
      <c r="I17" s="1746"/>
    </row>
    <row r="18" spans="2:19">
      <c r="B18" s="1746"/>
      <c r="C18" s="1746"/>
      <c r="D18" s="1746"/>
      <c r="E18" s="1746"/>
      <c r="F18" s="1746"/>
      <c r="G18" s="1746"/>
      <c r="H18" s="1746"/>
      <c r="I18" s="1746"/>
      <c r="N18" s="288" t="s">
        <v>6</v>
      </c>
    </row>
    <row r="19" spans="2:19">
      <c r="B19" s="1746"/>
      <c r="C19" s="1746"/>
      <c r="D19" s="1746"/>
      <c r="E19" s="1746"/>
      <c r="F19" s="1746"/>
      <c r="G19" s="1746"/>
      <c r="H19" s="1746"/>
      <c r="I19" s="1746"/>
    </row>
    <row r="20" spans="2:19">
      <c r="B20" s="1746"/>
      <c r="C20" s="1746"/>
      <c r="D20" s="1746"/>
      <c r="E20" s="1746"/>
      <c r="F20" s="1746"/>
      <c r="G20" s="1746"/>
      <c r="H20" s="1746"/>
      <c r="I20" s="1746"/>
    </row>
    <row r="21" spans="2:19">
      <c r="B21" s="1746"/>
      <c r="C21" s="1746"/>
      <c r="D21" s="1746"/>
      <c r="E21" s="1746"/>
      <c r="F21" s="1746"/>
      <c r="G21" s="1746"/>
      <c r="H21" s="1746"/>
      <c r="I21" s="1746"/>
    </row>
    <row r="22" spans="2:19">
      <c r="B22" s="1746"/>
      <c r="C22" s="1746"/>
      <c r="D22" s="1746"/>
      <c r="E22" s="1746"/>
      <c r="F22" s="1746"/>
      <c r="G22" s="1746"/>
      <c r="H22" s="1746"/>
      <c r="I22" s="1746"/>
    </row>
    <row r="23" spans="2:19">
      <c r="B23" s="1746"/>
      <c r="C23" s="1746"/>
      <c r="D23" s="1746"/>
      <c r="E23" s="1746"/>
      <c r="F23" s="1746"/>
      <c r="G23" s="1746"/>
      <c r="H23" s="1746"/>
      <c r="I23" s="1746"/>
    </row>
    <row r="24" spans="2:19">
      <c r="B24" s="1746"/>
      <c r="C24" s="1746"/>
      <c r="D24" s="1746"/>
      <c r="E24" s="1746"/>
      <c r="F24" s="1746"/>
      <c r="G24" s="1746"/>
      <c r="H24" s="1746"/>
      <c r="I24" s="1746"/>
    </row>
    <row r="25" spans="2:19">
      <c r="B25" s="1746"/>
      <c r="C25" s="1746"/>
      <c r="D25" s="1746"/>
      <c r="E25" s="1746"/>
      <c r="F25" s="1746"/>
      <c r="G25" s="1746"/>
      <c r="H25" s="1746"/>
      <c r="I25" s="1746"/>
    </row>
    <row r="26" spans="2:19">
      <c r="B26" s="1746"/>
      <c r="C26" s="1746"/>
      <c r="D26" s="1746"/>
      <c r="E26" s="1746"/>
      <c r="F26" s="1746"/>
      <c r="G26" s="1746"/>
      <c r="H26" s="1746"/>
      <c r="I26" s="1746"/>
    </row>
    <row r="28" spans="2:19">
      <c r="Q28" s="289"/>
      <c r="R28" s="288"/>
    </row>
    <row r="29" spans="2:19">
      <c r="Q29" s="289"/>
    </row>
    <row r="30" spans="2:19">
      <c r="Q30" s="289"/>
    </row>
    <row r="31" spans="2:19">
      <c r="Q31" s="289"/>
      <c r="R31" s="289"/>
      <c r="S31" s="289"/>
    </row>
    <row r="32" spans="2:19">
      <c r="Q32" s="289"/>
      <c r="R32" s="289"/>
      <c r="S32" s="289"/>
    </row>
    <row r="33" spans="15:19">
      <c r="Q33" s="289"/>
      <c r="R33" s="289"/>
      <c r="S33" s="289"/>
    </row>
    <row r="34" spans="15:19">
      <c r="Q34" s="289"/>
      <c r="R34" s="289"/>
      <c r="S34" s="289"/>
    </row>
    <row r="35" spans="15:19">
      <c r="Q35" s="289"/>
      <c r="R35" s="289"/>
      <c r="S35" s="289"/>
    </row>
    <row r="36" spans="15:19">
      <c r="Q36" s="289"/>
      <c r="R36" s="289"/>
      <c r="S36" s="289"/>
    </row>
    <row r="37" spans="15:19">
      <c r="Q37" s="289"/>
      <c r="R37" s="289"/>
      <c r="S37" s="289"/>
    </row>
    <row r="38" spans="15:19">
      <c r="Q38" s="289"/>
      <c r="R38" s="289"/>
      <c r="S38" s="289"/>
    </row>
    <row r="39" spans="15:19">
      <c r="Q39" s="289"/>
      <c r="R39" s="289"/>
      <c r="S39" s="289"/>
    </row>
    <row r="40" spans="15:19">
      <c r="Q40" s="289"/>
      <c r="R40" s="289"/>
      <c r="S40" s="289"/>
    </row>
    <row r="41" spans="15:19">
      <c r="Q41" s="289"/>
      <c r="R41" s="289"/>
      <c r="S41" s="289"/>
    </row>
    <row r="42" spans="15:19">
      <c r="O42" s="288" t="s">
        <v>6</v>
      </c>
      <c r="Q42" s="289"/>
      <c r="R42" s="289"/>
      <c r="S42" s="289"/>
    </row>
    <row r="43" spans="15:19">
      <c r="Q43" s="289" t="s">
        <v>6</v>
      </c>
      <c r="R43" s="289"/>
      <c r="S43" s="289"/>
    </row>
    <row r="44" spans="15:19">
      <c r="Q44" s="289"/>
      <c r="R44" s="289"/>
      <c r="S44" s="289"/>
    </row>
    <row r="45" spans="15:19">
      <c r="Q45" s="289"/>
      <c r="R45" s="289"/>
      <c r="S45" s="289"/>
    </row>
    <row r="46" spans="15:19">
      <c r="Q46" s="289"/>
      <c r="R46" s="289"/>
      <c r="S46" s="289"/>
    </row>
    <row r="47" spans="15:19">
      <c r="Q47" s="289"/>
      <c r="R47" s="289"/>
      <c r="S47" s="289"/>
    </row>
    <row r="48" spans="15:19">
      <c r="Q48" s="289"/>
      <c r="R48" s="289"/>
      <c r="S48" s="289"/>
    </row>
    <row r="49" spans="17:19">
      <c r="Q49" s="289"/>
      <c r="R49" s="289"/>
      <c r="S49" s="289"/>
    </row>
    <row r="50" spans="17:19">
      <c r="R50" s="289"/>
      <c r="S50" s="289"/>
    </row>
    <row r="51" spans="17:19">
      <c r="Q51" s="289"/>
      <c r="R51" s="289"/>
      <c r="S51" s="289"/>
    </row>
    <row r="52" spans="17:19">
      <c r="Q52" s="289"/>
      <c r="R52" s="289"/>
      <c r="S52" s="289"/>
    </row>
    <row r="53" spans="17:19">
      <c r="Q53" s="289"/>
      <c r="R53" s="289"/>
      <c r="S53" s="289"/>
    </row>
    <row r="54" spans="17:19">
      <c r="Q54" s="289" t="s">
        <v>6</v>
      </c>
      <c r="R54" s="289"/>
      <c r="S54" s="289"/>
    </row>
    <row r="55" spans="17:19" ht="77.25" customHeight="1">
      <c r="Q55" s="289"/>
      <c r="R55" s="289"/>
      <c r="S55" s="289"/>
    </row>
    <row r="56" spans="17:19" ht="77.25" customHeight="1">
      <c r="Q56" s="289"/>
      <c r="R56" s="289"/>
      <c r="S56" s="289"/>
    </row>
    <row r="57" spans="17:19" ht="77.25" customHeight="1">
      <c r="Q57" s="289"/>
      <c r="R57" s="289"/>
      <c r="S57" s="289"/>
    </row>
    <row r="58" spans="17:19" ht="77.25" customHeight="1">
      <c r="Q58" s="289"/>
      <c r="R58" s="289"/>
      <c r="S58" s="289"/>
    </row>
  </sheetData>
  <mergeCells count="1">
    <mergeCell ref="B8:I26"/>
  </mergeCells>
  <pageMargins left="0.70866141732283472" right="0.70866141732283472" top="0.74803149606299213" bottom="0.74803149606299213" header="0.31496062992125984" footer="0.31496062992125984"/>
  <pageSetup paperSize="119"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S56" sqref="S56"/>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pageSetUpPr fitToPage="1"/>
  </sheetPr>
  <dimension ref="A1:W105"/>
  <sheetViews>
    <sheetView showGridLines="0" view="pageBreakPreview" zoomScale="40" zoomScaleNormal="100" zoomScaleSheetLayoutView="40" workbookViewId="0">
      <pane ySplit="1" topLeftCell="A46" activePane="bottomLeft" state="frozen"/>
      <selection activeCell="A6" sqref="A6:J27"/>
      <selection pane="bottomLeft" activeCell="A6" sqref="A6:M27"/>
    </sheetView>
  </sheetViews>
  <sheetFormatPr baseColWidth="10" defaultColWidth="26.7109375" defaultRowHeight="31.5"/>
  <cols>
    <col min="1" max="1" width="76.42578125" style="214" customWidth="1"/>
    <col min="2" max="2" width="68.28515625" style="214" customWidth="1"/>
    <col min="3" max="3" width="44.5703125" style="216" customWidth="1"/>
    <col min="4" max="4" width="72.42578125" style="214" customWidth="1"/>
    <col min="5" max="5" width="61.28515625" style="214" customWidth="1"/>
    <col min="6" max="6" width="49" style="215" customWidth="1"/>
    <col min="7" max="7" width="79.5703125" style="215" customWidth="1"/>
    <col min="8" max="8" width="57.85546875" style="215" customWidth="1"/>
    <col min="9" max="9" width="59.85546875" style="214" customWidth="1"/>
    <col min="10" max="10" width="50.42578125" style="215" customWidth="1"/>
    <col min="11" max="11" width="52.140625" style="215" customWidth="1"/>
    <col min="12" max="12" width="74.28515625" style="215" customWidth="1"/>
    <col min="13" max="13" width="75.7109375" style="215" customWidth="1"/>
    <col min="14" max="14" width="26.42578125" style="215" customWidth="1"/>
    <col min="15" max="15" width="113.28515625" style="217" bestFit="1" customWidth="1"/>
    <col min="16" max="16" width="40.85546875" style="217" customWidth="1"/>
    <col min="17" max="16384" width="26.7109375" style="213"/>
  </cols>
  <sheetData>
    <row r="1" spans="1:22" ht="135.75" customHeight="1">
      <c r="A1" s="1756" t="s">
        <v>1146</v>
      </c>
      <c r="B1" s="1757"/>
      <c r="C1" s="1757"/>
      <c r="D1" s="1757"/>
      <c r="E1" s="1757"/>
      <c r="F1" s="1757"/>
      <c r="G1" s="1757"/>
      <c r="H1" s="1757"/>
      <c r="I1" s="1757"/>
      <c r="J1" s="1757"/>
      <c r="K1" s="1757"/>
      <c r="L1" s="1757"/>
      <c r="M1" s="1757"/>
      <c r="N1" s="1757"/>
      <c r="O1" s="263" t="s">
        <v>1147</v>
      </c>
      <c r="P1" s="266"/>
    </row>
    <row r="2" spans="1:22" ht="35.25" customHeight="1">
      <c r="B2" s="215"/>
      <c r="O2" s="263" t="s">
        <v>1148</v>
      </c>
      <c r="P2" s="266"/>
    </row>
    <row r="3" spans="1:22" ht="35.25" customHeight="1">
      <c r="B3" s="215"/>
      <c r="C3" s="257" t="s">
        <v>549</v>
      </c>
      <c r="D3" s="257" t="s">
        <v>202</v>
      </c>
      <c r="O3" s="263" t="s">
        <v>1149</v>
      </c>
      <c r="P3" s="265"/>
    </row>
    <row r="4" spans="1:22" s="218" customFormat="1" ht="41.25" customHeight="1">
      <c r="A4" s="317" t="s">
        <v>462</v>
      </c>
      <c r="B4" s="338">
        <v>10711155</v>
      </c>
      <c r="C4" s="203">
        <f>+(B30+B33+B39)/B4</f>
        <v>9.8410488878183534E-3</v>
      </c>
      <c r="D4" s="1620">
        <f>+(C30+C39+B33)/B4</f>
        <v>0.97830719469562344</v>
      </c>
      <c r="E4" s="216"/>
      <c r="I4" s="214"/>
      <c r="K4" s="221"/>
      <c r="L4" s="215"/>
      <c r="M4" s="216"/>
      <c r="N4" s="216"/>
      <c r="O4" s="263" t="s">
        <v>1150</v>
      </c>
      <c r="P4" s="266"/>
    </row>
    <row r="5" spans="1:22" s="220" customFormat="1" ht="47.25" customHeight="1">
      <c r="A5" s="215"/>
      <c r="B5" s="215"/>
      <c r="C5" s="215"/>
      <c r="D5" s="215"/>
      <c r="E5" s="215"/>
      <c r="I5" s="214"/>
      <c r="L5" s="215"/>
      <c r="M5" s="215"/>
      <c r="N5" s="215"/>
      <c r="O5" s="1474" t="s">
        <v>1151</v>
      </c>
      <c r="P5" s="264" t="s">
        <v>12</v>
      </c>
    </row>
    <row r="6" spans="1:22" s="220" customFormat="1" ht="41.25" customHeight="1">
      <c r="A6" s="1764" t="s">
        <v>246</v>
      </c>
      <c r="B6" s="317" t="s">
        <v>452</v>
      </c>
      <c r="C6" s="317" t="s">
        <v>453</v>
      </c>
      <c r="D6" s="317" t="s">
        <v>1</v>
      </c>
      <c r="E6" s="215"/>
      <c r="M6" s="215"/>
      <c r="N6" s="215"/>
      <c r="O6" s="1350" t="s">
        <v>1152</v>
      </c>
      <c r="P6" s="264" t="s">
        <v>2</v>
      </c>
    </row>
    <row r="7" spans="1:22" s="220" customFormat="1" ht="32.25" customHeight="1">
      <c r="A7" s="1765"/>
      <c r="B7" s="185">
        <v>23042</v>
      </c>
      <c r="C7" s="185">
        <v>302</v>
      </c>
      <c r="D7" s="222">
        <f>+B7+C7</f>
        <v>23344</v>
      </c>
      <c r="E7" s="215"/>
      <c r="M7" s="215"/>
      <c r="N7" s="215"/>
      <c r="O7" s="263" t="s">
        <v>1170</v>
      </c>
      <c r="P7" s="266"/>
    </row>
    <row r="8" spans="1:22" s="220" customFormat="1" ht="33.75">
      <c r="A8" s="215"/>
      <c r="B8" s="216"/>
      <c r="C8" s="216"/>
      <c r="D8" s="215"/>
      <c r="E8" s="215"/>
      <c r="F8" s="215"/>
      <c r="M8" s="215"/>
      <c r="N8" s="221"/>
      <c r="O8" s="219">
        <v>2023</v>
      </c>
      <c r="P8" s="185" t="s">
        <v>2</v>
      </c>
    </row>
    <row r="9" spans="1:22" s="220" customFormat="1" ht="51" customHeight="1">
      <c r="A9" s="1758" t="s">
        <v>463</v>
      </c>
      <c r="B9" s="1760"/>
      <c r="C9" s="1752" t="s">
        <v>420</v>
      </c>
      <c r="D9" s="1752"/>
      <c r="E9" s="1752" t="s">
        <v>547</v>
      </c>
      <c r="F9" s="1752"/>
      <c r="N9" s="221"/>
      <c r="O9" s="219" t="s">
        <v>1153</v>
      </c>
      <c r="P9" s="219" t="s">
        <v>12</v>
      </c>
      <c r="Q9" s="214"/>
      <c r="R9" s="214"/>
    </row>
    <row r="10" spans="1:22" s="221" customFormat="1" ht="33.75">
      <c r="A10" s="268" t="s">
        <v>464</v>
      </c>
      <c r="B10" s="259">
        <v>100872</v>
      </c>
      <c r="C10" s="269" t="s">
        <v>464</v>
      </c>
      <c r="D10" s="259">
        <v>1684079</v>
      </c>
      <c r="E10" s="268" t="s">
        <v>545</v>
      </c>
      <c r="F10" s="259">
        <f>+F50</f>
        <v>1295191</v>
      </c>
      <c r="G10" s="220"/>
      <c r="H10" s="1762" t="s">
        <v>551</v>
      </c>
      <c r="I10" s="1762"/>
      <c r="J10" s="1762"/>
      <c r="K10" s="1762"/>
      <c r="L10" s="1762"/>
      <c r="M10" s="1762"/>
      <c r="N10" s="214"/>
      <c r="O10" s="219" t="s">
        <v>1149</v>
      </c>
      <c r="P10" s="219" t="s">
        <v>1141</v>
      </c>
      <c r="Q10" s="1702"/>
      <c r="R10" s="1702"/>
      <c r="S10" s="1702"/>
      <c r="T10" s="1702"/>
      <c r="U10" s="1702"/>
      <c r="V10" s="1702"/>
    </row>
    <row r="11" spans="1:22" s="221" customFormat="1" ht="33.75">
      <c r="A11" s="268" t="s">
        <v>465</v>
      </c>
      <c r="B11" s="259">
        <v>601</v>
      </c>
      <c r="C11" s="269" t="s">
        <v>465</v>
      </c>
      <c r="D11" s="259">
        <v>333751</v>
      </c>
      <c r="E11" s="268" t="s">
        <v>546</v>
      </c>
      <c r="F11" s="259">
        <f>+G50</f>
        <v>1094548</v>
      </c>
      <c r="G11" s="220"/>
      <c r="H11" s="1763" t="s">
        <v>552</v>
      </c>
      <c r="I11" s="1763" t="s">
        <v>561</v>
      </c>
      <c r="J11" s="1763"/>
      <c r="K11" s="332" t="s">
        <v>553</v>
      </c>
      <c r="L11" s="333" t="s">
        <v>554</v>
      </c>
      <c r="M11" s="333" t="s">
        <v>810</v>
      </c>
      <c r="O11" s="219" t="s">
        <v>1154</v>
      </c>
      <c r="P11" s="219"/>
    </row>
    <row r="12" spans="1:22" s="221" customFormat="1" ht="46.5">
      <c r="A12" s="268" t="s">
        <v>466</v>
      </c>
      <c r="B12" s="259">
        <v>70</v>
      </c>
      <c r="C12" s="269" t="s">
        <v>466</v>
      </c>
      <c r="D12" s="259">
        <v>371909</v>
      </c>
      <c r="E12" s="270"/>
      <c r="F12" s="270"/>
      <c r="G12" s="200"/>
      <c r="H12" s="1763"/>
      <c r="I12" s="333" t="s">
        <v>556</v>
      </c>
      <c r="J12" s="333" t="s">
        <v>557</v>
      </c>
      <c r="K12" s="332" t="s">
        <v>558</v>
      </c>
      <c r="L12" s="333" t="s">
        <v>559</v>
      </c>
      <c r="M12" s="333" t="s">
        <v>560</v>
      </c>
    </row>
    <row r="13" spans="1:22" s="221" customFormat="1" ht="33.75">
      <c r="A13" s="268" t="s">
        <v>706</v>
      </c>
      <c r="B13" s="1542">
        <v>0</v>
      </c>
      <c r="C13" s="269" t="s">
        <v>706</v>
      </c>
      <c r="D13" s="1542">
        <v>0</v>
      </c>
      <c r="E13" s="270"/>
      <c r="F13" s="270"/>
      <c r="G13" s="200"/>
      <c r="H13" s="337">
        <f>+I13+J13+K13+L13+M13</f>
        <v>105409</v>
      </c>
      <c r="I13" s="334">
        <v>18443</v>
      </c>
      <c r="J13" s="334">
        <v>22743</v>
      </c>
      <c r="K13" s="335">
        <v>5728</v>
      </c>
      <c r="L13" s="334">
        <v>27694</v>
      </c>
      <c r="M13" s="334">
        <v>30801</v>
      </c>
      <c r="O13" s="214"/>
      <c r="P13" s="214"/>
      <c r="Q13" s="214"/>
      <c r="R13" s="214"/>
    </row>
    <row r="14" spans="1:22" s="227" customFormat="1" ht="39.75" customHeight="1">
      <c r="A14" s="319" t="s">
        <v>467</v>
      </c>
      <c r="B14" s="324">
        <f>SUM(B10:B13)</f>
        <v>101543</v>
      </c>
      <c r="C14" s="319" t="s">
        <v>468</v>
      </c>
      <c r="D14" s="324">
        <f>SUM(D10:D13)</f>
        <v>2389739</v>
      </c>
      <c r="E14" s="319" t="s">
        <v>468</v>
      </c>
      <c r="F14" s="324">
        <f>SUM(F10:F12)</f>
        <v>2389739</v>
      </c>
      <c r="G14" s="200"/>
      <c r="H14" s="200"/>
      <c r="I14" s="216"/>
      <c r="J14" s="216"/>
      <c r="K14" s="215"/>
      <c r="L14" s="216"/>
      <c r="M14" s="216"/>
      <c r="N14" s="216"/>
      <c r="O14" s="218"/>
      <c r="P14" s="218"/>
      <c r="S14" s="216"/>
      <c r="T14" s="216"/>
      <c r="U14" s="216"/>
      <c r="V14" s="216"/>
    </row>
    <row r="15" spans="1:22" s="220" customFormat="1" ht="33.75">
      <c r="A15" s="215"/>
      <c r="B15" s="215"/>
      <c r="C15" s="216"/>
      <c r="D15" s="225"/>
      <c r="E15" s="214"/>
      <c r="F15" s="225">
        <f>+F14-D14</f>
        <v>0</v>
      </c>
      <c r="G15" s="200"/>
      <c r="H15" s="200"/>
      <c r="I15" s="214"/>
      <c r="J15" s="215"/>
      <c r="K15" s="215"/>
      <c r="L15" s="215"/>
      <c r="M15" s="215"/>
      <c r="N15" s="215"/>
      <c r="O15" s="218"/>
      <c r="P15" s="218"/>
      <c r="Q15" s="227"/>
      <c r="R15" s="227"/>
    </row>
    <row r="16" spans="1:22" s="227" customFormat="1" ht="33.75" customHeight="1">
      <c r="G16" s="200"/>
      <c r="H16" s="200"/>
      <c r="I16" s="226"/>
      <c r="J16" s="215"/>
      <c r="K16" s="215"/>
      <c r="L16" s="215"/>
      <c r="M16" s="215"/>
      <c r="N16" s="215"/>
      <c r="O16" s="218"/>
      <c r="P16" s="218"/>
      <c r="Q16" s="184"/>
      <c r="R16" s="220"/>
    </row>
    <row r="17" spans="1:19" s="220" customFormat="1" ht="33.75">
      <c r="G17" s="200"/>
      <c r="H17" s="200"/>
      <c r="I17" s="201"/>
      <c r="J17" s="228" t="s">
        <v>110</v>
      </c>
      <c r="K17" s="228" t="s">
        <v>10</v>
      </c>
      <c r="N17" s="215"/>
      <c r="O17" s="218"/>
      <c r="P17" s="218"/>
      <c r="Q17" s="221"/>
    </row>
    <row r="18" spans="1:19" s="220" customFormat="1" ht="33.75">
      <c r="G18" s="200"/>
      <c r="H18" s="200"/>
      <c r="I18" s="201"/>
      <c r="J18" s="293" t="s">
        <v>542</v>
      </c>
      <c r="K18" s="320">
        <v>32622</v>
      </c>
      <c r="N18" s="215"/>
      <c r="O18" s="218"/>
      <c r="P18" s="218"/>
      <c r="Q18" s="221"/>
    </row>
    <row r="19" spans="1:19" s="220" customFormat="1" ht="33.75">
      <c r="G19" s="200"/>
      <c r="H19" s="200"/>
      <c r="I19" s="201"/>
      <c r="J19" s="293" t="s">
        <v>16</v>
      </c>
      <c r="K19" s="320">
        <v>254420</v>
      </c>
      <c r="N19" s="215"/>
      <c r="O19" s="218"/>
      <c r="P19" s="218"/>
      <c r="Q19" s="221"/>
    </row>
    <row r="20" spans="1:19" s="220" customFormat="1" ht="33.75">
      <c r="A20" s="215"/>
      <c r="B20" s="215"/>
      <c r="C20" s="215"/>
      <c r="D20" s="215"/>
      <c r="E20" s="215"/>
      <c r="F20" s="215"/>
      <c r="G20" s="200"/>
      <c r="H20" s="200"/>
      <c r="I20" s="201"/>
      <c r="J20" s="293" t="s">
        <v>17</v>
      </c>
      <c r="K20" s="320">
        <v>319015</v>
      </c>
      <c r="N20" s="215"/>
      <c r="O20" s="218"/>
      <c r="P20" s="218"/>
      <c r="Q20" s="221"/>
    </row>
    <row r="21" spans="1:19" s="220" customFormat="1" ht="33.75">
      <c r="A21" s="215"/>
      <c r="B21" s="215"/>
      <c r="C21" s="215"/>
      <c r="D21" s="215"/>
      <c r="E21" s="215"/>
      <c r="F21" s="215"/>
      <c r="G21" s="200"/>
      <c r="H21" s="200"/>
      <c r="I21" s="201"/>
      <c r="J21" s="293" t="s">
        <v>18</v>
      </c>
      <c r="K21" s="320">
        <v>322890</v>
      </c>
      <c r="N21" s="215"/>
      <c r="O21" s="218"/>
      <c r="P21" s="218"/>
      <c r="Q21" s="221"/>
    </row>
    <row r="22" spans="1:19" s="220" customFormat="1" ht="33.75">
      <c r="A22" s="215"/>
      <c r="B22" s="215"/>
      <c r="C22" s="216"/>
      <c r="D22" s="215"/>
      <c r="E22" s="215"/>
      <c r="F22" s="215"/>
      <c r="G22" s="200"/>
      <c r="H22" s="200"/>
      <c r="I22" s="201"/>
      <c r="J22" s="293" t="s">
        <v>19</v>
      </c>
      <c r="K22" s="320">
        <v>265348</v>
      </c>
      <c r="N22" s="215"/>
      <c r="O22" s="218"/>
      <c r="P22" s="218"/>
      <c r="Q22" s="221"/>
    </row>
    <row r="23" spans="1:19" s="220" customFormat="1" ht="33.75">
      <c r="A23" s="215"/>
      <c r="B23" s="215"/>
      <c r="C23" s="216"/>
      <c r="D23" s="215"/>
      <c r="E23" s="215"/>
      <c r="F23" s="215"/>
      <c r="G23" s="200"/>
      <c r="H23" s="200"/>
      <c r="I23" s="201"/>
      <c r="J23" s="293" t="s">
        <v>20</v>
      </c>
      <c r="K23" s="320">
        <v>242235</v>
      </c>
      <c r="N23" s="215"/>
      <c r="O23" s="218"/>
      <c r="P23" s="218"/>
      <c r="Q23" s="221"/>
    </row>
    <row r="24" spans="1:19" s="220" customFormat="1" ht="39.75" customHeight="1">
      <c r="A24" s="1758" t="s">
        <v>469</v>
      </c>
      <c r="B24" s="1759"/>
      <c r="C24" s="1759"/>
      <c r="D24" s="1759"/>
      <c r="E24" s="1760"/>
      <c r="F24" s="215"/>
      <c r="G24" s="200"/>
      <c r="H24" s="200"/>
      <c r="I24" s="201"/>
      <c r="J24" s="293" t="s">
        <v>21</v>
      </c>
      <c r="K24" s="320">
        <v>193932</v>
      </c>
      <c r="N24" s="215"/>
      <c r="O24" s="218"/>
      <c r="P24" s="218"/>
      <c r="Q24" s="221"/>
    </row>
    <row r="25" spans="1:19" s="220" customFormat="1" ht="39.75" customHeight="1">
      <c r="A25" s="229"/>
      <c r="B25" s="232"/>
      <c r="C25" s="228" t="s">
        <v>470</v>
      </c>
      <c r="D25" s="228" t="s">
        <v>471</v>
      </c>
      <c r="E25" s="228" t="s">
        <v>540</v>
      </c>
      <c r="F25" s="215" t="s">
        <v>6</v>
      </c>
      <c r="G25" s="200"/>
      <c r="H25" s="200"/>
      <c r="I25" s="201"/>
      <c r="J25" s="293" t="s">
        <v>22</v>
      </c>
      <c r="K25" s="320">
        <v>160893</v>
      </c>
      <c r="N25" s="215"/>
      <c r="O25" s="218"/>
      <c r="P25" s="218"/>
      <c r="Q25" s="221"/>
      <c r="R25" s="221"/>
    </row>
    <row r="26" spans="1:19" s="221" customFormat="1" ht="31.5" customHeight="1">
      <c r="A26" s="230" t="s">
        <v>250</v>
      </c>
      <c r="B26" s="232"/>
      <c r="C26" s="304">
        <v>2104833</v>
      </c>
      <c r="D26" s="185">
        <v>1187884</v>
      </c>
      <c r="E26" s="185">
        <v>916949</v>
      </c>
      <c r="F26" s="231"/>
      <c r="G26" s="200"/>
      <c r="H26" s="200"/>
      <c r="I26" s="201"/>
      <c r="J26" s="293" t="s">
        <v>23</v>
      </c>
      <c r="K26" s="320">
        <v>128864</v>
      </c>
      <c r="N26" s="215"/>
      <c r="O26" s="218"/>
      <c r="P26" s="218"/>
    </row>
    <row r="27" spans="1:19" s="221" customFormat="1" ht="31.5" customHeight="1">
      <c r="A27" s="230" t="s">
        <v>473</v>
      </c>
      <c r="B27" s="232"/>
      <c r="C27" s="304">
        <v>2248069</v>
      </c>
      <c r="D27" s="185">
        <v>1025825</v>
      </c>
      <c r="E27" s="185">
        <v>1222244</v>
      </c>
      <c r="F27" s="231"/>
      <c r="G27" s="200"/>
      <c r="H27" s="200"/>
      <c r="I27" s="201"/>
      <c r="J27" s="293" t="s">
        <v>543</v>
      </c>
      <c r="K27" s="320">
        <v>179701</v>
      </c>
      <c r="N27" s="215"/>
      <c r="O27" s="218"/>
      <c r="P27" s="218"/>
    </row>
    <row r="28" spans="1:19" s="221" customFormat="1" ht="31.5" customHeight="1">
      <c r="A28" s="230" t="s">
        <v>474</v>
      </c>
      <c r="B28" s="232"/>
      <c r="C28" s="304">
        <v>248480</v>
      </c>
      <c r="D28" s="185">
        <v>78134</v>
      </c>
      <c r="E28" s="185">
        <v>170346</v>
      </c>
      <c r="F28" s="231"/>
      <c r="G28" s="200"/>
      <c r="H28" s="200"/>
      <c r="I28" s="201"/>
      <c r="J28" s="228" t="s">
        <v>57</v>
      </c>
      <c r="K28" s="321">
        <f>SUM(K18:K27)</f>
        <v>2099920</v>
      </c>
      <c r="L28" s="1657">
        <f>+K28-D45</f>
        <v>0</v>
      </c>
      <c r="N28" s="215"/>
      <c r="O28" s="215"/>
    </row>
    <row r="29" spans="1:19" s="220" customFormat="1" ht="31.5" customHeight="1">
      <c r="A29" s="230" t="s">
        <v>550</v>
      </c>
      <c r="B29" s="232"/>
      <c r="C29" s="232">
        <v>0</v>
      </c>
      <c r="D29" s="232"/>
      <c r="E29" s="232"/>
      <c r="F29" s="215"/>
      <c r="G29" s="200"/>
      <c r="H29" s="200"/>
      <c r="I29" s="202"/>
      <c r="J29" s="215"/>
      <c r="K29" s="215"/>
      <c r="N29" s="215"/>
      <c r="O29" s="234"/>
      <c r="P29" s="221"/>
      <c r="Q29" s="221"/>
      <c r="S29" s="221"/>
    </row>
    <row r="30" spans="1:19" s="220" customFormat="1" ht="33.75">
      <c r="A30" s="229" t="s">
        <v>1</v>
      </c>
      <c r="B30" s="232"/>
      <c r="C30" s="233">
        <f>SUM(C26:C29)</f>
        <v>4601382</v>
      </c>
      <c r="D30" s="233">
        <f>SUM(D26:D29)</f>
        <v>2291843</v>
      </c>
      <c r="E30" s="233">
        <f>SUM(E26:E29)</f>
        <v>2309539</v>
      </c>
      <c r="F30" s="215"/>
      <c r="G30" s="200"/>
      <c r="H30" s="200"/>
      <c r="I30" s="202"/>
      <c r="J30" s="234"/>
      <c r="K30" s="234"/>
      <c r="N30" s="234"/>
      <c r="O30" s="234"/>
    </row>
    <row r="31" spans="1:19" s="220" customFormat="1" ht="63">
      <c r="A31" s="214"/>
      <c r="B31" s="214"/>
      <c r="C31" s="216"/>
      <c r="D31" s="214"/>
      <c r="E31" s="214"/>
      <c r="F31" s="215"/>
      <c r="G31" s="200"/>
      <c r="H31" s="200"/>
      <c r="I31" s="235"/>
      <c r="J31" s="228" t="s">
        <v>544</v>
      </c>
      <c r="K31" s="228" t="s">
        <v>10</v>
      </c>
      <c r="N31" s="234"/>
    </row>
    <row r="32" spans="1:19" s="220" customFormat="1" ht="33.75">
      <c r="A32" s="1747" t="s">
        <v>472</v>
      </c>
      <c r="B32" s="1748"/>
      <c r="C32" s="216"/>
      <c r="D32" s="214"/>
      <c r="E32" s="214"/>
      <c r="F32" s="215"/>
      <c r="G32" s="200"/>
      <c r="H32" s="200"/>
      <c r="I32" s="236"/>
      <c r="J32" s="185" t="s">
        <v>32</v>
      </c>
      <c r="K32" s="320">
        <v>800814</v>
      </c>
      <c r="O32" s="234"/>
    </row>
    <row r="33" spans="1:23" s="220" customFormat="1" ht="33.75">
      <c r="A33" s="185" t="s">
        <v>1</v>
      </c>
      <c r="B33" s="185">
        <f>+H13</f>
        <v>105409</v>
      </c>
      <c r="C33" s="214"/>
      <c r="D33" s="214"/>
      <c r="E33" s="214"/>
      <c r="F33" s="215"/>
      <c r="G33" s="200"/>
      <c r="H33" s="200"/>
      <c r="I33" s="225"/>
      <c r="J33" s="185" t="s">
        <v>33</v>
      </c>
      <c r="K33" s="320">
        <v>746534</v>
      </c>
      <c r="N33" s="234"/>
      <c r="O33" s="234"/>
    </row>
    <row r="34" spans="1:23" s="220" customFormat="1" ht="33.75">
      <c r="A34" s="214"/>
      <c r="B34" s="214"/>
      <c r="C34" s="216"/>
      <c r="D34" s="214"/>
      <c r="E34" s="214"/>
      <c r="F34" s="215"/>
      <c r="G34" s="200"/>
      <c r="H34" s="200"/>
      <c r="I34" s="215"/>
      <c r="J34" s="185" t="s">
        <v>34</v>
      </c>
      <c r="K34" s="320">
        <v>237799</v>
      </c>
      <c r="N34" s="234"/>
      <c r="O34" s="215"/>
      <c r="P34" s="221"/>
      <c r="Q34" s="221"/>
      <c r="R34" s="221"/>
    </row>
    <row r="35" spans="1:23" s="220" customFormat="1" ht="33.75">
      <c r="A35" s="1758" t="s">
        <v>475</v>
      </c>
      <c r="B35" s="1759"/>
      <c r="C35" s="1759"/>
      <c r="D35" s="1759"/>
      <c r="E35" s="1760"/>
      <c r="F35" s="215"/>
      <c r="G35" s="200"/>
      <c r="H35" s="200"/>
      <c r="I35" s="215"/>
      <c r="J35" s="185" t="s">
        <v>35</v>
      </c>
      <c r="K35" s="320">
        <v>132866</v>
      </c>
      <c r="N35" s="215"/>
      <c r="O35" s="215"/>
      <c r="P35" s="221"/>
      <c r="Q35" s="221"/>
      <c r="R35" s="221"/>
      <c r="S35" s="221"/>
      <c r="T35" s="221"/>
      <c r="U35" s="221"/>
      <c r="V35" s="221"/>
      <c r="W35" s="221"/>
    </row>
    <row r="36" spans="1:23" s="220" customFormat="1" ht="33.75">
      <c r="A36" s="237"/>
      <c r="B36" s="1543"/>
      <c r="C36" s="238" t="s">
        <v>476</v>
      </c>
      <c r="D36" s="238" t="s">
        <v>477</v>
      </c>
      <c r="E36" s="238" t="s">
        <v>478</v>
      </c>
      <c r="F36" s="215"/>
      <c r="G36" s="200"/>
      <c r="H36" s="200"/>
      <c r="I36" s="215"/>
      <c r="J36" s="185" t="s">
        <v>36</v>
      </c>
      <c r="K36" s="320">
        <v>113132</v>
      </c>
      <c r="N36" s="215"/>
      <c r="O36" s="215"/>
      <c r="P36" s="221"/>
      <c r="Q36" s="221"/>
      <c r="R36" s="221"/>
      <c r="S36" s="221"/>
      <c r="T36" s="221"/>
      <c r="U36" s="221"/>
      <c r="V36" s="221"/>
      <c r="W36" s="221"/>
    </row>
    <row r="37" spans="1:23" s="220" customFormat="1" ht="33.75">
      <c r="A37" s="223" t="s">
        <v>250</v>
      </c>
      <c r="B37" s="1543"/>
      <c r="C37" s="239">
        <v>4828308</v>
      </c>
      <c r="D37" s="185">
        <v>2380849</v>
      </c>
      <c r="E37" s="185">
        <v>2447459</v>
      </c>
      <c r="F37" s="215"/>
      <c r="G37" s="200"/>
      <c r="H37" s="200"/>
      <c r="I37" s="215"/>
      <c r="J37" s="185" t="s">
        <v>37</v>
      </c>
      <c r="K37" s="320">
        <v>28877</v>
      </c>
      <c r="N37" s="215"/>
      <c r="O37" s="215"/>
      <c r="P37" s="221"/>
      <c r="Q37" s="221"/>
      <c r="R37" s="221"/>
      <c r="S37" s="221"/>
      <c r="T37" s="221"/>
      <c r="U37" s="221"/>
      <c r="V37" s="221"/>
      <c r="W37" s="221"/>
    </row>
    <row r="38" spans="1:23" s="220" customFormat="1" ht="33.75">
      <c r="A38" s="223" t="s">
        <v>479</v>
      </c>
      <c r="B38" s="1543"/>
      <c r="C38" s="239">
        <v>943701</v>
      </c>
      <c r="D38" s="185">
        <v>493750</v>
      </c>
      <c r="E38" s="185">
        <v>449951</v>
      </c>
      <c r="F38" s="215"/>
      <c r="G38" s="200"/>
      <c r="H38" s="200"/>
      <c r="I38" s="215"/>
      <c r="J38" s="185" t="s">
        <v>38</v>
      </c>
      <c r="K38" s="320">
        <v>13820</v>
      </c>
      <c r="N38" s="215"/>
      <c r="O38" s="215"/>
      <c r="P38" s="221"/>
      <c r="Q38" s="221"/>
      <c r="R38" s="221"/>
      <c r="S38" s="221"/>
      <c r="T38" s="221"/>
      <c r="U38" s="221"/>
      <c r="V38" s="221"/>
      <c r="W38" s="221"/>
    </row>
    <row r="39" spans="1:23" s="220" customFormat="1" ht="33.75">
      <c r="A39" s="237" t="s">
        <v>1</v>
      </c>
      <c r="B39" s="1543"/>
      <c r="C39" s="241">
        <f>SUM(C37:C38)</f>
        <v>5772009</v>
      </c>
      <c r="D39" s="240">
        <f>SUM(D37:D38)</f>
        <v>2874599</v>
      </c>
      <c r="E39" s="240">
        <f>SUM(E37:E38)</f>
        <v>2897410</v>
      </c>
      <c r="F39" s="215"/>
      <c r="G39" s="200"/>
      <c r="H39" s="200"/>
      <c r="I39" s="234"/>
      <c r="J39" s="185" t="s">
        <v>39</v>
      </c>
      <c r="K39" s="320">
        <v>14768</v>
      </c>
      <c r="N39" s="215"/>
      <c r="O39" s="215"/>
      <c r="P39" s="221"/>
      <c r="Q39" s="221"/>
      <c r="R39" s="221"/>
      <c r="S39" s="221"/>
      <c r="T39" s="221"/>
      <c r="U39" s="221"/>
      <c r="V39" s="221"/>
      <c r="W39" s="221"/>
    </row>
    <row r="40" spans="1:23" s="220" customFormat="1" ht="33.75">
      <c r="A40" s="214"/>
      <c r="B40" s="242"/>
      <c r="C40" s="243"/>
      <c r="D40" s="236"/>
      <c r="E40" s="236"/>
      <c r="F40" s="215"/>
      <c r="G40" s="200"/>
      <c r="H40" s="200"/>
      <c r="I40" s="234"/>
      <c r="J40" s="185" t="s">
        <v>40</v>
      </c>
      <c r="K40" s="320">
        <v>11310</v>
      </c>
      <c r="N40" s="215"/>
      <c r="O40" s="215"/>
      <c r="P40" s="221"/>
      <c r="Q40" s="221"/>
      <c r="R40" s="221"/>
      <c r="S40" s="221"/>
      <c r="T40" s="221"/>
      <c r="U40" s="221"/>
      <c r="V40" s="221"/>
      <c r="W40" s="221"/>
    </row>
    <row r="41" spans="1:23" s="220" customFormat="1" ht="33.75">
      <c r="A41" s="1747" t="s">
        <v>268</v>
      </c>
      <c r="B41" s="1761"/>
      <c r="C41" s="1761"/>
      <c r="D41" s="1748"/>
      <c r="E41" s="214"/>
      <c r="F41" s="215"/>
      <c r="G41" s="234"/>
      <c r="H41" s="215"/>
      <c r="I41" s="234"/>
      <c r="J41" s="228" t="s">
        <v>57</v>
      </c>
      <c r="K41" s="321">
        <f>SUM(K32:K40)</f>
        <v>2099920</v>
      </c>
      <c r="N41" s="215"/>
      <c r="O41" s="221"/>
      <c r="P41" s="221"/>
      <c r="S41" s="221"/>
      <c r="T41" s="221"/>
      <c r="U41" s="221"/>
      <c r="V41" s="221"/>
      <c r="W41" s="221"/>
    </row>
    <row r="42" spans="1:23" s="220" customFormat="1" ht="33.75">
      <c r="A42" s="1747" t="s">
        <v>202</v>
      </c>
      <c r="B42" s="1748"/>
      <c r="C42" s="1753" t="s">
        <v>10</v>
      </c>
      <c r="D42" s="1753"/>
      <c r="E42" s="215"/>
      <c r="F42" s="215"/>
      <c r="G42" s="234"/>
      <c r="H42" s="215"/>
      <c r="I42" s="234"/>
      <c r="J42" s="234"/>
      <c r="K42" s="1657">
        <f>+K41-D45</f>
        <v>0</v>
      </c>
      <c r="L42" s="215"/>
      <c r="M42" s="215"/>
      <c r="N42" s="215"/>
      <c r="O42" s="221"/>
      <c r="P42" s="221"/>
    </row>
    <row r="43" spans="1:23" s="220" customFormat="1" ht="33.75">
      <c r="A43" s="185" t="s">
        <v>14</v>
      </c>
      <c r="B43" s="258">
        <v>2697961</v>
      </c>
      <c r="C43" s="259" t="s">
        <v>14</v>
      </c>
      <c r="D43" s="258">
        <v>1100689</v>
      </c>
      <c r="E43" s="215"/>
      <c r="F43" s="215"/>
      <c r="G43" s="234"/>
      <c r="H43" s="215"/>
      <c r="I43" s="234"/>
      <c r="J43" s="234"/>
      <c r="K43" s="215"/>
      <c r="L43" s="215"/>
      <c r="M43" s="215"/>
      <c r="N43" s="215"/>
      <c r="O43" s="234"/>
      <c r="P43" s="234"/>
      <c r="Q43" s="234"/>
      <c r="R43" s="234"/>
    </row>
    <row r="44" spans="1:23" s="220" customFormat="1" ht="33.75">
      <c r="A44" s="185" t="s">
        <v>15</v>
      </c>
      <c r="B44" s="258">
        <v>2226134</v>
      </c>
      <c r="C44" s="259" t="s">
        <v>15</v>
      </c>
      <c r="D44" s="258">
        <v>999231</v>
      </c>
      <c r="E44" s="215"/>
      <c r="F44" s="234"/>
      <c r="G44" s="234"/>
      <c r="H44" s="215"/>
      <c r="I44" s="234"/>
      <c r="J44" s="234"/>
      <c r="K44" s="234"/>
      <c r="L44" s="234"/>
      <c r="M44" s="234"/>
      <c r="N44" s="234"/>
      <c r="O44" s="221"/>
      <c r="P44" s="221"/>
    </row>
    <row r="45" spans="1:23" s="220" customFormat="1" ht="33.75">
      <c r="A45" s="214"/>
      <c r="B45" s="260">
        <f>+B44+B43</f>
        <v>4924095</v>
      </c>
      <c r="C45" s="215"/>
      <c r="D45" s="260">
        <f>+D44+D43</f>
        <v>2099920</v>
      </c>
      <c r="E45" s="215"/>
      <c r="F45" s="234"/>
      <c r="G45" s="234"/>
      <c r="H45" s="215"/>
      <c r="I45" s="234"/>
      <c r="J45" s="215"/>
      <c r="K45" s="215"/>
      <c r="L45" s="215"/>
      <c r="M45" s="215"/>
      <c r="N45" s="215"/>
      <c r="O45" s="221"/>
      <c r="P45" s="221"/>
      <c r="Q45" s="221"/>
      <c r="R45" s="221"/>
    </row>
    <row r="46" spans="1:23" s="221" customFormat="1" ht="33.75">
      <c r="A46" s="215"/>
      <c r="B46" s="1656">
        <f>4924095-B45</f>
        <v>0</v>
      </c>
      <c r="C46" s="215"/>
      <c r="D46" s="215"/>
      <c r="E46" s="215"/>
      <c r="F46" s="215"/>
      <c r="G46" s="215"/>
      <c r="H46" s="215"/>
      <c r="I46" s="215"/>
      <c r="J46" s="215"/>
      <c r="K46" s="215"/>
      <c r="L46" s="215"/>
      <c r="M46" s="215"/>
      <c r="N46" s="215"/>
    </row>
    <row r="47" spans="1:23" s="221" customFormat="1" ht="33.75">
      <c r="A47" s="214"/>
      <c r="B47" s="214"/>
      <c r="C47" s="216"/>
      <c r="D47" s="216"/>
      <c r="E47" s="214"/>
      <c r="F47" s="215"/>
      <c r="G47" s="215"/>
      <c r="H47" s="215"/>
      <c r="I47" s="215"/>
      <c r="J47" s="215"/>
      <c r="K47" s="215"/>
      <c r="L47" s="215"/>
      <c r="M47" s="215"/>
      <c r="N47" s="215"/>
      <c r="Q47" s="220"/>
      <c r="R47" s="220"/>
    </row>
    <row r="48" spans="1:23" s="220" customFormat="1" ht="33.75">
      <c r="A48" s="1747" t="s">
        <v>480</v>
      </c>
      <c r="B48" s="1748"/>
      <c r="C48" s="216"/>
      <c r="D48" s="1750" t="s">
        <v>528</v>
      </c>
      <c r="E48" s="1750"/>
      <c r="F48" s="1750"/>
      <c r="G48" s="1750"/>
      <c r="H48" s="215"/>
      <c r="I48" s="1752" t="s">
        <v>86</v>
      </c>
      <c r="J48" s="1752"/>
      <c r="K48" s="1752"/>
      <c r="L48" s="1752"/>
      <c r="M48" s="1752"/>
      <c r="N48" s="215"/>
      <c r="O48" s="221"/>
      <c r="P48" s="221"/>
    </row>
    <row r="49" spans="1:16" s="220" customFormat="1" ht="33.75">
      <c r="A49" s="336" t="s">
        <v>481</v>
      </c>
      <c r="B49" s="244">
        <v>6.8699999999999997E-2</v>
      </c>
      <c r="C49" s="216"/>
      <c r="D49" s="1749" t="s">
        <v>482</v>
      </c>
      <c r="E49" s="1476" t="s">
        <v>1</v>
      </c>
      <c r="F49" s="1476" t="s">
        <v>79</v>
      </c>
      <c r="G49" s="1476" t="s">
        <v>41</v>
      </c>
      <c r="H49" s="215"/>
      <c r="I49" s="1753" t="s">
        <v>538</v>
      </c>
      <c r="J49" s="1753"/>
      <c r="K49" s="1753"/>
      <c r="L49" s="1753"/>
      <c r="M49" s="1753"/>
      <c r="N49" s="215"/>
      <c r="O49" s="221"/>
      <c r="P49" s="221"/>
    </row>
    <row r="50" spans="1:16" s="220" customFormat="1" ht="33.75">
      <c r="A50" s="336" t="s">
        <v>483</v>
      </c>
      <c r="B50" s="244">
        <v>7.3400000000000007E-2</v>
      </c>
      <c r="C50" s="216"/>
      <c r="D50" s="1749"/>
      <c r="E50" s="1475">
        <f>SUM(E51:E66)</f>
        <v>2389739</v>
      </c>
      <c r="F50" s="1475">
        <f>SUM(F51:F66)</f>
        <v>1295191</v>
      </c>
      <c r="G50" s="1475">
        <f>SUM(G51:G66)</f>
        <v>1094548</v>
      </c>
      <c r="H50" s="225">
        <f>+E50-F14</f>
        <v>0</v>
      </c>
      <c r="I50" s="1751"/>
      <c r="J50" s="1751"/>
      <c r="K50" s="1751"/>
      <c r="L50" s="1751"/>
      <c r="M50" s="1751"/>
      <c r="N50" s="215"/>
      <c r="O50" s="221"/>
      <c r="P50" s="221"/>
    </row>
    <row r="51" spans="1:16" s="220" customFormat="1" ht="33.75">
      <c r="A51" s="336" t="s">
        <v>485</v>
      </c>
      <c r="B51" s="244">
        <v>0.04</v>
      </c>
      <c r="C51" s="216"/>
      <c r="D51" s="325" t="s">
        <v>484</v>
      </c>
      <c r="E51" s="286">
        <f t="shared" ref="E51:E66" si="0">+F51+G51</f>
        <v>39904</v>
      </c>
      <c r="F51" s="1600">
        <v>23662</v>
      </c>
      <c r="G51" s="1600">
        <v>16242</v>
      </c>
      <c r="H51" s="215"/>
      <c r="I51" s="1751" t="s">
        <v>2</v>
      </c>
      <c r="J51" s="1751" t="s">
        <v>94</v>
      </c>
      <c r="K51" s="326" t="s">
        <v>516</v>
      </c>
      <c r="L51" s="318" t="s">
        <v>506</v>
      </c>
      <c r="M51" s="318" t="s">
        <v>517</v>
      </c>
      <c r="N51" s="215"/>
      <c r="O51" s="221"/>
      <c r="P51" s="221"/>
    </row>
    <row r="52" spans="1:16" s="220" customFormat="1" ht="33.75">
      <c r="A52" s="214"/>
      <c r="B52" s="214"/>
      <c r="C52" s="216"/>
      <c r="D52" s="325" t="s">
        <v>486</v>
      </c>
      <c r="E52" s="286">
        <f t="shared" si="0"/>
        <v>290744</v>
      </c>
      <c r="F52" s="1600">
        <v>159851</v>
      </c>
      <c r="G52" s="1600">
        <v>130893</v>
      </c>
      <c r="H52" s="215"/>
      <c r="I52" s="1751"/>
      <c r="J52" s="1751"/>
      <c r="K52" s="326" t="s">
        <v>57</v>
      </c>
      <c r="L52" s="327"/>
      <c r="M52" s="327"/>
      <c r="N52" s="215"/>
      <c r="O52" s="221"/>
      <c r="P52" s="221"/>
    </row>
    <row r="53" spans="1:16" s="220" customFormat="1" ht="33.75">
      <c r="A53" s="336" t="s">
        <v>116</v>
      </c>
      <c r="B53" s="224">
        <v>34077</v>
      </c>
      <c r="C53" s="216"/>
      <c r="D53" s="325" t="s">
        <v>487</v>
      </c>
      <c r="E53" s="286">
        <f t="shared" si="0"/>
        <v>363773</v>
      </c>
      <c r="F53" s="1600">
        <v>193006</v>
      </c>
      <c r="G53" s="1600">
        <v>170767</v>
      </c>
      <c r="H53" s="215"/>
      <c r="I53" s="1754"/>
      <c r="J53" s="1754"/>
      <c r="K53" s="322" t="s">
        <v>507</v>
      </c>
      <c r="L53" s="205">
        <v>62178</v>
      </c>
      <c r="M53" s="205">
        <v>154522</v>
      </c>
      <c r="N53" s="215"/>
      <c r="O53" s="221"/>
      <c r="P53" s="221"/>
    </row>
    <row r="54" spans="1:16" s="220" customFormat="1" ht="33.75">
      <c r="A54" s="215"/>
      <c r="B54" s="215"/>
      <c r="C54" s="216"/>
      <c r="D54" s="325" t="s">
        <v>488</v>
      </c>
      <c r="E54" s="286">
        <f t="shared" si="0"/>
        <v>369910</v>
      </c>
      <c r="F54" s="1600">
        <v>195514</v>
      </c>
      <c r="G54" s="1600">
        <v>174396</v>
      </c>
      <c r="H54" s="215"/>
      <c r="I54" s="1754"/>
      <c r="J54" s="1754"/>
      <c r="K54" s="322" t="s">
        <v>508</v>
      </c>
      <c r="L54" s="205">
        <v>17415</v>
      </c>
      <c r="M54" s="205">
        <v>132156</v>
      </c>
      <c r="N54" s="215"/>
      <c r="O54" s="221"/>
      <c r="P54" s="221"/>
    </row>
    <row r="55" spans="1:16" s="220" customFormat="1" ht="33.75">
      <c r="A55" s="1747" t="s">
        <v>490</v>
      </c>
      <c r="B55" s="1748"/>
      <c r="C55" s="216"/>
      <c r="D55" s="325" t="s">
        <v>489</v>
      </c>
      <c r="E55" s="286">
        <f t="shared" si="0"/>
        <v>304235</v>
      </c>
      <c r="F55" s="1600">
        <v>160132</v>
      </c>
      <c r="G55" s="1600">
        <v>144103</v>
      </c>
      <c r="H55" s="215"/>
      <c r="I55" s="1754"/>
      <c r="J55" s="1754"/>
      <c r="K55" s="322" t="s">
        <v>509</v>
      </c>
      <c r="L55" s="205">
        <v>10389</v>
      </c>
      <c r="M55" s="205">
        <v>149896</v>
      </c>
      <c r="N55" s="215"/>
      <c r="O55" s="221"/>
      <c r="P55" s="221"/>
    </row>
    <row r="56" spans="1:16" s="220" customFormat="1" ht="33.75">
      <c r="A56" s="245" t="s">
        <v>113</v>
      </c>
      <c r="B56" s="185">
        <v>588</v>
      </c>
      <c r="C56" s="216"/>
      <c r="D56" s="325" t="s">
        <v>491</v>
      </c>
      <c r="E56" s="286">
        <f t="shared" si="0"/>
        <v>277881</v>
      </c>
      <c r="F56" s="1600">
        <v>147923</v>
      </c>
      <c r="G56" s="1600">
        <v>129958</v>
      </c>
      <c r="H56" s="215"/>
      <c r="I56" s="1754"/>
      <c r="J56" s="1754"/>
      <c r="K56" s="322" t="s">
        <v>510</v>
      </c>
      <c r="L56" s="205">
        <v>7163</v>
      </c>
      <c r="M56" s="205">
        <v>226957</v>
      </c>
      <c r="N56" s="215"/>
      <c r="O56" s="221"/>
      <c r="P56" s="221"/>
    </row>
    <row r="57" spans="1:16" s="220" customFormat="1" ht="33.75">
      <c r="A57" s="245" t="s">
        <v>114</v>
      </c>
      <c r="B57" s="185">
        <v>607</v>
      </c>
      <c r="C57" s="216"/>
      <c r="D57" s="325" t="s">
        <v>492</v>
      </c>
      <c r="E57" s="286">
        <f t="shared" si="0"/>
        <v>221313</v>
      </c>
      <c r="F57" s="1600">
        <v>119822</v>
      </c>
      <c r="G57" s="1600">
        <v>101491</v>
      </c>
      <c r="H57" s="215"/>
      <c r="I57" s="1754"/>
      <c r="J57" s="1754"/>
      <c r="K57" s="322" t="s">
        <v>511</v>
      </c>
      <c r="L57" s="205">
        <v>2115</v>
      </c>
      <c r="M57" s="205">
        <v>148911</v>
      </c>
      <c r="N57" s="215"/>
      <c r="O57" s="221"/>
      <c r="P57" s="221"/>
    </row>
    <row r="58" spans="1:16" s="220" customFormat="1" ht="33.75">
      <c r="A58" s="245" t="s">
        <v>289</v>
      </c>
      <c r="B58" s="185">
        <v>56</v>
      </c>
      <c r="C58" s="216"/>
      <c r="D58" s="325" t="s">
        <v>493</v>
      </c>
      <c r="E58" s="286">
        <f t="shared" si="0"/>
        <v>182275</v>
      </c>
      <c r="F58" s="1600">
        <v>100623</v>
      </c>
      <c r="G58" s="1600">
        <v>81652</v>
      </c>
      <c r="H58" s="215"/>
      <c r="I58" s="1754"/>
      <c r="J58" s="1754"/>
      <c r="K58" s="322" t="s">
        <v>512</v>
      </c>
      <c r="L58" s="205">
        <v>1740</v>
      </c>
      <c r="M58" s="205">
        <v>361765</v>
      </c>
      <c r="N58" s="215"/>
      <c r="O58" s="221"/>
      <c r="P58" s="221"/>
    </row>
    <row r="59" spans="1:16" s="220" customFormat="1" ht="33.75">
      <c r="A59" s="246" t="s">
        <v>495</v>
      </c>
      <c r="B59" s="247">
        <v>1123523629069</v>
      </c>
      <c r="C59" s="216"/>
      <c r="D59" s="325" t="s">
        <v>494</v>
      </c>
      <c r="E59" s="286">
        <f t="shared" si="0"/>
        <v>144082</v>
      </c>
      <c r="F59" s="1600">
        <v>80238</v>
      </c>
      <c r="G59" s="1600">
        <v>63844</v>
      </c>
      <c r="H59" s="215"/>
      <c r="I59" s="1754"/>
      <c r="J59" s="1754"/>
      <c r="K59" s="322" t="s">
        <v>513</v>
      </c>
      <c r="L59" s="205">
        <v>278</v>
      </c>
      <c r="M59" s="205">
        <v>196849</v>
      </c>
      <c r="N59" s="215"/>
      <c r="O59" s="221"/>
      <c r="P59" s="221"/>
    </row>
    <row r="60" spans="1:16" s="220" customFormat="1" ht="33.75" customHeight="1">
      <c r="A60" s="246" t="s">
        <v>1139</v>
      </c>
      <c r="B60" s="247">
        <f>1000000*6260564.01859642</f>
        <v>6260564018596.4199</v>
      </c>
      <c r="C60" s="216"/>
      <c r="D60" s="325" t="s">
        <v>496</v>
      </c>
      <c r="E60" s="286">
        <f t="shared" si="0"/>
        <v>91060</v>
      </c>
      <c r="F60" s="1600">
        <v>51907</v>
      </c>
      <c r="G60" s="1600">
        <v>39153</v>
      </c>
      <c r="H60" s="186"/>
      <c r="I60" s="1754"/>
      <c r="J60" s="1754"/>
      <c r="K60" s="322" t="s">
        <v>514</v>
      </c>
      <c r="L60" s="205">
        <v>255</v>
      </c>
      <c r="M60" s="205">
        <v>575796</v>
      </c>
      <c r="N60" s="215"/>
      <c r="O60" s="221"/>
      <c r="P60" s="221"/>
    </row>
    <row r="61" spans="1:16" s="220" customFormat="1" ht="33.75">
      <c r="A61" s="248" t="s">
        <v>8</v>
      </c>
      <c r="B61" s="256">
        <f>+B59/B60</f>
        <v>0.17946044888794016</v>
      </c>
      <c r="C61" s="216"/>
      <c r="D61" s="325" t="s">
        <v>497</v>
      </c>
      <c r="E61" s="286">
        <f>+F61+G61</f>
        <v>52859</v>
      </c>
      <c r="F61" s="1600">
        <v>31534</v>
      </c>
      <c r="G61" s="1600">
        <v>21325</v>
      </c>
      <c r="H61" s="186"/>
      <c r="I61" s="1754"/>
      <c r="J61" s="1754"/>
      <c r="K61" s="322" t="s">
        <v>515</v>
      </c>
      <c r="L61" s="205">
        <v>10</v>
      </c>
      <c r="M61" s="205">
        <v>442914</v>
      </c>
      <c r="N61" s="215"/>
      <c r="O61" s="221"/>
      <c r="P61" s="221"/>
    </row>
    <row r="62" spans="1:16" s="220" customFormat="1" ht="33.75">
      <c r="A62" s="216"/>
      <c r="B62" s="216"/>
      <c r="C62" s="216"/>
      <c r="D62" s="325" t="s">
        <v>498</v>
      </c>
      <c r="E62" s="286">
        <f t="shared" si="0"/>
        <v>27677</v>
      </c>
      <c r="F62" s="1600">
        <v>16840</v>
      </c>
      <c r="G62" s="1600">
        <v>10837</v>
      </c>
      <c r="H62" s="215"/>
      <c r="I62" s="214"/>
      <c r="J62" s="215"/>
      <c r="K62" s="215"/>
      <c r="L62" s="328">
        <f>SUM(L53:L61)</f>
        <v>101543</v>
      </c>
      <c r="M62" s="328">
        <f>SUM(M53:M61)</f>
        <v>2389766</v>
      </c>
      <c r="N62" s="225">
        <f>+M62-F14</f>
        <v>27</v>
      </c>
      <c r="O62" s="221"/>
      <c r="P62" s="221"/>
    </row>
    <row r="63" spans="1:16" s="220" customFormat="1" ht="33.75">
      <c r="A63" s="215"/>
      <c r="B63" s="215"/>
      <c r="C63" s="216"/>
      <c r="D63" s="325" t="s">
        <v>499</v>
      </c>
      <c r="E63" s="286">
        <f t="shared" si="0"/>
        <v>13556</v>
      </c>
      <c r="F63" s="1600">
        <v>8110</v>
      </c>
      <c r="G63" s="1600">
        <v>5446</v>
      </c>
      <c r="H63" s="215"/>
      <c r="I63" s="214"/>
      <c r="J63" s="215"/>
      <c r="K63" s="215"/>
      <c r="L63" s="225">
        <f>+L62-B14</f>
        <v>0</v>
      </c>
      <c r="M63" s="225">
        <f>+M62-F14</f>
        <v>27</v>
      </c>
      <c r="N63" s="215"/>
      <c r="O63" s="221"/>
      <c r="P63" s="221"/>
    </row>
    <row r="64" spans="1:16" s="220" customFormat="1" ht="33.75">
      <c r="A64" s="1747" t="s">
        <v>501</v>
      </c>
      <c r="B64" s="1748"/>
      <c r="C64" s="216"/>
      <c r="D64" s="325" t="s">
        <v>500</v>
      </c>
      <c r="E64" s="286">
        <f t="shared" si="0"/>
        <v>6471</v>
      </c>
      <c r="F64" s="1600">
        <v>3788</v>
      </c>
      <c r="G64" s="1600">
        <v>2683</v>
      </c>
      <c r="H64" s="215"/>
      <c r="I64" s="214"/>
      <c r="J64" s="215"/>
      <c r="K64" s="215"/>
      <c r="L64" s="225"/>
      <c r="M64" s="215"/>
      <c r="N64" s="215"/>
      <c r="O64" s="221"/>
      <c r="P64" s="221"/>
    </row>
    <row r="65" spans="1:18" s="220" customFormat="1" ht="33.75">
      <c r="A65" s="246" t="s">
        <v>503</v>
      </c>
      <c r="B65" s="185">
        <v>2229902</v>
      </c>
      <c r="C65" s="216"/>
      <c r="D65" s="325" t="s">
        <v>502</v>
      </c>
      <c r="E65" s="286">
        <f t="shared" si="0"/>
        <v>3997</v>
      </c>
      <c r="F65" s="1600">
        <v>2239</v>
      </c>
      <c r="G65" s="1600">
        <v>1758</v>
      </c>
      <c r="H65" s="215"/>
      <c r="I65" s="214"/>
      <c r="J65" s="215"/>
      <c r="K65" s="215"/>
      <c r="L65" s="215"/>
      <c r="M65" s="215"/>
      <c r="N65" s="215"/>
      <c r="O65" s="221"/>
      <c r="P65" s="221"/>
    </row>
    <row r="66" spans="1:18" s="220" customFormat="1" ht="33.75">
      <c r="A66" s="246" t="s">
        <v>504</v>
      </c>
      <c r="B66" s="185">
        <v>2299120</v>
      </c>
      <c r="C66" s="216"/>
      <c r="D66" s="325" t="s">
        <v>539</v>
      </c>
      <c r="E66" s="286">
        <f t="shared" si="0"/>
        <v>2</v>
      </c>
      <c r="F66" s="1601">
        <v>2</v>
      </c>
      <c r="G66" s="1602">
        <v>0</v>
      </c>
      <c r="H66" s="215"/>
      <c r="I66" s="214"/>
      <c r="J66" s="215"/>
      <c r="K66" s="215"/>
      <c r="L66" s="215"/>
      <c r="M66" s="215"/>
      <c r="N66" s="215"/>
      <c r="O66" s="221"/>
      <c r="P66" s="221"/>
    </row>
    <row r="67" spans="1:18" s="220" customFormat="1" ht="33.75">
      <c r="A67" s="246" t="s">
        <v>505</v>
      </c>
      <c r="B67" s="185">
        <v>7896228</v>
      </c>
      <c r="C67" s="216"/>
      <c r="G67" s="232">
        <f>+E50-F14</f>
        <v>0</v>
      </c>
      <c r="H67" s="215"/>
      <c r="I67" s="214"/>
      <c r="J67" s="215"/>
      <c r="K67" s="215"/>
      <c r="L67" s="215"/>
      <c r="M67" s="215"/>
      <c r="N67" s="215"/>
      <c r="O67" s="221"/>
      <c r="P67" s="221"/>
    </row>
    <row r="68" spans="1:18" s="220" customFormat="1" ht="33.75">
      <c r="A68" s="246" t="s">
        <v>529</v>
      </c>
      <c r="B68" s="185">
        <v>5031742</v>
      </c>
      <c r="C68" s="1733"/>
      <c r="D68" s="214"/>
      <c r="E68" s="214"/>
      <c r="F68" s="215"/>
      <c r="G68" s="215" t="s">
        <v>6</v>
      </c>
      <c r="H68" s="215"/>
      <c r="I68" s="214"/>
      <c r="J68" s="215"/>
      <c r="K68" s="215"/>
      <c r="L68" s="215"/>
      <c r="M68" s="215"/>
      <c r="N68" s="215"/>
      <c r="O68" s="221"/>
      <c r="P68" s="221"/>
    </row>
    <row r="69" spans="1:18" s="220" customFormat="1" ht="33.75">
      <c r="A69" s="291" t="s">
        <v>530</v>
      </c>
      <c r="B69" s="303">
        <v>2889416</v>
      </c>
      <c r="C69" s="216"/>
      <c r="D69" s="216"/>
      <c r="E69" s="214"/>
      <c r="F69" s="216"/>
      <c r="G69" s="215"/>
      <c r="H69" s="215"/>
      <c r="I69" s="214"/>
      <c r="J69" s="215"/>
      <c r="K69" s="215"/>
      <c r="L69" s="215"/>
      <c r="M69" s="215"/>
      <c r="N69" s="215"/>
      <c r="O69" s="221"/>
      <c r="P69" s="221"/>
    </row>
    <row r="70" spans="1:18" s="220" customFormat="1" ht="33.75">
      <c r="A70" s="291" t="s">
        <v>531</v>
      </c>
      <c r="B70" s="303">
        <v>2142326</v>
      </c>
      <c r="C70" s="216"/>
      <c r="D70" s="214"/>
      <c r="E70" s="214"/>
      <c r="F70" s="187"/>
      <c r="G70" s="187"/>
      <c r="H70" s="215"/>
      <c r="I70" s="214"/>
      <c r="J70" s="215"/>
      <c r="K70" s="1755" t="s">
        <v>796</v>
      </c>
      <c r="L70" s="1755"/>
      <c r="M70" s="1755"/>
      <c r="N70" s="215"/>
      <c r="O70" s="221"/>
      <c r="P70" s="221"/>
    </row>
    <row r="71" spans="1:18" s="220" customFormat="1" ht="33.75">
      <c r="A71" s="214"/>
      <c r="B71" s="214"/>
      <c r="C71" s="214"/>
      <c r="D71" s="214"/>
      <c r="E71" s="214"/>
      <c r="F71" s="187"/>
      <c r="G71" s="187"/>
      <c r="H71" s="215"/>
      <c r="I71" s="214"/>
      <c r="J71" s="215"/>
      <c r="K71" s="323" t="s">
        <v>288</v>
      </c>
      <c r="L71" s="241" t="s">
        <v>61</v>
      </c>
      <c r="M71" s="977" t="str">
        <f>+E74</f>
        <v>Ene-Jun.2023</v>
      </c>
      <c r="N71" s="215"/>
      <c r="O71" s="217"/>
      <c r="P71" s="217"/>
      <c r="Q71" s="213"/>
      <c r="R71" s="213"/>
    </row>
    <row r="72" spans="1:18" ht="31.5" customHeight="1">
      <c r="A72" s="215"/>
      <c r="K72" s="323">
        <v>1</v>
      </c>
      <c r="L72" s="240" t="s">
        <v>411</v>
      </c>
      <c r="M72" s="329">
        <v>12115243123.73</v>
      </c>
      <c r="N72" s="217"/>
      <c r="O72" s="213"/>
      <c r="P72" s="213"/>
    </row>
    <row r="73" spans="1:18" ht="33.75" customHeight="1">
      <c r="A73" s="215"/>
      <c r="K73" s="323">
        <v>2</v>
      </c>
      <c r="L73" s="240" t="s">
        <v>64</v>
      </c>
      <c r="M73" s="329">
        <v>14576252184.299999</v>
      </c>
      <c r="N73" s="217"/>
      <c r="O73" s="213"/>
      <c r="P73" s="213"/>
    </row>
    <row r="74" spans="1:18">
      <c r="A74" s="216"/>
      <c r="D74" s="1610" t="s">
        <v>1125</v>
      </c>
      <c r="E74" s="1611" t="s">
        <v>1156</v>
      </c>
      <c r="G74" s="1610" t="s">
        <v>806</v>
      </c>
      <c r="H74" s="1611" t="s">
        <v>1156</v>
      </c>
      <c r="K74" s="323">
        <v>3</v>
      </c>
      <c r="L74" s="240" t="s">
        <v>567</v>
      </c>
      <c r="M74" s="329">
        <v>5166700619.3999996</v>
      </c>
      <c r="N74" s="217"/>
      <c r="O74" s="213"/>
      <c r="P74" s="213"/>
    </row>
    <row r="75" spans="1:18">
      <c r="A75" s="216"/>
      <c r="D75" s="240" t="s">
        <v>42</v>
      </c>
      <c r="E75" s="329">
        <v>34942743117.940002</v>
      </c>
      <c r="G75" s="240" t="s">
        <v>262</v>
      </c>
      <c r="H75" s="329">
        <v>11407636072.360001</v>
      </c>
      <c r="K75" s="323">
        <v>4</v>
      </c>
      <c r="L75" s="240" t="s">
        <v>63</v>
      </c>
      <c r="M75" s="1473">
        <v>2735180692.6799998</v>
      </c>
      <c r="N75" s="217"/>
      <c r="O75" s="213"/>
      <c r="P75" s="213"/>
    </row>
    <row r="76" spans="1:18">
      <c r="A76" s="216"/>
      <c r="D76" s="240" t="s">
        <v>43</v>
      </c>
      <c r="E76" s="329">
        <v>1498654069.78</v>
      </c>
      <c r="G76" s="240" t="s">
        <v>263</v>
      </c>
      <c r="H76" s="329">
        <v>8154357179.8299999</v>
      </c>
      <c r="K76" s="323">
        <v>5</v>
      </c>
      <c r="L76" s="240" t="s">
        <v>65</v>
      </c>
      <c r="M76" s="1473">
        <v>1384723354.71</v>
      </c>
      <c r="N76" s="217"/>
      <c r="O76" s="213"/>
      <c r="P76" s="213"/>
    </row>
    <row r="77" spans="1:18">
      <c r="A77" s="216"/>
      <c r="D77" s="240" t="s">
        <v>44</v>
      </c>
      <c r="E77" s="1472"/>
      <c r="G77" s="240" t="s">
        <v>264</v>
      </c>
      <c r="H77" s="329">
        <v>7036805099.5</v>
      </c>
      <c r="K77" s="323">
        <v>6</v>
      </c>
      <c r="L77" s="240" t="s">
        <v>69</v>
      </c>
      <c r="M77" s="1473">
        <v>2332279836.6900001</v>
      </c>
      <c r="N77" s="217"/>
      <c r="O77" s="213"/>
      <c r="P77" s="213"/>
    </row>
    <row r="78" spans="1:18">
      <c r="A78" s="216"/>
      <c r="D78" s="240" t="s">
        <v>45</v>
      </c>
      <c r="E78" s="329">
        <v>3629598612.5500002</v>
      </c>
      <c r="G78" s="240" t="s">
        <v>265</v>
      </c>
      <c r="H78" s="329">
        <v>6686275709.8699999</v>
      </c>
      <c r="K78" s="323">
        <v>7</v>
      </c>
      <c r="L78" s="240" t="s">
        <v>62</v>
      </c>
      <c r="M78" s="330"/>
      <c r="N78" s="217"/>
      <c r="O78" s="213"/>
      <c r="P78" s="213"/>
    </row>
    <row r="79" spans="1:18">
      <c r="A79" s="216"/>
      <c r="D79" s="240" t="s">
        <v>46</v>
      </c>
      <c r="E79" s="329">
        <v>161553107.91999999</v>
      </c>
      <c r="G79" s="240" t="s">
        <v>266</v>
      </c>
      <c r="H79" s="329">
        <v>5941176119.6599998</v>
      </c>
      <c r="K79" s="323">
        <v>8</v>
      </c>
      <c r="L79" s="240" t="s">
        <v>279</v>
      </c>
      <c r="M79" s="329">
        <v>810907161.20000005</v>
      </c>
      <c r="N79" s="217"/>
      <c r="O79" s="213"/>
      <c r="P79" s="213"/>
    </row>
    <row r="80" spans="1:18">
      <c r="A80" s="216"/>
      <c r="D80" s="240" t="s">
        <v>533</v>
      </c>
      <c r="E80" s="329">
        <v>271324336.80000001</v>
      </c>
      <c r="G80" s="240" t="s">
        <v>95</v>
      </c>
      <c r="H80" s="329">
        <v>1538701449.4000001</v>
      </c>
      <c r="K80" s="323">
        <v>9</v>
      </c>
      <c r="L80" s="240" t="s">
        <v>68</v>
      </c>
      <c r="M80" s="329">
        <v>801116565.38999999</v>
      </c>
      <c r="N80" s="217"/>
      <c r="O80" s="213"/>
      <c r="P80" s="213"/>
    </row>
    <row r="81" spans="1:16">
      <c r="A81" s="216"/>
      <c r="D81" s="240" t="s">
        <v>534</v>
      </c>
      <c r="E81" s="329">
        <v>288161570.88999999</v>
      </c>
      <c r="G81" s="240" t="s">
        <v>267</v>
      </c>
      <c r="H81" s="329">
        <v>253126689.36000001</v>
      </c>
      <c r="K81" s="323">
        <v>10</v>
      </c>
      <c r="L81" s="240" t="s">
        <v>71</v>
      </c>
      <c r="M81" s="329">
        <v>838199313.04999995</v>
      </c>
      <c r="N81" s="217"/>
      <c r="O81" s="213"/>
      <c r="P81" s="213"/>
    </row>
    <row r="82" spans="1:16">
      <c r="A82" s="216"/>
      <c r="D82" s="240" t="s">
        <v>193</v>
      </c>
      <c r="E82" s="329">
        <v>1646620212.6199999</v>
      </c>
      <c r="G82" s="240" t="s">
        <v>268</v>
      </c>
      <c r="H82" s="329">
        <v>288161570.88999999</v>
      </c>
      <c r="K82" s="323">
        <v>12</v>
      </c>
      <c r="L82" s="240" t="s">
        <v>70</v>
      </c>
      <c r="M82" s="329">
        <v>936095169.48000002</v>
      </c>
      <c r="N82" s="217"/>
      <c r="O82" s="213"/>
      <c r="P82" s="213"/>
    </row>
    <row r="83" spans="1:16">
      <c r="A83" s="216"/>
      <c r="D83" s="240" t="s">
        <v>535</v>
      </c>
      <c r="E83" s="329">
        <v>357577901.67000002</v>
      </c>
      <c r="G83" s="240" t="s">
        <v>269</v>
      </c>
      <c r="H83" s="329">
        <v>156110038.24000001</v>
      </c>
      <c r="K83" s="323">
        <v>13</v>
      </c>
      <c r="L83" s="240" t="s">
        <v>129</v>
      </c>
      <c r="M83" s="329">
        <v>480014576.67000002</v>
      </c>
      <c r="N83" s="217"/>
      <c r="O83" s="213"/>
      <c r="P83" s="213"/>
    </row>
    <row r="84" spans="1:16">
      <c r="A84" s="216"/>
      <c r="C84" s="214"/>
      <c r="D84" s="240" t="s">
        <v>536</v>
      </c>
      <c r="E84" s="329">
        <v>178792124.19999999</v>
      </c>
      <c r="G84" s="240" t="s">
        <v>270</v>
      </c>
      <c r="H84" s="329">
        <v>58090389.869999997</v>
      </c>
      <c r="K84" s="323">
        <v>11</v>
      </c>
      <c r="L84" s="240" t="s">
        <v>121</v>
      </c>
      <c r="M84" s="329">
        <v>273510126.49000001</v>
      </c>
      <c r="N84" s="217"/>
      <c r="O84" s="213"/>
      <c r="P84" s="213"/>
    </row>
    <row r="85" spans="1:16">
      <c r="A85" s="216"/>
      <c r="C85" s="214"/>
      <c r="D85" s="240" t="s">
        <v>1</v>
      </c>
      <c r="E85" s="309">
        <f>SUM(E75:E84)</f>
        <v>42975025054.370003</v>
      </c>
      <c r="G85" s="240" t="s">
        <v>271</v>
      </c>
      <c r="H85" s="329">
        <v>161553107.91999999</v>
      </c>
      <c r="K85" s="323">
        <v>15</v>
      </c>
      <c r="L85" s="240" t="s">
        <v>188</v>
      </c>
      <c r="M85" s="329">
        <v>248395019.34999999</v>
      </c>
      <c r="N85" s="217"/>
      <c r="O85" s="213"/>
      <c r="P85" s="213"/>
    </row>
    <row r="86" spans="1:16">
      <c r="A86" s="216"/>
      <c r="C86" s="214"/>
      <c r="D86" s="215"/>
      <c r="G86" s="240" t="s">
        <v>413</v>
      </c>
      <c r="H86" s="329">
        <v>520972241.86000001</v>
      </c>
      <c r="K86" s="323">
        <v>14</v>
      </c>
      <c r="L86" s="240" t="s">
        <v>56</v>
      </c>
      <c r="M86" s="329">
        <v>346594106.52999997</v>
      </c>
      <c r="N86" s="217"/>
      <c r="O86" s="213"/>
      <c r="P86" s="213"/>
    </row>
    <row r="87" spans="1:16">
      <c r="A87" s="216"/>
      <c r="D87" s="215"/>
      <c r="G87" s="240" t="s">
        <v>430</v>
      </c>
      <c r="H87" s="329">
        <v>235689359.74000001</v>
      </c>
      <c r="K87" s="323">
        <v>16</v>
      </c>
      <c r="L87" s="240" t="s">
        <v>72</v>
      </c>
      <c r="M87" s="329">
        <v>364360505.38</v>
      </c>
      <c r="N87" s="217"/>
      <c r="O87" s="213"/>
      <c r="P87" s="213"/>
    </row>
    <row r="88" spans="1:16">
      <c r="A88" s="216"/>
      <c r="D88" s="240" t="s">
        <v>1126</v>
      </c>
      <c r="E88" s="977" t="s">
        <v>1138</v>
      </c>
      <c r="G88" s="240" t="s">
        <v>535</v>
      </c>
      <c r="H88" s="329">
        <v>357577901.67000002</v>
      </c>
      <c r="K88" s="323">
        <v>19</v>
      </c>
      <c r="L88" s="240" t="s">
        <v>123</v>
      </c>
      <c r="M88" s="330"/>
      <c r="N88" s="217"/>
      <c r="O88" s="213"/>
      <c r="P88" s="213"/>
    </row>
    <row r="89" spans="1:16">
      <c r="A89" s="216"/>
      <c r="D89" s="240" t="s">
        <v>440</v>
      </c>
      <c r="E89" s="329">
        <f>41024888567.79+2273369690.99</f>
        <v>43298258258.779999</v>
      </c>
      <c r="G89" s="240" t="s">
        <v>536</v>
      </c>
      <c r="H89" s="329">
        <v>178792124.19999999</v>
      </c>
      <c r="K89" s="323">
        <v>17</v>
      </c>
      <c r="L89" s="240" t="s">
        <v>67</v>
      </c>
      <c r="M89" s="329">
        <v>395447761</v>
      </c>
      <c r="N89" s="217"/>
      <c r="O89" s="213"/>
      <c r="P89" s="213"/>
    </row>
    <row r="90" spans="1:16">
      <c r="A90" s="216"/>
      <c r="D90" s="240" t="s">
        <v>58</v>
      </c>
      <c r="E90" s="329">
        <v>578426610.36000001</v>
      </c>
      <c r="G90" s="240" t="s">
        <v>272</v>
      </c>
      <c r="H90" s="331" t="s">
        <v>975</v>
      </c>
      <c r="K90" s="323">
        <v>18</v>
      </c>
      <c r="L90" s="240" t="s">
        <v>66</v>
      </c>
      <c r="M90" s="330"/>
      <c r="N90" s="217"/>
      <c r="O90" s="213"/>
      <c r="P90" s="213"/>
    </row>
    <row r="91" spans="1:16">
      <c r="A91" s="216"/>
      <c r="D91" s="240" t="s">
        <v>59</v>
      </c>
      <c r="E91" s="329">
        <v>1993594815.4000001</v>
      </c>
      <c r="G91" s="240" t="s">
        <v>273</v>
      </c>
      <c r="H91" s="331">
        <v>0</v>
      </c>
      <c r="K91" s="323">
        <v>20</v>
      </c>
      <c r="L91" s="240" t="s">
        <v>568</v>
      </c>
      <c r="M91" s="330"/>
      <c r="N91" s="217"/>
      <c r="O91" s="213"/>
      <c r="P91" s="213"/>
    </row>
    <row r="92" spans="1:16">
      <c r="A92" s="216"/>
      <c r="D92" s="240" t="s">
        <v>60</v>
      </c>
      <c r="E92" s="329">
        <v>284904217.20999998</v>
      </c>
      <c r="G92" s="240" t="s">
        <v>261</v>
      </c>
      <c r="H92" s="309">
        <f>SUM(H75:H91)</f>
        <v>42975025054.369995</v>
      </c>
      <c r="K92" s="323">
        <v>21</v>
      </c>
      <c r="L92" s="240" t="s">
        <v>122</v>
      </c>
      <c r="M92" s="329">
        <v>71664753.090000004</v>
      </c>
      <c r="N92" s="217"/>
      <c r="O92" s="213"/>
      <c r="P92" s="213"/>
    </row>
    <row r="93" spans="1:16">
      <c r="A93" s="216"/>
      <c r="D93" s="240" t="s">
        <v>89</v>
      </c>
      <c r="E93" s="339"/>
      <c r="G93" s="214"/>
      <c r="H93" s="311">
        <f>+H92-E85</f>
        <v>0</v>
      </c>
      <c r="K93" s="323">
        <v>22</v>
      </c>
      <c r="L93" s="240" t="s">
        <v>73</v>
      </c>
      <c r="M93" s="330"/>
      <c r="N93" s="217"/>
      <c r="O93" s="213"/>
      <c r="P93" s="213"/>
    </row>
    <row r="94" spans="1:16">
      <c r="A94" s="216"/>
      <c r="D94" s="240" t="s">
        <v>422</v>
      </c>
      <c r="E94" s="339"/>
      <c r="G94" s="214"/>
      <c r="K94" s="323">
        <v>23</v>
      </c>
      <c r="L94" s="240" t="s">
        <v>290</v>
      </c>
      <c r="M94" s="330"/>
      <c r="N94" s="217"/>
      <c r="O94" s="213"/>
      <c r="P94" s="213"/>
    </row>
    <row r="95" spans="1:16">
      <c r="A95" s="216"/>
      <c r="D95" s="240" t="s">
        <v>7</v>
      </c>
      <c r="E95" s="309">
        <f>SUM(E89:E94)</f>
        <v>46155183901.75</v>
      </c>
      <c r="G95" s="214"/>
      <c r="K95" s="323">
        <v>24</v>
      </c>
      <c r="L95" s="240" t="s">
        <v>99</v>
      </c>
      <c r="M95" s="330"/>
      <c r="N95" s="217"/>
      <c r="O95" s="213"/>
      <c r="P95" s="213"/>
    </row>
    <row r="96" spans="1:16">
      <c r="A96" s="216"/>
      <c r="G96" s="214"/>
      <c r="K96" s="323">
        <v>25</v>
      </c>
      <c r="L96" s="240" t="s">
        <v>74</v>
      </c>
      <c r="M96" s="330"/>
      <c r="N96" s="217"/>
      <c r="O96" s="213"/>
      <c r="P96" s="213"/>
    </row>
    <row r="97" spans="1:16">
      <c r="A97" s="216"/>
      <c r="G97" s="214"/>
      <c r="K97" s="323">
        <v>26</v>
      </c>
      <c r="L97" s="240" t="s">
        <v>75</v>
      </c>
      <c r="M97" s="330"/>
      <c r="N97" s="217"/>
      <c r="O97" s="213"/>
      <c r="P97" s="213"/>
    </row>
    <row r="98" spans="1:16">
      <c r="A98" s="216"/>
      <c r="D98" s="241" t="s">
        <v>1127</v>
      </c>
      <c r="E98" s="977" t="s">
        <v>1138</v>
      </c>
      <c r="G98" s="214"/>
      <c r="K98" s="323">
        <v>27</v>
      </c>
      <c r="L98" s="240" t="s">
        <v>98</v>
      </c>
      <c r="M98" s="330"/>
      <c r="N98" s="217"/>
      <c r="O98" s="213"/>
      <c r="P98" s="213"/>
    </row>
    <row r="99" spans="1:16" ht="63">
      <c r="A99" s="216"/>
      <c r="D99" s="240" t="s">
        <v>562</v>
      </c>
      <c r="E99" s="308">
        <v>4138069623.5</v>
      </c>
      <c r="G99" s="214"/>
      <c r="K99" s="323">
        <v>28</v>
      </c>
      <c r="L99" s="240" t="s">
        <v>97</v>
      </c>
      <c r="M99" s="330"/>
      <c r="N99" s="217"/>
      <c r="O99" s="213"/>
      <c r="P99" s="213"/>
    </row>
    <row r="100" spans="1:16">
      <c r="A100" s="216"/>
      <c r="D100" s="240" t="s">
        <v>60</v>
      </c>
      <c r="E100" s="308">
        <v>180062620.47</v>
      </c>
      <c r="G100" s="214"/>
      <c r="K100" s="323">
        <v>29</v>
      </c>
      <c r="L100" s="240" t="s">
        <v>76</v>
      </c>
      <c r="M100" s="330"/>
      <c r="N100" s="217"/>
      <c r="O100" s="213"/>
      <c r="P100" s="213"/>
    </row>
    <row r="101" spans="1:16">
      <c r="A101" s="216"/>
      <c r="D101" s="240" t="s">
        <v>563</v>
      </c>
      <c r="E101" s="308">
        <v>3306355.26</v>
      </c>
      <c r="G101" s="214"/>
      <c r="K101" s="323" t="s">
        <v>1</v>
      </c>
      <c r="L101" s="240" t="s">
        <v>1</v>
      </c>
      <c r="M101" s="309">
        <f>SUM(M72:M100)</f>
        <v>43876684869.139992</v>
      </c>
      <c r="N101" s="217"/>
      <c r="O101" s="213"/>
      <c r="P101" s="213"/>
    </row>
    <row r="102" spans="1:16">
      <c r="A102" s="216"/>
      <c r="D102" s="240" t="s">
        <v>7</v>
      </c>
      <c r="E102" s="309">
        <f>SUM(E99:E101)</f>
        <v>4321438599.2300005</v>
      </c>
      <c r="I102" s="215"/>
      <c r="J102" s="311"/>
      <c r="M102" s="217"/>
      <c r="N102" s="217"/>
      <c r="O102" s="213"/>
      <c r="P102" s="213"/>
    </row>
    <row r="103" spans="1:16">
      <c r="A103" s="216"/>
      <c r="E103" s="215"/>
      <c r="I103" s="215"/>
      <c r="M103" s="217"/>
      <c r="N103" s="217"/>
      <c r="O103" s="213"/>
      <c r="P103" s="213"/>
    </row>
    <row r="105" spans="1:16">
      <c r="J105" s="310"/>
    </row>
  </sheetData>
  <mergeCells count="27">
    <mergeCell ref="K70:M70"/>
    <mergeCell ref="A1:N1"/>
    <mergeCell ref="I50:M50"/>
    <mergeCell ref="A24:E24"/>
    <mergeCell ref="A35:E35"/>
    <mergeCell ref="A41:D41"/>
    <mergeCell ref="H10:M10"/>
    <mergeCell ref="A42:B42"/>
    <mergeCell ref="C42:D42"/>
    <mergeCell ref="H11:H12"/>
    <mergeCell ref="I11:J11"/>
    <mergeCell ref="A32:B32"/>
    <mergeCell ref="A6:A7"/>
    <mergeCell ref="A9:B9"/>
    <mergeCell ref="C9:D9"/>
    <mergeCell ref="E9:F9"/>
    <mergeCell ref="I51:I52"/>
    <mergeCell ref="I48:M48"/>
    <mergeCell ref="I49:M49"/>
    <mergeCell ref="J53:J61"/>
    <mergeCell ref="I53:I61"/>
    <mergeCell ref="J51:J52"/>
    <mergeCell ref="A48:B48"/>
    <mergeCell ref="D49:D50"/>
    <mergeCell ref="D48:G48"/>
    <mergeCell ref="A55:B55"/>
    <mergeCell ref="A64:B64"/>
  </mergeCells>
  <conditionalFormatting sqref="C10:C13 E10:E11">
    <cfRule type="cellIs" dxfId="736" priority="188" operator="equal">
      <formula>0</formula>
    </cfRule>
  </conditionalFormatting>
  <conditionalFormatting sqref="A10:A13">
    <cfRule type="cellIs" dxfId="735" priority="187" operator="equal">
      <formula>0</formula>
    </cfRule>
  </conditionalFormatting>
  <conditionalFormatting sqref="B61 C43:C44">
    <cfRule type="cellIs" dxfId="734" priority="190" operator="equal">
      <formula>0</formula>
    </cfRule>
  </conditionalFormatting>
  <conditionalFormatting sqref="P8:P9">
    <cfRule type="cellIs" dxfId="733" priority="184" operator="equal">
      <formula>0</formula>
    </cfRule>
  </conditionalFormatting>
  <conditionalFormatting sqref="J18:J27">
    <cfRule type="cellIs" dxfId="732" priority="183" operator="equal">
      <formula>0</formula>
    </cfRule>
  </conditionalFormatting>
  <conditionalFormatting sqref="J32:J40">
    <cfRule type="cellIs" dxfId="731" priority="181" operator="equal">
      <formula>0</formula>
    </cfRule>
  </conditionalFormatting>
  <conditionalFormatting sqref="P5:P6">
    <cfRule type="cellIs" dxfId="730" priority="168" operator="equal">
      <formula>0</formula>
    </cfRule>
  </conditionalFormatting>
  <conditionalFormatting sqref="B58">
    <cfRule type="cellIs" dxfId="729" priority="151" operator="equal">
      <formula>0</formula>
    </cfRule>
  </conditionalFormatting>
  <conditionalFormatting sqref="B60">
    <cfRule type="cellIs" dxfId="728" priority="149" operator="equal">
      <formula>0</formula>
    </cfRule>
  </conditionalFormatting>
  <conditionalFormatting sqref="B68:B70">
    <cfRule type="cellIs" dxfId="727" priority="108" operator="equal">
      <formula>0</formula>
    </cfRule>
  </conditionalFormatting>
  <conditionalFormatting sqref="B56">
    <cfRule type="cellIs" dxfId="726" priority="83" operator="equal">
      <formula>0</formula>
    </cfRule>
  </conditionalFormatting>
  <conditionalFormatting sqref="B57">
    <cfRule type="cellIs" dxfId="725" priority="82" operator="equal">
      <formula>0</formula>
    </cfRule>
  </conditionalFormatting>
  <conditionalFormatting sqref="B59">
    <cfRule type="cellIs" dxfId="724" priority="81" operator="equal">
      <formula>0</formula>
    </cfRule>
  </conditionalFormatting>
  <conditionalFormatting sqref="B65:B67">
    <cfRule type="cellIs" dxfId="723" priority="80" operator="equal">
      <formula>0</formula>
    </cfRule>
  </conditionalFormatting>
  <conditionalFormatting sqref="B33">
    <cfRule type="cellIs" dxfId="722" priority="70" operator="equal">
      <formula>0</formula>
    </cfRule>
  </conditionalFormatting>
  <conditionalFormatting sqref="F10:F11">
    <cfRule type="cellIs" dxfId="721" priority="53" operator="equal">
      <formula>0</formula>
    </cfRule>
  </conditionalFormatting>
  <conditionalFormatting sqref="E93:E94">
    <cfRule type="cellIs" dxfId="720" priority="41" operator="equal">
      <formula>0</formula>
    </cfRule>
  </conditionalFormatting>
  <conditionalFormatting sqref="H13">
    <cfRule type="cellIs" dxfId="719" priority="40" operator="equal">
      <formula>0</formula>
    </cfRule>
  </conditionalFormatting>
  <conditionalFormatting sqref="B7:C7">
    <cfRule type="cellIs" dxfId="718" priority="37" operator="equal">
      <formula>0</formula>
    </cfRule>
  </conditionalFormatting>
  <conditionalFormatting sqref="B10:B12">
    <cfRule type="cellIs" dxfId="717" priority="36" operator="equal">
      <formula>0</formula>
    </cfRule>
  </conditionalFormatting>
  <conditionalFormatting sqref="D10:D12">
    <cfRule type="cellIs" dxfId="716" priority="35" operator="equal">
      <formula>0</formula>
    </cfRule>
  </conditionalFormatting>
  <conditionalFormatting sqref="C26:C28">
    <cfRule type="cellIs" dxfId="715" priority="33" operator="equal">
      <formula>0</formula>
    </cfRule>
  </conditionalFormatting>
  <conditionalFormatting sqref="D26:E28">
    <cfRule type="cellIs" dxfId="714" priority="32" operator="equal">
      <formula>0</formula>
    </cfRule>
  </conditionalFormatting>
  <conditionalFormatting sqref="C37:C38">
    <cfRule type="cellIs" dxfId="713" priority="30" operator="equal">
      <formula>0</formula>
    </cfRule>
  </conditionalFormatting>
  <conditionalFormatting sqref="D37:E38">
    <cfRule type="cellIs" dxfId="712" priority="29" operator="equal">
      <formula>0</formula>
    </cfRule>
  </conditionalFormatting>
  <conditionalFormatting sqref="B43:B44">
    <cfRule type="cellIs" dxfId="711" priority="28" operator="equal">
      <formula>0</formula>
    </cfRule>
  </conditionalFormatting>
  <conditionalFormatting sqref="D43:D44">
    <cfRule type="cellIs" dxfId="710" priority="27" operator="equal">
      <formula>0</formula>
    </cfRule>
  </conditionalFormatting>
  <conditionalFormatting sqref="B53">
    <cfRule type="cellIs" dxfId="709" priority="26" operator="equal">
      <formula>0</formula>
    </cfRule>
  </conditionalFormatting>
  <conditionalFormatting sqref="B49:B51">
    <cfRule type="cellIs" dxfId="708" priority="25" operator="equal">
      <formula>0</formula>
    </cfRule>
  </conditionalFormatting>
  <conditionalFormatting sqref="F66">
    <cfRule type="cellIs" dxfId="707" priority="24" operator="equal">
      <formula>0</formula>
    </cfRule>
  </conditionalFormatting>
  <conditionalFormatting sqref="F51:G65">
    <cfRule type="cellIs" dxfId="706" priority="22" operator="equal">
      <formula>0</formula>
    </cfRule>
  </conditionalFormatting>
  <conditionalFormatting sqref="G51:G65">
    <cfRule type="cellIs" dxfId="705" priority="23" operator="equal">
      <formula>0</formula>
    </cfRule>
  </conditionalFormatting>
  <conditionalFormatting sqref="E77">
    <cfRule type="cellIs" dxfId="704" priority="21" operator="equal">
      <formula>0</formula>
    </cfRule>
  </conditionalFormatting>
  <conditionalFormatting sqref="E89:E92">
    <cfRule type="cellIs" dxfId="703" priority="20" operator="equal">
      <formula>0</formula>
    </cfRule>
  </conditionalFormatting>
  <conditionalFormatting sqref="L53:M61">
    <cfRule type="cellIs" dxfId="702" priority="19" operator="equal">
      <formula>0</formula>
    </cfRule>
  </conditionalFormatting>
  <conditionalFormatting sqref="K32:K40">
    <cfRule type="cellIs" dxfId="701" priority="18" operator="equal">
      <formula>0</formula>
    </cfRule>
  </conditionalFormatting>
  <conditionalFormatting sqref="K18:K27">
    <cfRule type="cellIs" dxfId="700" priority="17" operator="equal">
      <formula>0</formula>
    </cfRule>
  </conditionalFormatting>
  <conditionalFormatting sqref="I13:M13">
    <cfRule type="cellIs" dxfId="699" priority="16" operator="equal">
      <formula>0</formula>
    </cfRule>
  </conditionalFormatting>
  <conditionalFormatting sqref="L63:M63">
    <cfRule type="cellIs" dxfId="698" priority="7" operator="greaterThan">
      <formula>0</formula>
    </cfRule>
  </conditionalFormatting>
  <conditionalFormatting sqref="K42">
    <cfRule type="cellIs" dxfId="697" priority="5" operator="greaterThan">
      <formula>0</formula>
    </cfRule>
    <cfRule type="cellIs" dxfId="696" priority="6" operator="greaterThan">
      <formula>0</formula>
    </cfRule>
  </conditionalFormatting>
  <conditionalFormatting sqref="L28">
    <cfRule type="cellIs" dxfId="695" priority="3" operator="greaterThan">
      <formula>0</formula>
    </cfRule>
    <cfRule type="cellIs" dxfId="694" priority="4" operator="greaterThan">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4" activePane="bottomLeft" state="frozen"/>
      <selection activeCell="A6" sqref="A6:J27"/>
      <selection pane="bottomLeft" activeCell="A6" sqref="A6:J27"/>
    </sheetView>
  </sheetViews>
  <sheetFormatPr baseColWidth="10" defaultColWidth="11.42578125" defaultRowHeight="12.75"/>
  <cols>
    <col min="1" max="1" width="137.42578125" style="582" customWidth="1"/>
    <col min="2" max="2" width="13" style="582" customWidth="1"/>
    <col min="3" max="16384" width="11.42578125" style="582"/>
  </cols>
  <sheetData>
    <row r="1" spans="1:1">
      <c r="A1" s="581" t="s">
        <v>402</v>
      </c>
    </row>
    <row r="2" spans="1:1" ht="24" customHeight="1"/>
    <row r="5" spans="1:1">
      <c r="A5" s="583" t="s">
        <v>292</v>
      </c>
    </row>
    <row r="6" spans="1:1">
      <c r="A6" s="583"/>
    </row>
    <row r="7" spans="1:1">
      <c r="A7" s="584" t="s">
        <v>293</v>
      </c>
    </row>
    <row r="8" spans="1:1">
      <c r="A8" s="584" t="s">
        <v>294</v>
      </c>
    </row>
    <row r="9" spans="1:1">
      <c r="A9" s="584" t="s">
        <v>295</v>
      </c>
    </row>
    <row r="10" spans="1:1">
      <c r="A10" s="584" t="s">
        <v>296</v>
      </c>
    </row>
    <row r="11" spans="1:1" collapsed="1"/>
    <row r="12" spans="1:1">
      <c r="A12" s="585" t="s">
        <v>297</v>
      </c>
    </row>
    <row r="13" spans="1:1">
      <c r="A13" s="584" t="s">
        <v>298</v>
      </c>
    </row>
    <row r="14" spans="1:1">
      <c r="A14" s="584" t="s">
        <v>299</v>
      </c>
    </row>
    <row r="15" spans="1:1">
      <c r="A15" s="584" t="s">
        <v>300</v>
      </c>
    </row>
    <row r="16" spans="1:1">
      <c r="A16" s="584" t="s">
        <v>301</v>
      </c>
    </row>
    <row r="17" spans="1:8">
      <c r="A17" s="584" t="s">
        <v>302</v>
      </c>
    </row>
    <row r="18" spans="1:8" collapsed="1">
      <c r="A18" s="584" t="s">
        <v>303</v>
      </c>
    </row>
    <row r="19" spans="1:8" ht="4.5" customHeight="1">
      <c r="A19" s="586"/>
    </row>
    <row r="20" spans="1:8">
      <c r="A20" s="585" t="s">
        <v>304</v>
      </c>
    </row>
    <row r="21" spans="1:8" ht="3.75" customHeight="1">
      <c r="A21" s="585"/>
    </row>
    <row r="22" spans="1:8">
      <c r="A22" s="587" t="s">
        <v>305</v>
      </c>
    </row>
    <row r="23" spans="1:8" ht="6" customHeight="1">
      <c r="A23" s="587"/>
    </row>
    <row r="24" spans="1:8">
      <c r="A24" s="588" t="s">
        <v>306</v>
      </c>
    </row>
    <row r="25" spans="1:8">
      <c r="A25" s="588" t="s">
        <v>307</v>
      </c>
      <c r="H25" s="582" t="s">
        <v>6</v>
      </c>
    </row>
    <row r="26" spans="1:8">
      <c r="A26" s="588" t="s">
        <v>308</v>
      </c>
    </row>
    <row r="27" spans="1:8">
      <c r="A27" s="588" t="s">
        <v>309</v>
      </c>
    </row>
    <row r="28" spans="1:8">
      <c r="A28" s="588" t="s">
        <v>310</v>
      </c>
    </row>
    <row r="29" spans="1:8">
      <c r="A29" s="588" t="s">
        <v>311</v>
      </c>
    </row>
    <row r="30" spans="1:8" ht="6.75" customHeight="1"/>
    <row r="31" spans="1:8">
      <c r="A31" s="587" t="s">
        <v>312</v>
      </c>
    </row>
    <row r="32" spans="1:8" ht="3.75" customHeight="1"/>
    <row r="33" spans="1:1" s="589" customFormat="1">
      <c r="A33" s="588" t="s">
        <v>313</v>
      </c>
    </row>
    <row r="34" spans="1:1">
      <c r="A34" s="588" t="s">
        <v>314</v>
      </c>
    </row>
    <row r="35" spans="1:1">
      <c r="A35" s="588" t="s">
        <v>315</v>
      </c>
    </row>
    <row r="36" spans="1:1">
      <c r="A36" s="588" t="s">
        <v>316</v>
      </c>
    </row>
    <row r="37" spans="1:1">
      <c r="A37" s="588" t="s">
        <v>317</v>
      </c>
    </row>
    <row r="38" spans="1:1">
      <c r="A38" s="588" t="s">
        <v>318</v>
      </c>
    </row>
    <row r="39" spans="1:1" ht="7.5" customHeight="1">
      <c r="A39" s="590"/>
    </row>
    <row r="40" spans="1:1">
      <c r="A40" s="587" t="s">
        <v>319</v>
      </c>
    </row>
    <row r="41" spans="1:1" ht="6" customHeight="1"/>
    <row r="42" spans="1:1">
      <c r="A42" s="588" t="s">
        <v>320</v>
      </c>
    </row>
    <row r="43" spans="1:1">
      <c r="A43" s="588" t="s">
        <v>321</v>
      </c>
    </row>
    <row r="44" spans="1:1">
      <c r="A44" s="588" t="s">
        <v>322</v>
      </c>
    </row>
    <row r="45" spans="1:1">
      <c r="A45" s="588" t="s">
        <v>323</v>
      </c>
    </row>
    <row r="46" spans="1:1">
      <c r="A46" s="588" t="s">
        <v>324</v>
      </c>
    </row>
    <row r="47" spans="1:1">
      <c r="A47" s="588" t="s">
        <v>325</v>
      </c>
    </row>
    <row r="48" spans="1:1" ht="6.75" customHeight="1"/>
    <row r="49" spans="1:1" ht="21.75" customHeight="1">
      <c r="A49" s="587" t="s">
        <v>326</v>
      </c>
    </row>
    <row r="50" spans="1:1" ht="6.75" customHeight="1"/>
    <row r="51" spans="1:1">
      <c r="A51" s="588" t="s">
        <v>327</v>
      </c>
    </row>
    <row r="52" spans="1:1">
      <c r="A52" s="588" t="s">
        <v>328</v>
      </c>
    </row>
    <row r="53" spans="1:1">
      <c r="A53" s="588" t="s">
        <v>329</v>
      </c>
    </row>
    <row r="54" spans="1:1">
      <c r="A54" s="588" t="s">
        <v>330</v>
      </c>
    </row>
    <row r="56" spans="1:1">
      <c r="A56" s="587" t="s">
        <v>331</v>
      </c>
    </row>
    <row r="57" spans="1:1" ht="14.25" customHeight="1"/>
    <row r="58" spans="1:1">
      <c r="A58" s="588" t="s">
        <v>332</v>
      </c>
    </row>
    <row r="59" spans="1:1">
      <c r="A59" s="588" t="s">
        <v>333</v>
      </c>
    </row>
    <row r="60" spans="1:1">
      <c r="A60" s="588" t="s">
        <v>334</v>
      </c>
    </row>
    <row r="61" spans="1:1">
      <c r="A61" s="588" t="s">
        <v>335</v>
      </c>
    </row>
    <row r="62" spans="1:1">
      <c r="A62" s="588" t="s">
        <v>336</v>
      </c>
    </row>
    <row r="63" spans="1:1">
      <c r="A63" s="588" t="s">
        <v>337</v>
      </c>
    </row>
    <row r="64" spans="1:1">
      <c r="A64" s="588" t="s">
        <v>338</v>
      </c>
    </row>
    <row r="65" spans="1:1">
      <c r="A65" s="588" t="s">
        <v>339</v>
      </c>
    </row>
    <row r="66" spans="1:1">
      <c r="A66" s="588" t="s">
        <v>340</v>
      </c>
    </row>
    <row r="67" spans="1:1">
      <c r="A67" s="588" t="s">
        <v>341</v>
      </c>
    </row>
    <row r="68" spans="1:1" s="592" customFormat="1">
      <c r="A68" s="591" t="s">
        <v>342</v>
      </c>
    </row>
    <row r="69" spans="1:1">
      <c r="A69" s="588" t="s">
        <v>343</v>
      </c>
    </row>
    <row r="70" spans="1:1">
      <c r="A70" s="588" t="s">
        <v>344</v>
      </c>
    </row>
    <row r="71" spans="1:1">
      <c r="A71" s="588" t="s">
        <v>345</v>
      </c>
    </row>
    <row r="72" spans="1:1">
      <c r="A72" s="588" t="s">
        <v>346</v>
      </c>
    </row>
    <row r="73" spans="1:1" ht="3.75" customHeight="1"/>
    <row r="74" spans="1:1">
      <c r="A74" s="587" t="s">
        <v>347</v>
      </c>
    </row>
    <row r="75" spans="1:1" ht="7.5" customHeight="1"/>
    <row r="76" spans="1:1">
      <c r="A76" s="588" t="s">
        <v>348</v>
      </c>
    </row>
    <row r="77" spans="1:1">
      <c r="A77" s="588" t="s">
        <v>349</v>
      </c>
    </row>
    <row r="78" spans="1:1">
      <c r="A78" s="588" t="s">
        <v>350</v>
      </c>
    </row>
    <row r="79" spans="1:1">
      <c r="A79" s="588" t="s">
        <v>351</v>
      </c>
    </row>
    <row r="80" spans="1:1">
      <c r="A80" s="588" t="s">
        <v>352</v>
      </c>
    </row>
    <row r="81" spans="1:16384" ht="14.25" customHeight="1">
      <c r="A81" s="588" t="s">
        <v>353</v>
      </c>
    </row>
    <row r="82" spans="1:16384" ht="9" customHeight="1">
      <c r="A82" s="590"/>
    </row>
    <row r="83" spans="1:16384">
      <c r="A83" s="585" t="s">
        <v>354</v>
      </c>
    </row>
    <row r="84" spans="1:16384" ht="6" customHeight="1">
      <c r="A84" s="585"/>
    </row>
    <row r="85" spans="1:16384">
      <c r="A85" s="587" t="s">
        <v>355</v>
      </c>
    </row>
    <row r="86" spans="1:16384" ht="21" customHeight="1">
      <c r="A86" s="588" t="s">
        <v>356</v>
      </c>
    </row>
    <row r="87" spans="1:16384">
      <c r="A87" s="588" t="s">
        <v>357</v>
      </c>
    </row>
    <row r="88" spans="1:16384">
      <c r="A88" s="588" t="s">
        <v>358</v>
      </c>
    </row>
    <row r="89" spans="1:16384">
      <c r="A89" s="588" t="s">
        <v>359</v>
      </c>
    </row>
    <row r="90" spans="1:16384">
      <c r="A90" s="588" t="s">
        <v>360</v>
      </c>
    </row>
    <row r="91" spans="1:16384">
      <c r="A91" s="588" t="s">
        <v>361</v>
      </c>
    </row>
    <row r="92" spans="1:16384">
      <c r="A92" s="590"/>
    </row>
    <row r="93" spans="1:16384">
      <c r="A93" s="587" t="s">
        <v>362</v>
      </c>
    </row>
    <row r="94" spans="1:16384" ht="6" customHeight="1"/>
    <row r="95" spans="1:16384" s="590" customFormat="1" ht="13.5" customHeight="1">
      <c r="A95" s="588" t="s">
        <v>363</v>
      </c>
      <c r="R95" s="590" t="s">
        <v>357</v>
      </c>
      <c r="S95" s="590" t="s">
        <v>357</v>
      </c>
      <c r="T95" s="590" t="s">
        <v>357</v>
      </c>
      <c r="U95" s="590" t="s">
        <v>357</v>
      </c>
      <c r="V95" s="590" t="s">
        <v>357</v>
      </c>
      <c r="W95" s="590" t="s">
        <v>357</v>
      </c>
      <c r="X95" s="590" t="s">
        <v>357</v>
      </c>
      <c r="Y95" s="590" t="s">
        <v>357</v>
      </c>
      <c r="Z95" s="590" t="s">
        <v>357</v>
      </c>
      <c r="AA95" s="590" t="s">
        <v>357</v>
      </c>
      <c r="AB95" s="590" t="s">
        <v>357</v>
      </c>
      <c r="AC95" s="590" t="s">
        <v>357</v>
      </c>
      <c r="AD95" s="590" t="s">
        <v>357</v>
      </c>
      <c r="AE95" s="590" t="s">
        <v>357</v>
      </c>
      <c r="AF95" s="590" t="s">
        <v>357</v>
      </c>
      <c r="AG95" s="590" t="s">
        <v>357</v>
      </c>
      <c r="AH95" s="590" t="s">
        <v>357</v>
      </c>
      <c r="AI95" s="590" t="s">
        <v>357</v>
      </c>
      <c r="AJ95" s="590" t="s">
        <v>357</v>
      </c>
      <c r="AK95" s="590" t="s">
        <v>357</v>
      </c>
      <c r="AL95" s="590" t="s">
        <v>357</v>
      </c>
      <c r="AM95" s="590" t="s">
        <v>357</v>
      </c>
      <c r="AN95" s="590" t="s">
        <v>357</v>
      </c>
      <c r="AO95" s="590" t="s">
        <v>357</v>
      </c>
      <c r="AP95" s="590" t="s">
        <v>357</v>
      </c>
      <c r="AQ95" s="590" t="s">
        <v>357</v>
      </c>
      <c r="AR95" s="590" t="s">
        <v>357</v>
      </c>
      <c r="AS95" s="590" t="s">
        <v>357</v>
      </c>
      <c r="AT95" s="590" t="s">
        <v>357</v>
      </c>
      <c r="AU95" s="590" t="s">
        <v>357</v>
      </c>
      <c r="AV95" s="590" t="s">
        <v>357</v>
      </c>
      <c r="AW95" s="590" t="s">
        <v>357</v>
      </c>
      <c r="AX95" s="590" t="s">
        <v>357</v>
      </c>
      <c r="AY95" s="590" t="s">
        <v>357</v>
      </c>
      <c r="AZ95" s="590" t="s">
        <v>357</v>
      </c>
      <c r="BA95" s="590" t="s">
        <v>357</v>
      </c>
      <c r="BB95" s="590" t="s">
        <v>357</v>
      </c>
      <c r="BC95" s="590" t="s">
        <v>357</v>
      </c>
      <c r="BD95" s="590" t="s">
        <v>357</v>
      </c>
      <c r="BE95" s="590" t="s">
        <v>357</v>
      </c>
      <c r="BF95" s="590" t="s">
        <v>357</v>
      </c>
      <c r="BG95" s="590" t="s">
        <v>357</v>
      </c>
      <c r="BH95" s="590" t="s">
        <v>357</v>
      </c>
      <c r="BI95" s="590" t="s">
        <v>357</v>
      </c>
      <c r="BJ95" s="590" t="s">
        <v>357</v>
      </c>
      <c r="BK95" s="590" t="s">
        <v>357</v>
      </c>
      <c r="BL95" s="590" t="s">
        <v>357</v>
      </c>
      <c r="BM95" s="590" t="s">
        <v>357</v>
      </c>
      <c r="BN95" s="590" t="s">
        <v>357</v>
      </c>
      <c r="BO95" s="590" t="s">
        <v>357</v>
      </c>
      <c r="BP95" s="590" t="s">
        <v>357</v>
      </c>
      <c r="BQ95" s="590" t="s">
        <v>357</v>
      </c>
      <c r="BR95" s="590" t="s">
        <v>357</v>
      </c>
      <c r="BS95" s="590" t="s">
        <v>357</v>
      </c>
      <c r="BT95" s="590" t="s">
        <v>357</v>
      </c>
      <c r="BU95" s="590" t="s">
        <v>357</v>
      </c>
      <c r="BV95" s="590" t="s">
        <v>357</v>
      </c>
      <c r="BW95" s="590" t="s">
        <v>357</v>
      </c>
      <c r="BX95" s="590" t="s">
        <v>357</v>
      </c>
      <c r="BY95" s="590" t="s">
        <v>357</v>
      </c>
      <c r="BZ95" s="590" t="s">
        <v>357</v>
      </c>
      <c r="CA95" s="590" t="s">
        <v>357</v>
      </c>
      <c r="CB95" s="590" t="s">
        <v>357</v>
      </c>
      <c r="CC95" s="590" t="s">
        <v>357</v>
      </c>
      <c r="CD95" s="590" t="s">
        <v>357</v>
      </c>
      <c r="CE95" s="590" t="s">
        <v>357</v>
      </c>
      <c r="CF95" s="590" t="s">
        <v>357</v>
      </c>
      <c r="CG95" s="590" t="s">
        <v>357</v>
      </c>
      <c r="CH95" s="590" t="s">
        <v>357</v>
      </c>
      <c r="CI95" s="590" t="s">
        <v>357</v>
      </c>
      <c r="CJ95" s="590" t="s">
        <v>357</v>
      </c>
      <c r="CK95" s="590" t="s">
        <v>357</v>
      </c>
      <c r="CL95" s="590" t="s">
        <v>357</v>
      </c>
      <c r="CM95" s="590" t="s">
        <v>357</v>
      </c>
      <c r="CN95" s="590" t="s">
        <v>357</v>
      </c>
      <c r="CO95" s="590" t="s">
        <v>357</v>
      </c>
      <c r="CP95" s="590" t="s">
        <v>357</v>
      </c>
      <c r="CQ95" s="590" t="s">
        <v>357</v>
      </c>
      <c r="CR95" s="590" t="s">
        <v>357</v>
      </c>
      <c r="CS95" s="590" t="s">
        <v>357</v>
      </c>
      <c r="CT95" s="590" t="s">
        <v>357</v>
      </c>
      <c r="CU95" s="590" t="s">
        <v>357</v>
      </c>
      <c r="CV95" s="590" t="s">
        <v>357</v>
      </c>
      <c r="CW95" s="590" t="s">
        <v>357</v>
      </c>
      <c r="CX95" s="590" t="s">
        <v>357</v>
      </c>
      <c r="CY95" s="590" t="s">
        <v>357</v>
      </c>
      <c r="CZ95" s="590" t="s">
        <v>357</v>
      </c>
      <c r="DA95" s="590" t="s">
        <v>357</v>
      </c>
      <c r="DB95" s="590" t="s">
        <v>357</v>
      </c>
      <c r="DC95" s="590" t="s">
        <v>357</v>
      </c>
      <c r="DD95" s="590" t="s">
        <v>357</v>
      </c>
      <c r="DE95" s="590" t="s">
        <v>357</v>
      </c>
      <c r="DF95" s="590" t="s">
        <v>357</v>
      </c>
      <c r="DG95" s="590" t="s">
        <v>357</v>
      </c>
      <c r="DH95" s="590" t="s">
        <v>357</v>
      </c>
      <c r="DI95" s="590" t="s">
        <v>357</v>
      </c>
      <c r="DJ95" s="590" t="s">
        <v>357</v>
      </c>
      <c r="DK95" s="590" t="s">
        <v>357</v>
      </c>
      <c r="DL95" s="590" t="s">
        <v>357</v>
      </c>
      <c r="DM95" s="590" t="s">
        <v>357</v>
      </c>
      <c r="DN95" s="590" t="s">
        <v>357</v>
      </c>
      <c r="DO95" s="590" t="s">
        <v>357</v>
      </c>
      <c r="DP95" s="590" t="s">
        <v>357</v>
      </c>
      <c r="DQ95" s="590" t="s">
        <v>357</v>
      </c>
      <c r="DR95" s="590" t="s">
        <v>357</v>
      </c>
      <c r="DS95" s="590" t="s">
        <v>357</v>
      </c>
      <c r="DT95" s="590" t="s">
        <v>357</v>
      </c>
      <c r="DU95" s="590" t="s">
        <v>357</v>
      </c>
      <c r="DV95" s="590" t="s">
        <v>357</v>
      </c>
      <c r="DW95" s="590" t="s">
        <v>357</v>
      </c>
      <c r="DX95" s="590" t="s">
        <v>357</v>
      </c>
      <c r="DY95" s="590" t="s">
        <v>357</v>
      </c>
      <c r="DZ95" s="590" t="s">
        <v>357</v>
      </c>
      <c r="EA95" s="590" t="s">
        <v>357</v>
      </c>
      <c r="EB95" s="590" t="s">
        <v>357</v>
      </c>
      <c r="EC95" s="590" t="s">
        <v>357</v>
      </c>
      <c r="ED95" s="590" t="s">
        <v>357</v>
      </c>
      <c r="EE95" s="590" t="s">
        <v>357</v>
      </c>
      <c r="EF95" s="590" t="s">
        <v>357</v>
      </c>
      <c r="EG95" s="590" t="s">
        <v>357</v>
      </c>
      <c r="EH95" s="590" t="s">
        <v>357</v>
      </c>
      <c r="EI95" s="590" t="s">
        <v>357</v>
      </c>
      <c r="EJ95" s="590" t="s">
        <v>357</v>
      </c>
      <c r="EK95" s="590" t="s">
        <v>357</v>
      </c>
      <c r="EL95" s="590" t="s">
        <v>357</v>
      </c>
      <c r="EM95" s="590" t="s">
        <v>357</v>
      </c>
      <c r="EN95" s="590" t="s">
        <v>357</v>
      </c>
      <c r="EO95" s="590" t="s">
        <v>357</v>
      </c>
      <c r="EP95" s="590" t="s">
        <v>357</v>
      </c>
      <c r="EQ95" s="590" t="s">
        <v>357</v>
      </c>
      <c r="ER95" s="590" t="s">
        <v>357</v>
      </c>
      <c r="ES95" s="590" t="s">
        <v>357</v>
      </c>
      <c r="ET95" s="590" t="s">
        <v>357</v>
      </c>
      <c r="EU95" s="590" t="s">
        <v>357</v>
      </c>
      <c r="EV95" s="590" t="s">
        <v>357</v>
      </c>
      <c r="EW95" s="590" t="s">
        <v>357</v>
      </c>
      <c r="EX95" s="590" t="s">
        <v>357</v>
      </c>
      <c r="EY95" s="590" t="s">
        <v>357</v>
      </c>
      <c r="EZ95" s="590" t="s">
        <v>357</v>
      </c>
      <c r="FA95" s="590" t="s">
        <v>357</v>
      </c>
      <c r="FB95" s="590" t="s">
        <v>357</v>
      </c>
      <c r="FC95" s="590" t="s">
        <v>357</v>
      </c>
      <c r="FD95" s="590" t="s">
        <v>357</v>
      </c>
      <c r="FE95" s="590" t="s">
        <v>357</v>
      </c>
      <c r="FF95" s="590" t="s">
        <v>357</v>
      </c>
      <c r="FG95" s="590" t="s">
        <v>357</v>
      </c>
      <c r="FH95" s="590" t="s">
        <v>357</v>
      </c>
      <c r="FI95" s="590" t="s">
        <v>357</v>
      </c>
      <c r="FJ95" s="590" t="s">
        <v>357</v>
      </c>
      <c r="FK95" s="590" t="s">
        <v>357</v>
      </c>
      <c r="FL95" s="590" t="s">
        <v>357</v>
      </c>
      <c r="FM95" s="590" t="s">
        <v>357</v>
      </c>
      <c r="FN95" s="590" t="s">
        <v>357</v>
      </c>
      <c r="FO95" s="590" t="s">
        <v>357</v>
      </c>
      <c r="FP95" s="590" t="s">
        <v>357</v>
      </c>
      <c r="FQ95" s="590" t="s">
        <v>357</v>
      </c>
      <c r="FR95" s="590" t="s">
        <v>357</v>
      </c>
      <c r="FS95" s="590" t="s">
        <v>357</v>
      </c>
      <c r="FT95" s="590" t="s">
        <v>357</v>
      </c>
      <c r="FU95" s="590" t="s">
        <v>357</v>
      </c>
      <c r="FV95" s="590" t="s">
        <v>357</v>
      </c>
      <c r="FW95" s="590" t="s">
        <v>357</v>
      </c>
      <c r="FX95" s="590" t="s">
        <v>357</v>
      </c>
      <c r="FY95" s="590" t="s">
        <v>357</v>
      </c>
      <c r="FZ95" s="590" t="s">
        <v>357</v>
      </c>
      <c r="GA95" s="590" t="s">
        <v>357</v>
      </c>
      <c r="GB95" s="590" t="s">
        <v>357</v>
      </c>
      <c r="GC95" s="590" t="s">
        <v>357</v>
      </c>
      <c r="GD95" s="590" t="s">
        <v>357</v>
      </c>
      <c r="GE95" s="590" t="s">
        <v>357</v>
      </c>
      <c r="GF95" s="590" t="s">
        <v>357</v>
      </c>
      <c r="GG95" s="590" t="s">
        <v>357</v>
      </c>
      <c r="GH95" s="590" t="s">
        <v>357</v>
      </c>
      <c r="GI95" s="590" t="s">
        <v>357</v>
      </c>
      <c r="GJ95" s="590" t="s">
        <v>357</v>
      </c>
      <c r="GK95" s="590" t="s">
        <v>357</v>
      </c>
      <c r="GL95" s="590" t="s">
        <v>357</v>
      </c>
      <c r="GM95" s="590" t="s">
        <v>357</v>
      </c>
      <c r="GN95" s="590" t="s">
        <v>357</v>
      </c>
      <c r="GO95" s="590" t="s">
        <v>357</v>
      </c>
      <c r="GP95" s="590" t="s">
        <v>357</v>
      </c>
      <c r="GQ95" s="590" t="s">
        <v>357</v>
      </c>
      <c r="GR95" s="590" t="s">
        <v>357</v>
      </c>
      <c r="GS95" s="590" t="s">
        <v>357</v>
      </c>
      <c r="GT95" s="590" t="s">
        <v>357</v>
      </c>
      <c r="GU95" s="590" t="s">
        <v>357</v>
      </c>
      <c r="GV95" s="590" t="s">
        <v>357</v>
      </c>
      <c r="GW95" s="590" t="s">
        <v>357</v>
      </c>
      <c r="GX95" s="590" t="s">
        <v>357</v>
      </c>
      <c r="GY95" s="590" t="s">
        <v>357</v>
      </c>
      <c r="GZ95" s="590" t="s">
        <v>357</v>
      </c>
      <c r="HA95" s="590" t="s">
        <v>357</v>
      </c>
      <c r="HB95" s="590" t="s">
        <v>357</v>
      </c>
      <c r="HC95" s="590" t="s">
        <v>357</v>
      </c>
      <c r="HD95" s="590" t="s">
        <v>357</v>
      </c>
      <c r="HE95" s="590" t="s">
        <v>357</v>
      </c>
      <c r="HF95" s="590" t="s">
        <v>357</v>
      </c>
      <c r="HG95" s="590" t="s">
        <v>357</v>
      </c>
      <c r="HH95" s="590" t="s">
        <v>357</v>
      </c>
      <c r="HI95" s="590" t="s">
        <v>357</v>
      </c>
      <c r="HJ95" s="590" t="s">
        <v>357</v>
      </c>
      <c r="HK95" s="590" t="s">
        <v>357</v>
      </c>
      <c r="HL95" s="590" t="s">
        <v>357</v>
      </c>
      <c r="HM95" s="590" t="s">
        <v>357</v>
      </c>
      <c r="HN95" s="590" t="s">
        <v>357</v>
      </c>
      <c r="HO95" s="590" t="s">
        <v>357</v>
      </c>
      <c r="HP95" s="590" t="s">
        <v>357</v>
      </c>
      <c r="HQ95" s="590" t="s">
        <v>357</v>
      </c>
      <c r="HR95" s="590" t="s">
        <v>357</v>
      </c>
      <c r="HS95" s="590" t="s">
        <v>357</v>
      </c>
      <c r="HT95" s="590" t="s">
        <v>357</v>
      </c>
      <c r="HU95" s="590" t="s">
        <v>357</v>
      </c>
      <c r="HV95" s="590" t="s">
        <v>357</v>
      </c>
      <c r="HW95" s="590" t="s">
        <v>357</v>
      </c>
      <c r="HX95" s="590" t="s">
        <v>357</v>
      </c>
      <c r="HY95" s="590" t="s">
        <v>357</v>
      </c>
      <c r="HZ95" s="590" t="s">
        <v>357</v>
      </c>
      <c r="IA95" s="590" t="s">
        <v>357</v>
      </c>
      <c r="IB95" s="590" t="s">
        <v>357</v>
      </c>
      <c r="IC95" s="590" t="s">
        <v>357</v>
      </c>
      <c r="ID95" s="590" t="s">
        <v>357</v>
      </c>
      <c r="IE95" s="590" t="s">
        <v>357</v>
      </c>
      <c r="IF95" s="590" t="s">
        <v>357</v>
      </c>
      <c r="IG95" s="590" t="s">
        <v>357</v>
      </c>
      <c r="IH95" s="590" t="s">
        <v>357</v>
      </c>
      <c r="II95" s="590" t="s">
        <v>357</v>
      </c>
      <c r="IJ95" s="590" t="s">
        <v>357</v>
      </c>
      <c r="IK95" s="590" t="s">
        <v>357</v>
      </c>
      <c r="IL95" s="590" t="s">
        <v>357</v>
      </c>
      <c r="IM95" s="590" t="s">
        <v>357</v>
      </c>
      <c r="IN95" s="590" t="s">
        <v>357</v>
      </c>
      <c r="IO95" s="590" t="s">
        <v>357</v>
      </c>
      <c r="IP95" s="590" t="s">
        <v>357</v>
      </c>
      <c r="IQ95" s="590" t="s">
        <v>357</v>
      </c>
      <c r="IR95" s="590" t="s">
        <v>357</v>
      </c>
      <c r="IS95" s="590" t="s">
        <v>357</v>
      </c>
      <c r="IT95" s="590" t="s">
        <v>357</v>
      </c>
      <c r="IU95" s="590" t="s">
        <v>357</v>
      </c>
      <c r="IV95" s="590" t="s">
        <v>357</v>
      </c>
      <c r="IW95" s="590" t="s">
        <v>357</v>
      </c>
      <c r="IX95" s="590" t="s">
        <v>357</v>
      </c>
      <c r="IY95" s="590" t="s">
        <v>357</v>
      </c>
      <c r="IZ95" s="590" t="s">
        <v>357</v>
      </c>
      <c r="JA95" s="590" t="s">
        <v>357</v>
      </c>
      <c r="JB95" s="590" t="s">
        <v>357</v>
      </c>
      <c r="JC95" s="590" t="s">
        <v>357</v>
      </c>
      <c r="JD95" s="590" t="s">
        <v>357</v>
      </c>
      <c r="JE95" s="590" t="s">
        <v>357</v>
      </c>
      <c r="JF95" s="590" t="s">
        <v>357</v>
      </c>
      <c r="JG95" s="590" t="s">
        <v>357</v>
      </c>
      <c r="JH95" s="590" t="s">
        <v>357</v>
      </c>
      <c r="JI95" s="590" t="s">
        <v>357</v>
      </c>
      <c r="JJ95" s="590" t="s">
        <v>357</v>
      </c>
      <c r="JK95" s="590" t="s">
        <v>357</v>
      </c>
      <c r="JL95" s="590" t="s">
        <v>357</v>
      </c>
      <c r="JM95" s="590" t="s">
        <v>357</v>
      </c>
      <c r="JN95" s="590" t="s">
        <v>357</v>
      </c>
      <c r="JO95" s="590" t="s">
        <v>357</v>
      </c>
      <c r="JP95" s="590" t="s">
        <v>357</v>
      </c>
      <c r="JQ95" s="590" t="s">
        <v>357</v>
      </c>
      <c r="JR95" s="590" t="s">
        <v>357</v>
      </c>
      <c r="JS95" s="590" t="s">
        <v>357</v>
      </c>
      <c r="JT95" s="590" t="s">
        <v>357</v>
      </c>
      <c r="JU95" s="590" t="s">
        <v>357</v>
      </c>
      <c r="JV95" s="590" t="s">
        <v>357</v>
      </c>
      <c r="JW95" s="590" t="s">
        <v>357</v>
      </c>
      <c r="JX95" s="590" t="s">
        <v>357</v>
      </c>
      <c r="JY95" s="590" t="s">
        <v>357</v>
      </c>
      <c r="JZ95" s="590" t="s">
        <v>357</v>
      </c>
      <c r="KA95" s="590" t="s">
        <v>357</v>
      </c>
      <c r="KB95" s="590" t="s">
        <v>357</v>
      </c>
      <c r="KC95" s="590" t="s">
        <v>357</v>
      </c>
      <c r="KD95" s="590" t="s">
        <v>357</v>
      </c>
      <c r="KE95" s="590" t="s">
        <v>357</v>
      </c>
      <c r="KF95" s="590" t="s">
        <v>357</v>
      </c>
      <c r="KG95" s="590" t="s">
        <v>357</v>
      </c>
      <c r="KH95" s="590" t="s">
        <v>357</v>
      </c>
      <c r="KI95" s="590" t="s">
        <v>357</v>
      </c>
      <c r="KJ95" s="590" t="s">
        <v>357</v>
      </c>
      <c r="KK95" s="590" t="s">
        <v>357</v>
      </c>
      <c r="KL95" s="590" t="s">
        <v>357</v>
      </c>
      <c r="KM95" s="590" t="s">
        <v>357</v>
      </c>
      <c r="KN95" s="590" t="s">
        <v>357</v>
      </c>
      <c r="KO95" s="590" t="s">
        <v>357</v>
      </c>
      <c r="KP95" s="590" t="s">
        <v>357</v>
      </c>
      <c r="KQ95" s="590" t="s">
        <v>357</v>
      </c>
      <c r="KR95" s="590" t="s">
        <v>357</v>
      </c>
      <c r="KS95" s="590" t="s">
        <v>357</v>
      </c>
      <c r="KT95" s="590" t="s">
        <v>357</v>
      </c>
      <c r="KU95" s="590" t="s">
        <v>357</v>
      </c>
      <c r="KV95" s="590" t="s">
        <v>357</v>
      </c>
      <c r="KW95" s="590" t="s">
        <v>357</v>
      </c>
      <c r="KX95" s="590" t="s">
        <v>357</v>
      </c>
      <c r="KY95" s="590" t="s">
        <v>357</v>
      </c>
      <c r="KZ95" s="590" t="s">
        <v>357</v>
      </c>
      <c r="LA95" s="590" t="s">
        <v>357</v>
      </c>
      <c r="LB95" s="590" t="s">
        <v>357</v>
      </c>
      <c r="LC95" s="590" t="s">
        <v>357</v>
      </c>
      <c r="LD95" s="590" t="s">
        <v>357</v>
      </c>
      <c r="LE95" s="590" t="s">
        <v>357</v>
      </c>
      <c r="LF95" s="590" t="s">
        <v>357</v>
      </c>
      <c r="LG95" s="590" t="s">
        <v>357</v>
      </c>
      <c r="LH95" s="590" t="s">
        <v>357</v>
      </c>
      <c r="LI95" s="590" t="s">
        <v>357</v>
      </c>
      <c r="LJ95" s="590" t="s">
        <v>357</v>
      </c>
      <c r="LK95" s="590" t="s">
        <v>357</v>
      </c>
      <c r="LL95" s="590" t="s">
        <v>357</v>
      </c>
      <c r="LM95" s="590" t="s">
        <v>357</v>
      </c>
      <c r="LN95" s="590" t="s">
        <v>357</v>
      </c>
      <c r="LO95" s="590" t="s">
        <v>357</v>
      </c>
      <c r="LP95" s="590" t="s">
        <v>357</v>
      </c>
      <c r="LQ95" s="590" t="s">
        <v>357</v>
      </c>
      <c r="LR95" s="590" t="s">
        <v>357</v>
      </c>
      <c r="LS95" s="590" t="s">
        <v>357</v>
      </c>
      <c r="LT95" s="590" t="s">
        <v>357</v>
      </c>
      <c r="LU95" s="590" t="s">
        <v>357</v>
      </c>
      <c r="LV95" s="590" t="s">
        <v>357</v>
      </c>
      <c r="LW95" s="590" t="s">
        <v>357</v>
      </c>
      <c r="LX95" s="590" t="s">
        <v>357</v>
      </c>
      <c r="LY95" s="590" t="s">
        <v>357</v>
      </c>
      <c r="LZ95" s="590" t="s">
        <v>357</v>
      </c>
      <c r="MA95" s="590" t="s">
        <v>357</v>
      </c>
      <c r="MB95" s="590" t="s">
        <v>357</v>
      </c>
      <c r="MC95" s="590" t="s">
        <v>357</v>
      </c>
      <c r="MD95" s="590" t="s">
        <v>357</v>
      </c>
      <c r="ME95" s="590" t="s">
        <v>357</v>
      </c>
      <c r="MF95" s="590" t="s">
        <v>357</v>
      </c>
      <c r="MG95" s="590" t="s">
        <v>357</v>
      </c>
      <c r="MH95" s="590" t="s">
        <v>357</v>
      </c>
      <c r="MI95" s="590" t="s">
        <v>357</v>
      </c>
      <c r="MJ95" s="590" t="s">
        <v>357</v>
      </c>
      <c r="MK95" s="590" t="s">
        <v>357</v>
      </c>
      <c r="ML95" s="590" t="s">
        <v>357</v>
      </c>
      <c r="MM95" s="590" t="s">
        <v>357</v>
      </c>
      <c r="MN95" s="590" t="s">
        <v>357</v>
      </c>
      <c r="MO95" s="590" t="s">
        <v>357</v>
      </c>
      <c r="MP95" s="590" t="s">
        <v>357</v>
      </c>
      <c r="MQ95" s="590" t="s">
        <v>357</v>
      </c>
      <c r="MR95" s="590" t="s">
        <v>357</v>
      </c>
      <c r="MS95" s="590" t="s">
        <v>357</v>
      </c>
      <c r="MT95" s="590" t="s">
        <v>357</v>
      </c>
      <c r="MU95" s="590" t="s">
        <v>357</v>
      </c>
      <c r="MV95" s="590" t="s">
        <v>357</v>
      </c>
      <c r="MW95" s="590" t="s">
        <v>357</v>
      </c>
      <c r="MX95" s="590" t="s">
        <v>357</v>
      </c>
      <c r="MY95" s="590" t="s">
        <v>357</v>
      </c>
      <c r="MZ95" s="590" t="s">
        <v>357</v>
      </c>
      <c r="NA95" s="590" t="s">
        <v>357</v>
      </c>
      <c r="NB95" s="590" t="s">
        <v>357</v>
      </c>
      <c r="NC95" s="590" t="s">
        <v>357</v>
      </c>
      <c r="ND95" s="590" t="s">
        <v>357</v>
      </c>
      <c r="NE95" s="590" t="s">
        <v>357</v>
      </c>
      <c r="NF95" s="590" t="s">
        <v>357</v>
      </c>
      <c r="NG95" s="590" t="s">
        <v>357</v>
      </c>
      <c r="NH95" s="590" t="s">
        <v>357</v>
      </c>
      <c r="NI95" s="590" t="s">
        <v>357</v>
      </c>
      <c r="NJ95" s="590" t="s">
        <v>357</v>
      </c>
      <c r="NK95" s="590" t="s">
        <v>357</v>
      </c>
      <c r="NL95" s="590" t="s">
        <v>357</v>
      </c>
      <c r="NM95" s="590" t="s">
        <v>357</v>
      </c>
      <c r="NN95" s="590" t="s">
        <v>357</v>
      </c>
      <c r="NO95" s="590" t="s">
        <v>357</v>
      </c>
      <c r="NP95" s="590" t="s">
        <v>357</v>
      </c>
      <c r="NQ95" s="590" t="s">
        <v>357</v>
      </c>
      <c r="NR95" s="590" t="s">
        <v>357</v>
      </c>
      <c r="NS95" s="590" t="s">
        <v>357</v>
      </c>
      <c r="NT95" s="590" t="s">
        <v>357</v>
      </c>
      <c r="NU95" s="590" t="s">
        <v>357</v>
      </c>
      <c r="NV95" s="590" t="s">
        <v>357</v>
      </c>
      <c r="NW95" s="590" t="s">
        <v>357</v>
      </c>
      <c r="NX95" s="590" t="s">
        <v>357</v>
      </c>
      <c r="NY95" s="590" t="s">
        <v>357</v>
      </c>
      <c r="NZ95" s="590" t="s">
        <v>357</v>
      </c>
      <c r="OA95" s="590" t="s">
        <v>357</v>
      </c>
      <c r="OB95" s="590" t="s">
        <v>357</v>
      </c>
      <c r="OC95" s="590" t="s">
        <v>357</v>
      </c>
      <c r="OD95" s="590" t="s">
        <v>357</v>
      </c>
      <c r="OE95" s="590" t="s">
        <v>357</v>
      </c>
      <c r="OF95" s="590" t="s">
        <v>357</v>
      </c>
      <c r="OG95" s="590" t="s">
        <v>357</v>
      </c>
      <c r="OH95" s="590" t="s">
        <v>357</v>
      </c>
      <c r="OI95" s="590" t="s">
        <v>357</v>
      </c>
      <c r="OJ95" s="590" t="s">
        <v>357</v>
      </c>
      <c r="OK95" s="590" t="s">
        <v>357</v>
      </c>
      <c r="OL95" s="590" t="s">
        <v>357</v>
      </c>
      <c r="OM95" s="590" t="s">
        <v>357</v>
      </c>
      <c r="ON95" s="590" t="s">
        <v>357</v>
      </c>
      <c r="OO95" s="590" t="s">
        <v>357</v>
      </c>
      <c r="OP95" s="590" t="s">
        <v>357</v>
      </c>
      <c r="OQ95" s="590" t="s">
        <v>357</v>
      </c>
      <c r="OR95" s="590" t="s">
        <v>357</v>
      </c>
      <c r="OS95" s="590" t="s">
        <v>357</v>
      </c>
      <c r="OT95" s="590" t="s">
        <v>357</v>
      </c>
      <c r="OU95" s="590" t="s">
        <v>357</v>
      </c>
      <c r="OV95" s="590" t="s">
        <v>357</v>
      </c>
      <c r="OW95" s="590" t="s">
        <v>357</v>
      </c>
      <c r="OX95" s="590" t="s">
        <v>357</v>
      </c>
      <c r="OY95" s="590" t="s">
        <v>357</v>
      </c>
      <c r="OZ95" s="590" t="s">
        <v>357</v>
      </c>
      <c r="PA95" s="590" t="s">
        <v>357</v>
      </c>
      <c r="PB95" s="590" t="s">
        <v>357</v>
      </c>
      <c r="PC95" s="590" t="s">
        <v>357</v>
      </c>
      <c r="PD95" s="590" t="s">
        <v>357</v>
      </c>
      <c r="PE95" s="590" t="s">
        <v>357</v>
      </c>
      <c r="PF95" s="590" t="s">
        <v>357</v>
      </c>
      <c r="PG95" s="590" t="s">
        <v>357</v>
      </c>
      <c r="PH95" s="590" t="s">
        <v>357</v>
      </c>
      <c r="PI95" s="590" t="s">
        <v>357</v>
      </c>
      <c r="PJ95" s="590" t="s">
        <v>357</v>
      </c>
      <c r="PK95" s="590" t="s">
        <v>357</v>
      </c>
      <c r="PL95" s="590" t="s">
        <v>357</v>
      </c>
      <c r="PM95" s="590" t="s">
        <v>357</v>
      </c>
      <c r="PN95" s="590" t="s">
        <v>357</v>
      </c>
      <c r="PO95" s="590" t="s">
        <v>357</v>
      </c>
      <c r="PP95" s="590" t="s">
        <v>357</v>
      </c>
      <c r="PQ95" s="590" t="s">
        <v>357</v>
      </c>
      <c r="PR95" s="590" t="s">
        <v>357</v>
      </c>
      <c r="PS95" s="590" t="s">
        <v>357</v>
      </c>
      <c r="PT95" s="590" t="s">
        <v>357</v>
      </c>
      <c r="PU95" s="590" t="s">
        <v>357</v>
      </c>
      <c r="PV95" s="590" t="s">
        <v>357</v>
      </c>
      <c r="PW95" s="590" t="s">
        <v>357</v>
      </c>
      <c r="PX95" s="590" t="s">
        <v>357</v>
      </c>
      <c r="PY95" s="590" t="s">
        <v>357</v>
      </c>
      <c r="PZ95" s="590" t="s">
        <v>357</v>
      </c>
      <c r="QA95" s="590" t="s">
        <v>357</v>
      </c>
      <c r="QB95" s="590" t="s">
        <v>357</v>
      </c>
      <c r="QC95" s="590" t="s">
        <v>357</v>
      </c>
      <c r="QD95" s="590" t="s">
        <v>357</v>
      </c>
      <c r="QE95" s="590" t="s">
        <v>357</v>
      </c>
      <c r="QF95" s="590" t="s">
        <v>357</v>
      </c>
      <c r="QG95" s="590" t="s">
        <v>357</v>
      </c>
      <c r="QH95" s="590" t="s">
        <v>357</v>
      </c>
      <c r="QI95" s="590" t="s">
        <v>357</v>
      </c>
      <c r="QJ95" s="590" t="s">
        <v>357</v>
      </c>
      <c r="QK95" s="590" t="s">
        <v>357</v>
      </c>
      <c r="QL95" s="590" t="s">
        <v>357</v>
      </c>
      <c r="QM95" s="590" t="s">
        <v>357</v>
      </c>
      <c r="QN95" s="590" t="s">
        <v>357</v>
      </c>
      <c r="QO95" s="590" t="s">
        <v>357</v>
      </c>
      <c r="QP95" s="590" t="s">
        <v>357</v>
      </c>
      <c r="QQ95" s="590" t="s">
        <v>357</v>
      </c>
      <c r="QR95" s="590" t="s">
        <v>357</v>
      </c>
      <c r="QS95" s="590" t="s">
        <v>357</v>
      </c>
      <c r="QT95" s="590" t="s">
        <v>357</v>
      </c>
      <c r="QU95" s="590" t="s">
        <v>357</v>
      </c>
      <c r="QV95" s="590" t="s">
        <v>357</v>
      </c>
      <c r="QW95" s="590" t="s">
        <v>357</v>
      </c>
      <c r="QX95" s="590" t="s">
        <v>357</v>
      </c>
      <c r="QY95" s="590" t="s">
        <v>357</v>
      </c>
      <c r="QZ95" s="590" t="s">
        <v>357</v>
      </c>
      <c r="RA95" s="590" t="s">
        <v>357</v>
      </c>
      <c r="RB95" s="590" t="s">
        <v>357</v>
      </c>
      <c r="RC95" s="590" t="s">
        <v>357</v>
      </c>
      <c r="RD95" s="590" t="s">
        <v>357</v>
      </c>
      <c r="RE95" s="590" t="s">
        <v>357</v>
      </c>
      <c r="RF95" s="590" t="s">
        <v>357</v>
      </c>
      <c r="RG95" s="590" t="s">
        <v>357</v>
      </c>
      <c r="RH95" s="590" t="s">
        <v>357</v>
      </c>
      <c r="RI95" s="590" t="s">
        <v>357</v>
      </c>
      <c r="RJ95" s="590" t="s">
        <v>357</v>
      </c>
      <c r="RK95" s="590" t="s">
        <v>357</v>
      </c>
      <c r="RL95" s="590" t="s">
        <v>357</v>
      </c>
      <c r="RM95" s="590" t="s">
        <v>357</v>
      </c>
      <c r="RN95" s="590" t="s">
        <v>357</v>
      </c>
      <c r="RO95" s="590" t="s">
        <v>357</v>
      </c>
      <c r="RP95" s="590" t="s">
        <v>357</v>
      </c>
      <c r="RQ95" s="590" t="s">
        <v>357</v>
      </c>
      <c r="RR95" s="590" t="s">
        <v>357</v>
      </c>
      <c r="RS95" s="590" t="s">
        <v>357</v>
      </c>
      <c r="RT95" s="590" t="s">
        <v>357</v>
      </c>
      <c r="RU95" s="590" t="s">
        <v>357</v>
      </c>
      <c r="RV95" s="590" t="s">
        <v>357</v>
      </c>
      <c r="RW95" s="590" t="s">
        <v>357</v>
      </c>
      <c r="RX95" s="590" t="s">
        <v>357</v>
      </c>
      <c r="RY95" s="590" t="s">
        <v>357</v>
      </c>
      <c r="RZ95" s="590" t="s">
        <v>357</v>
      </c>
      <c r="SA95" s="590" t="s">
        <v>357</v>
      </c>
      <c r="SB95" s="590" t="s">
        <v>357</v>
      </c>
      <c r="SC95" s="590" t="s">
        <v>357</v>
      </c>
      <c r="SD95" s="590" t="s">
        <v>357</v>
      </c>
      <c r="SE95" s="590" t="s">
        <v>357</v>
      </c>
      <c r="SF95" s="590" t="s">
        <v>357</v>
      </c>
      <c r="SG95" s="590" t="s">
        <v>357</v>
      </c>
      <c r="SH95" s="590" t="s">
        <v>357</v>
      </c>
      <c r="SI95" s="590" t="s">
        <v>357</v>
      </c>
      <c r="SJ95" s="590" t="s">
        <v>357</v>
      </c>
      <c r="SK95" s="590" t="s">
        <v>357</v>
      </c>
      <c r="SL95" s="590" t="s">
        <v>357</v>
      </c>
      <c r="SM95" s="590" t="s">
        <v>357</v>
      </c>
      <c r="SN95" s="590" t="s">
        <v>357</v>
      </c>
      <c r="SO95" s="590" t="s">
        <v>357</v>
      </c>
      <c r="SP95" s="590" t="s">
        <v>357</v>
      </c>
      <c r="SQ95" s="590" t="s">
        <v>357</v>
      </c>
      <c r="SR95" s="590" t="s">
        <v>357</v>
      </c>
      <c r="SS95" s="590" t="s">
        <v>357</v>
      </c>
      <c r="ST95" s="590" t="s">
        <v>357</v>
      </c>
      <c r="SU95" s="590" t="s">
        <v>357</v>
      </c>
      <c r="SV95" s="590" t="s">
        <v>357</v>
      </c>
      <c r="SW95" s="590" t="s">
        <v>357</v>
      </c>
      <c r="SX95" s="590" t="s">
        <v>357</v>
      </c>
      <c r="SY95" s="590" t="s">
        <v>357</v>
      </c>
      <c r="SZ95" s="590" t="s">
        <v>357</v>
      </c>
      <c r="TA95" s="590" t="s">
        <v>357</v>
      </c>
      <c r="TB95" s="590" t="s">
        <v>357</v>
      </c>
      <c r="TC95" s="590" t="s">
        <v>357</v>
      </c>
      <c r="TD95" s="590" t="s">
        <v>357</v>
      </c>
      <c r="TE95" s="590" t="s">
        <v>357</v>
      </c>
      <c r="TF95" s="590" t="s">
        <v>357</v>
      </c>
      <c r="TG95" s="590" t="s">
        <v>357</v>
      </c>
      <c r="TH95" s="590" t="s">
        <v>357</v>
      </c>
      <c r="TI95" s="590" t="s">
        <v>357</v>
      </c>
      <c r="TJ95" s="590" t="s">
        <v>357</v>
      </c>
      <c r="TK95" s="590" t="s">
        <v>357</v>
      </c>
      <c r="TL95" s="590" t="s">
        <v>357</v>
      </c>
      <c r="TM95" s="590" t="s">
        <v>357</v>
      </c>
      <c r="TN95" s="590" t="s">
        <v>357</v>
      </c>
      <c r="TO95" s="590" t="s">
        <v>357</v>
      </c>
      <c r="TP95" s="590" t="s">
        <v>357</v>
      </c>
      <c r="TQ95" s="590" t="s">
        <v>357</v>
      </c>
      <c r="TR95" s="590" t="s">
        <v>357</v>
      </c>
      <c r="TS95" s="590" t="s">
        <v>357</v>
      </c>
      <c r="TT95" s="590" t="s">
        <v>357</v>
      </c>
      <c r="TU95" s="590" t="s">
        <v>357</v>
      </c>
      <c r="TV95" s="590" t="s">
        <v>357</v>
      </c>
      <c r="TW95" s="590" t="s">
        <v>357</v>
      </c>
      <c r="TX95" s="590" t="s">
        <v>357</v>
      </c>
      <c r="TY95" s="590" t="s">
        <v>357</v>
      </c>
      <c r="TZ95" s="590" t="s">
        <v>357</v>
      </c>
      <c r="UA95" s="590" t="s">
        <v>357</v>
      </c>
      <c r="UB95" s="590" t="s">
        <v>357</v>
      </c>
      <c r="UC95" s="590" t="s">
        <v>357</v>
      </c>
      <c r="UD95" s="590" t="s">
        <v>357</v>
      </c>
      <c r="UE95" s="590" t="s">
        <v>357</v>
      </c>
      <c r="UF95" s="590" t="s">
        <v>357</v>
      </c>
      <c r="UG95" s="590" t="s">
        <v>357</v>
      </c>
      <c r="UH95" s="590" t="s">
        <v>357</v>
      </c>
      <c r="UI95" s="590" t="s">
        <v>357</v>
      </c>
      <c r="UJ95" s="590" t="s">
        <v>357</v>
      </c>
      <c r="UK95" s="590" t="s">
        <v>357</v>
      </c>
      <c r="UL95" s="590" t="s">
        <v>357</v>
      </c>
      <c r="UM95" s="590" t="s">
        <v>357</v>
      </c>
      <c r="UN95" s="590" t="s">
        <v>357</v>
      </c>
      <c r="UO95" s="590" t="s">
        <v>357</v>
      </c>
      <c r="UP95" s="590" t="s">
        <v>357</v>
      </c>
      <c r="UQ95" s="590" t="s">
        <v>357</v>
      </c>
      <c r="UR95" s="590" t="s">
        <v>357</v>
      </c>
      <c r="US95" s="590" t="s">
        <v>357</v>
      </c>
      <c r="UT95" s="590" t="s">
        <v>357</v>
      </c>
      <c r="UU95" s="590" t="s">
        <v>357</v>
      </c>
      <c r="UV95" s="590" t="s">
        <v>357</v>
      </c>
      <c r="UW95" s="590" t="s">
        <v>357</v>
      </c>
      <c r="UX95" s="590" t="s">
        <v>357</v>
      </c>
      <c r="UY95" s="590" t="s">
        <v>357</v>
      </c>
      <c r="UZ95" s="590" t="s">
        <v>357</v>
      </c>
      <c r="VA95" s="590" t="s">
        <v>357</v>
      </c>
      <c r="VB95" s="590" t="s">
        <v>357</v>
      </c>
      <c r="VC95" s="590" t="s">
        <v>357</v>
      </c>
      <c r="VD95" s="590" t="s">
        <v>357</v>
      </c>
      <c r="VE95" s="590" t="s">
        <v>357</v>
      </c>
      <c r="VF95" s="590" t="s">
        <v>357</v>
      </c>
      <c r="VG95" s="590" t="s">
        <v>357</v>
      </c>
      <c r="VH95" s="590" t="s">
        <v>357</v>
      </c>
      <c r="VI95" s="590" t="s">
        <v>357</v>
      </c>
      <c r="VJ95" s="590" t="s">
        <v>357</v>
      </c>
      <c r="VK95" s="590" t="s">
        <v>357</v>
      </c>
      <c r="VL95" s="590" t="s">
        <v>357</v>
      </c>
      <c r="VM95" s="590" t="s">
        <v>357</v>
      </c>
      <c r="VN95" s="590" t="s">
        <v>357</v>
      </c>
      <c r="VO95" s="590" t="s">
        <v>357</v>
      </c>
      <c r="VP95" s="590" t="s">
        <v>357</v>
      </c>
      <c r="VQ95" s="590" t="s">
        <v>357</v>
      </c>
      <c r="VR95" s="590" t="s">
        <v>357</v>
      </c>
      <c r="VS95" s="590" t="s">
        <v>357</v>
      </c>
      <c r="VT95" s="590" t="s">
        <v>357</v>
      </c>
      <c r="VU95" s="590" t="s">
        <v>357</v>
      </c>
      <c r="VV95" s="590" t="s">
        <v>357</v>
      </c>
      <c r="VW95" s="590" t="s">
        <v>357</v>
      </c>
      <c r="VX95" s="590" t="s">
        <v>357</v>
      </c>
      <c r="VY95" s="590" t="s">
        <v>357</v>
      </c>
      <c r="VZ95" s="590" t="s">
        <v>357</v>
      </c>
      <c r="WA95" s="590" t="s">
        <v>357</v>
      </c>
      <c r="WB95" s="590" t="s">
        <v>357</v>
      </c>
      <c r="WC95" s="590" t="s">
        <v>357</v>
      </c>
      <c r="WD95" s="590" t="s">
        <v>357</v>
      </c>
      <c r="WE95" s="590" t="s">
        <v>357</v>
      </c>
      <c r="WF95" s="590" t="s">
        <v>357</v>
      </c>
      <c r="WG95" s="590" t="s">
        <v>357</v>
      </c>
      <c r="WH95" s="590" t="s">
        <v>357</v>
      </c>
      <c r="WI95" s="590" t="s">
        <v>357</v>
      </c>
      <c r="WJ95" s="590" t="s">
        <v>357</v>
      </c>
      <c r="WK95" s="590" t="s">
        <v>357</v>
      </c>
      <c r="WL95" s="590" t="s">
        <v>357</v>
      </c>
      <c r="WM95" s="590" t="s">
        <v>357</v>
      </c>
      <c r="WN95" s="590" t="s">
        <v>357</v>
      </c>
      <c r="WO95" s="590" t="s">
        <v>357</v>
      </c>
      <c r="WP95" s="590" t="s">
        <v>357</v>
      </c>
      <c r="WQ95" s="590" t="s">
        <v>357</v>
      </c>
      <c r="WR95" s="590" t="s">
        <v>357</v>
      </c>
      <c r="WS95" s="590" t="s">
        <v>357</v>
      </c>
      <c r="WT95" s="590" t="s">
        <v>357</v>
      </c>
      <c r="WU95" s="590" t="s">
        <v>357</v>
      </c>
      <c r="WV95" s="590" t="s">
        <v>357</v>
      </c>
      <c r="WW95" s="590" t="s">
        <v>357</v>
      </c>
      <c r="WX95" s="590" t="s">
        <v>357</v>
      </c>
      <c r="WY95" s="590" t="s">
        <v>357</v>
      </c>
      <c r="WZ95" s="590" t="s">
        <v>357</v>
      </c>
      <c r="XA95" s="590" t="s">
        <v>357</v>
      </c>
      <c r="XB95" s="590" t="s">
        <v>357</v>
      </c>
      <c r="XC95" s="590" t="s">
        <v>357</v>
      </c>
      <c r="XD95" s="590" t="s">
        <v>357</v>
      </c>
      <c r="XE95" s="590" t="s">
        <v>357</v>
      </c>
      <c r="XF95" s="590" t="s">
        <v>357</v>
      </c>
      <c r="XG95" s="590" t="s">
        <v>357</v>
      </c>
      <c r="XH95" s="590" t="s">
        <v>357</v>
      </c>
      <c r="XI95" s="590" t="s">
        <v>357</v>
      </c>
      <c r="XJ95" s="590" t="s">
        <v>357</v>
      </c>
      <c r="XK95" s="590" t="s">
        <v>357</v>
      </c>
      <c r="XL95" s="590" t="s">
        <v>357</v>
      </c>
      <c r="XM95" s="590" t="s">
        <v>357</v>
      </c>
      <c r="XN95" s="590" t="s">
        <v>357</v>
      </c>
      <c r="XO95" s="590" t="s">
        <v>357</v>
      </c>
      <c r="XP95" s="590" t="s">
        <v>357</v>
      </c>
      <c r="XQ95" s="590" t="s">
        <v>357</v>
      </c>
      <c r="XR95" s="590" t="s">
        <v>357</v>
      </c>
      <c r="XS95" s="590" t="s">
        <v>357</v>
      </c>
      <c r="XT95" s="590" t="s">
        <v>357</v>
      </c>
      <c r="XU95" s="590" t="s">
        <v>357</v>
      </c>
      <c r="XV95" s="590" t="s">
        <v>357</v>
      </c>
      <c r="XW95" s="590" t="s">
        <v>357</v>
      </c>
      <c r="XX95" s="590" t="s">
        <v>357</v>
      </c>
      <c r="XY95" s="590" t="s">
        <v>357</v>
      </c>
      <c r="XZ95" s="590" t="s">
        <v>357</v>
      </c>
      <c r="YA95" s="590" t="s">
        <v>357</v>
      </c>
      <c r="YB95" s="590" t="s">
        <v>357</v>
      </c>
      <c r="YC95" s="590" t="s">
        <v>357</v>
      </c>
      <c r="YD95" s="590" t="s">
        <v>357</v>
      </c>
      <c r="YE95" s="590" t="s">
        <v>357</v>
      </c>
      <c r="YF95" s="590" t="s">
        <v>357</v>
      </c>
      <c r="YG95" s="590" t="s">
        <v>357</v>
      </c>
      <c r="YH95" s="590" t="s">
        <v>357</v>
      </c>
      <c r="YI95" s="590" t="s">
        <v>357</v>
      </c>
      <c r="YJ95" s="590" t="s">
        <v>357</v>
      </c>
      <c r="YK95" s="590" t="s">
        <v>357</v>
      </c>
      <c r="YL95" s="590" t="s">
        <v>357</v>
      </c>
      <c r="YM95" s="590" t="s">
        <v>357</v>
      </c>
      <c r="YN95" s="590" t="s">
        <v>357</v>
      </c>
      <c r="YO95" s="590" t="s">
        <v>357</v>
      </c>
      <c r="YP95" s="590" t="s">
        <v>357</v>
      </c>
      <c r="YQ95" s="590" t="s">
        <v>357</v>
      </c>
      <c r="YR95" s="590" t="s">
        <v>357</v>
      </c>
      <c r="YS95" s="590" t="s">
        <v>357</v>
      </c>
      <c r="YT95" s="590" t="s">
        <v>357</v>
      </c>
      <c r="YU95" s="590" t="s">
        <v>357</v>
      </c>
      <c r="YV95" s="590" t="s">
        <v>357</v>
      </c>
      <c r="YW95" s="590" t="s">
        <v>357</v>
      </c>
      <c r="YX95" s="590" t="s">
        <v>357</v>
      </c>
      <c r="YY95" s="590" t="s">
        <v>357</v>
      </c>
      <c r="YZ95" s="590" t="s">
        <v>357</v>
      </c>
      <c r="ZA95" s="590" t="s">
        <v>357</v>
      </c>
      <c r="ZB95" s="590" t="s">
        <v>357</v>
      </c>
      <c r="ZC95" s="590" t="s">
        <v>357</v>
      </c>
      <c r="ZD95" s="590" t="s">
        <v>357</v>
      </c>
      <c r="ZE95" s="590" t="s">
        <v>357</v>
      </c>
      <c r="ZF95" s="590" t="s">
        <v>357</v>
      </c>
      <c r="ZG95" s="590" t="s">
        <v>357</v>
      </c>
      <c r="ZH95" s="590" t="s">
        <v>357</v>
      </c>
      <c r="ZI95" s="590" t="s">
        <v>357</v>
      </c>
      <c r="ZJ95" s="590" t="s">
        <v>357</v>
      </c>
      <c r="ZK95" s="590" t="s">
        <v>357</v>
      </c>
      <c r="ZL95" s="590" t="s">
        <v>357</v>
      </c>
      <c r="ZM95" s="590" t="s">
        <v>357</v>
      </c>
      <c r="ZN95" s="590" t="s">
        <v>357</v>
      </c>
      <c r="ZO95" s="590" t="s">
        <v>357</v>
      </c>
      <c r="ZP95" s="590" t="s">
        <v>357</v>
      </c>
      <c r="ZQ95" s="590" t="s">
        <v>357</v>
      </c>
      <c r="ZR95" s="590" t="s">
        <v>357</v>
      </c>
      <c r="ZS95" s="590" t="s">
        <v>357</v>
      </c>
      <c r="ZT95" s="590" t="s">
        <v>357</v>
      </c>
      <c r="ZU95" s="590" t="s">
        <v>357</v>
      </c>
      <c r="ZV95" s="590" t="s">
        <v>357</v>
      </c>
      <c r="ZW95" s="590" t="s">
        <v>357</v>
      </c>
      <c r="ZX95" s="590" t="s">
        <v>357</v>
      </c>
      <c r="ZY95" s="590" t="s">
        <v>357</v>
      </c>
      <c r="ZZ95" s="590" t="s">
        <v>357</v>
      </c>
      <c r="AAA95" s="590" t="s">
        <v>357</v>
      </c>
      <c r="AAB95" s="590" t="s">
        <v>357</v>
      </c>
      <c r="AAC95" s="590" t="s">
        <v>357</v>
      </c>
      <c r="AAD95" s="590" t="s">
        <v>357</v>
      </c>
      <c r="AAE95" s="590" t="s">
        <v>357</v>
      </c>
      <c r="AAF95" s="590" t="s">
        <v>357</v>
      </c>
      <c r="AAG95" s="590" t="s">
        <v>357</v>
      </c>
      <c r="AAH95" s="590" t="s">
        <v>357</v>
      </c>
      <c r="AAI95" s="590" t="s">
        <v>357</v>
      </c>
      <c r="AAJ95" s="590" t="s">
        <v>357</v>
      </c>
      <c r="AAK95" s="590" t="s">
        <v>357</v>
      </c>
      <c r="AAL95" s="590" t="s">
        <v>357</v>
      </c>
      <c r="AAM95" s="590" t="s">
        <v>357</v>
      </c>
      <c r="AAN95" s="590" t="s">
        <v>357</v>
      </c>
      <c r="AAO95" s="590" t="s">
        <v>357</v>
      </c>
      <c r="AAP95" s="590" t="s">
        <v>357</v>
      </c>
      <c r="AAQ95" s="590" t="s">
        <v>357</v>
      </c>
      <c r="AAR95" s="590" t="s">
        <v>357</v>
      </c>
      <c r="AAS95" s="590" t="s">
        <v>357</v>
      </c>
      <c r="AAT95" s="590" t="s">
        <v>357</v>
      </c>
      <c r="AAU95" s="590" t="s">
        <v>357</v>
      </c>
      <c r="AAV95" s="590" t="s">
        <v>357</v>
      </c>
      <c r="AAW95" s="590" t="s">
        <v>357</v>
      </c>
      <c r="AAX95" s="590" t="s">
        <v>357</v>
      </c>
      <c r="AAY95" s="590" t="s">
        <v>357</v>
      </c>
      <c r="AAZ95" s="590" t="s">
        <v>357</v>
      </c>
      <c r="ABA95" s="590" t="s">
        <v>357</v>
      </c>
      <c r="ABB95" s="590" t="s">
        <v>357</v>
      </c>
      <c r="ABC95" s="590" t="s">
        <v>357</v>
      </c>
      <c r="ABD95" s="590" t="s">
        <v>357</v>
      </c>
      <c r="ABE95" s="590" t="s">
        <v>357</v>
      </c>
      <c r="ABF95" s="590" t="s">
        <v>357</v>
      </c>
      <c r="ABG95" s="590" t="s">
        <v>357</v>
      </c>
      <c r="ABH95" s="590" t="s">
        <v>357</v>
      </c>
      <c r="ABI95" s="590" t="s">
        <v>357</v>
      </c>
      <c r="ABJ95" s="590" t="s">
        <v>357</v>
      </c>
      <c r="ABK95" s="590" t="s">
        <v>357</v>
      </c>
      <c r="ABL95" s="590" t="s">
        <v>357</v>
      </c>
      <c r="ABM95" s="590" t="s">
        <v>357</v>
      </c>
      <c r="ABN95" s="590" t="s">
        <v>357</v>
      </c>
      <c r="ABO95" s="590" t="s">
        <v>357</v>
      </c>
      <c r="ABP95" s="590" t="s">
        <v>357</v>
      </c>
      <c r="ABQ95" s="590" t="s">
        <v>357</v>
      </c>
      <c r="ABR95" s="590" t="s">
        <v>357</v>
      </c>
      <c r="ABS95" s="590" t="s">
        <v>357</v>
      </c>
      <c r="ABT95" s="590" t="s">
        <v>357</v>
      </c>
      <c r="ABU95" s="590" t="s">
        <v>357</v>
      </c>
      <c r="ABV95" s="590" t="s">
        <v>357</v>
      </c>
      <c r="ABW95" s="590" t="s">
        <v>357</v>
      </c>
      <c r="ABX95" s="590" t="s">
        <v>357</v>
      </c>
      <c r="ABY95" s="590" t="s">
        <v>357</v>
      </c>
      <c r="ABZ95" s="590" t="s">
        <v>357</v>
      </c>
      <c r="ACA95" s="590" t="s">
        <v>357</v>
      </c>
      <c r="ACB95" s="590" t="s">
        <v>357</v>
      </c>
      <c r="ACC95" s="590" t="s">
        <v>357</v>
      </c>
      <c r="ACD95" s="590" t="s">
        <v>357</v>
      </c>
      <c r="ACE95" s="590" t="s">
        <v>357</v>
      </c>
      <c r="ACF95" s="590" t="s">
        <v>357</v>
      </c>
      <c r="ACG95" s="590" t="s">
        <v>357</v>
      </c>
      <c r="ACH95" s="590" t="s">
        <v>357</v>
      </c>
      <c r="ACI95" s="590" t="s">
        <v>357</v>
      </c>
      <c r="ACJ95" s="590" t="s">
        <v>357</v>
      </c>
      <c r="ACK95" s="590" t="s">
        <v>357</v>
      </c>
      <c r="ACL95" s="590" t="s">
        <v>357</v>
      </c>
      <c r="ACM95" s="590" t="s">
        <v>357</v>
      </c>
      <c r="ACN95" s="590" t="s">
        <v>357</v>
      </c>
      <c r="ACO95" s="590" t="s">
        <v>357</v>
      </c>
      <c r="ACP95" s="590" t="s">
        <v>357</v>
      </c>
      <c r="ACQ95" s="590" t="s">
        <v>357</v>
      </c>
      <c r="ACR95" s="590" t="s">
        <v>357</v>
      </c>
      <c r="ACS95" s="590" t="s">
        <v>357</v>
      </c>
      <c r="ACT95" s="590" t="s">
        <v>357</v>
      </c>
      <c r="ACU95" s="590" t="s">
        <v>357</v>
      </c>
      <c r="ACV95" s="590" t="s">
        <v>357</v>
      </c>
      <c r="ACW95" s="590" t="s">
        <v>357</v>
      </c>
      <c r="ACX95" s="590" t="s">
        <v>357</v>
      </c>
      <c r="ACY95" s="590" t="s">
        <v>357</v>
      </c>
      <c r="ACZ95" s="590" t="s">
        <v>357</v>
      </c>
      <c r="ADA95" s="590" t="s">
        <v>357</v>
      </c>
      <c r="ADB95" s="590" t="s">
        <v>357</v>
      </c>
      <c r="ADC95" s="590" t="s">
        <v>357</v>
      </c>
      <c r="ADD95" s="590" t="s">
        <v>357</v>
      </c>
      <c r="ADE95" s="590" t="s">
        <v>357</v>
      </c>
      <c r="ADF95" s="590" t="s">
        <v>357</v>
      </c>
      <c r="ADG95" s="590" t="s">
        <v>357</v>
      </c>
      <c r="ADH95" s="590" t="s">
        <v>357</v>
      </c>
      <c r="ADI95" s="590" t="s">
        <v>357</v>
      </c>
      <c r="ADJ95" s="590" t="s">
        <v>357</v>
      </c>
      <c r="ADK95" s="590" t="s">
        <v>357</v>
      </c>
      <c r="ADL95" s="590" t="s">
        <v>357</v>
      </c>
      <c r="ADM95" s="590" t="s">
        <v>357</v>
      </c>
      <c r="ADN95" s="590" t="s">
        <v>357</v>
      </c>
      <c r="ADO95" s="590" t="s">
        <v>357</v>
      </c>
      <c r="ADP95" s="590" t="s">
        <v>357</v>
      </c>
      <c r="ADQ95" s="590" t="s">
        <v>357</v>
      </c>
      <c r="ADR95" s="590" t="s">
        <v>357</v>
      </c>
      <c r="ADS95" s="590" t="s">
        <v>357</v>
      </c>
      <c r="ADT95" s="590" t="s">
        <v>357</v>
      </c>
      <c r="ADU95" s="590" t="s">
        <v>357</v>
      </c>
      <c r="ADV95" s="590" t="s">
        <v>357</v>
      </c>
      <c r="ADW95" s="590" t="s">
        <v>357</v>
      </c>
      <c r="ADX95" s="590" t="s">
        <v>357</v>
      </c>
      <c r="ADY95" s="590" t="s">
        <v>357</v>
      </c>
      <c r="ADZ95" s="590" t="s">
        <v>357</v>
      </c>
      <c r="AEA95" s="590" t="s">
        <v>357</v>
      </c>
      <c r="AEB95" s="590" t="s">
        <v>357</v>
      </c>
      <c r="AEC95" s="590" t="s">
        <v>357</v>
      </c>
      <c r="AED95" s="590" t="s">
        <v>357</v>
      </c>
      <c r="AEE95" s="590" t="s">
        <v>357</v>
      </c>
      <c r="AEF95" s="590" t="s">
        <v>357</v>
      </c>
      <c r="AEG95" s="590" t="s">
        <v>357</v>
      </c>
      <c r="AEH95" s="590" t="s">
        <v>357</v>
      </c>
      <c r="AEI95" s="590" t="s">
        <v>357</v>
      </c>
      <c r="AEJ95" s="590" t="s">
        <v>357</v>
      </c>
      <c r="AEK95" s="590" t="s">
        <v>357</v>
      </c>
      <c r="AEL95" s="590" t="s">
        <v>357</v>
      </c>
      <c r="AEM95" s="590" t="s">
        <v>357</v>
      </c>
      <c r="AEN95" s="590" t="s">
        <v>357</v>
      </c>
      <c r="AEO95" s="590" t="s">
        <v>357</v>
      </c>
      <c r="AEP95" s="590" t="s">
        <v>357</v>
      </c>
      <c r="AEQ95" s="590" t="s">
        <v>357</v>
      </c>
      <c r="AER95" s="590" t="s">
        <v>357</v>
      </c>
      <c r="AES95" s="590" t="s">
        <v>357</v>
      </c>
      <c r="AET95" s="590" t="s">
        <v>357</v>
      </c>
      <c r="AEU95" s="590" t="s">
        <v>357</v>
      </c>
      <c r="AEV95" s="590" t="s">
        <v>357</v>
      </c>
      <c r="AEW95" s="590" t="s">
        <v>357</v>
      </c>
      <c r="AEX95" s="590" t="s">
        <v>357</v>
      </c>
      <c r="AEY95" s="590" t="s">
        <v>357</v>
      </c>
      <c r="AEZ95" s="590" t="s">
        <v>357</v>
      </c>
      <c r="AFA95" s="590" t="s">
        <v>357</v>
      </c>
      <c r="AFB95" s="590" t="s">
        <v>357</v>
      </c>
      <c r="AFC95" s="590" t="s">
        <v>357</v>
      </c>
      <c r="AFD95" s="590" t="s">
        <v>357</v>
      </c>
      <c r="AFE95" s="590" t="s">
        <v>357</v>
      </c>
      <c r="AFF95" s="590" t="s">
        <v>357</v>
      </c>
      <c r="AFG95" s="590" t="s">
        <v>357</v>
      </c>
      <c r="AFH95" s="590" t="s">
        <v>357</v>
      </c>
      <c r="AFI95" s="590" t="s">
        <v>357</v>
      </c>
      <c r="AFJ95" s="590" t="s">
        <v>357</v>
      </c>
      <c r="AFK95" s="590" t="s">
        <v>357</v>
      </c>
      <c r="AFL95" s="590" t="s">
        <v>357</v>
      </c>
      <c r="AFM95" s="590" t="s">
        <v>357</v>
      </c>
      <c r="AFN95" s="590" t="s">
        <v>357</v>
      </c>
      <c r="AFO95" s="590" t="s">
        <v>357</v>
      </c>
      <c r="AFP95" s="590" t="s">
        <v>357</v>
      </c>
      <c r="AFQ95" s="590" t="s">
        <v>357</v>
      </c>
      <c r="AFR95" s="590" t="s">
        <v>357</v>
      </c>
      <c r="AFS95" s="590" t="s">
        <v>357</v>
      </c>
      <c r="AFT95" s="590" t="s">
        <v>357</v>
      </c>
      <c r="AFU95" s="590" t="s">
        <v>357</v>
      </c>
      <c r="AFV95" s="590" t="s">
        <v>357</v>
      </c>
      <c r="AFW95" s="590" t="s">
        <v>357</v>
      </c>
      <c r="AFX95" s="590" t="s">
        <v>357</v>
      </c>
      <c r="AFY95" s="590" t="s">
        <v>357</v>
      </c>
      <c r="AFZ95" s="590" t="s">
        <v>357</v>
      </c>
      <c r="AGA95" s="590" t="s">
        <v>357</v>
      </c>
      <c r="AGB95" s="590" t="s">
        <v>357</v>
      </c>
      <c r="AGC95" s="590" t="s">
        <v>357</v>
      </c>
      <c r="AGD95" s="590" t="s">
        <v>357</v>
      </c>
      <c r="AGE95" s="590" t="s">
        <v>357</v>
      </c>
      <c r="AGF95" s="590" t="s">
        <v>357</v>
      </c>
      <c r="AGG95" s="590" t="s">
        <v>357</v>
      </c>
      <c r="AGH95" s="590" t="s">
        <v>357</v>
      </c>
      <c r="AGI95" s="590" t="s">
        <v>357</v>
      </c>
      <c r="AGJ95" s="590" t="s">
        <v>357</v>
      </c>
      <c r="AGK95" s="590" t="s">
        <v>357</v>
      </c>
      <c r="AGL95" s="590" t="s">
        <v>357</v>
      </c>
      <c r="AGM95" s="590" t="s">
        <v>357</v>
      </c>
      <c r="AGN95" s="590" t="s">
        <v>357</v>
      </c>
      <c r="AGO95" s="590" t="s">
        <v>357</v>
      </c>
      <c r="AGP95" s="590" t="s">
        <v>357</v>
      </c>
      <c r="AGQ95" s="590" t="s">
        <v>357</v>
      </c>
      <c r="AGR95" s="590" t="s">
        <v>357</v>
      </c>
      <c r="AGS95" s="590" t="s">
        <v>357</v>
      </c>
      <c r="AGT95" s="590" t="s">
        <v>357</v>
      </c>
      <c r="AGU95" s="590" t="s">
        <v>357</v>
      </c>
      <c r="AGV95" s="590" t="s">
        <v>357</v>
      </c>
      <c r="AGW95" s="590" t="s">
        <v>357</v>
      </c>
      <c r="AGX95" s="590" t="s">
        <v>357</v>
      </c>
      <c r="AGY95" s="590" t="s">
        <v>357</v>
      </c>
      <c r="AGZ95" s="590" t="s">
        <v>357</v>
      </c>
      <c r="AHA95" s="590" t="s">
        <v>357</v>
      </c>
      <c r="AHB95" s="590" t="s">
        <v>357</v>
      </c>
      <c r="AHC95" s="590" t="s">
        <v>357</v>
      </c>
      <c r="AHD95" s="590" t="s">
        <v>357</v>
      </c>
      <c r="AHE95" s="590" t="s">
        <v>357</v>
      </c>
      <c r="AHF95" s="590" t="s">
        <v>357</v>
      </c>
      <c r="AHG95" s="590" t="s">
        <v>357</v>
      </c>
      <c r="AHH95" s="590" t="s">
        <v>357</v>
      </c>
      <c r="AHI95" s="590" t="s">
        <v>357</v>
      </c>
      <c r="AHJ95" s="590" t="s">
        <v>357</v>
      </c>
      <c r="AHK95" s="590" t="s">
        <v>357</v>
      </c>
      <c r="AHL95" s="590" t="s">
        <v>357</v>
      </c>
      <c r="AHM95" s="590" t="s">
        <v>357</v>
      </c>
      <c r="AHN95" s="590" t="s">
        <v>357</v>
      </c>
      <c r="AHO95" s="590" t="s">
        <v>357</v>
      </c>
      <c r="AHP95" s="590" t="s">
        <v>357</v>
      </c>
      <c r="AHQ95" s="590" t="s">
        <v>357</v>
      </c>
      <c r="AHR95" s="590" t="s">
        <v>357</v>
      </c>
      <c r="AHS95" s="590" t="s">
        <v>357</v>
      </c>
      <c r="AHT95" s="590" t="s">
        <v>357</v>
      </c>
      <c r="AHU95" s="590" t="s">
        <v>357</v>
      </c>
      <c r="AHV95" s="590" t="s">
        <v>357</v>
      </c>
      <c r="AHW95" s="590" t="s">
        <v>357</v>
      </c>
      <c r="AHX95" s="590" t="s">
        <v>357</v>
      </c>
      <c r="AHY95" s="590" t="s">
        <v>357</v>
      </c>
      <c r="AHZ95" s="590" t="s">
        <v>357</v>
      </c>
      <c r="AIA95" s="590" t="s">
        <v>357</v>
      </c>
      <c r="AIB95" s="590" t="s">
        <v>357</v>
      </c>
      <c r="AIC95" s="590" t="s">
        <v>357</v>
      </c>
      <c r="AID95" s="590" t="s">
        <v>357</v>
      </c>
      <c r="AIE95" s="590" t="s">
        <v>357</v>
      </c>
      <c r="AIF95" s="590" t="s">
        <v>357</v>
      </c>
      <c r="AIG95" s="590" t="s">
        <v>357</v>
      </c>
      <c r="AIH95" s="590" t="s">
        <v>357</v>
      </c>
      <c r="AII95" s="590" t="s">
        <v>357</v>
      </c>
      <c r="AIJ95" s="590" t="s">
        <v>357</v>
      </c>
      <c r="AIK95" s="590" t="s">
        <v>357</v>
      </c>
      <c r="AIL95" s="590" t="s">
        <v>357</v>
      </c>
      <c r="AIM95" s="590" t="s">
        <v>357</v>
      </c>
      <c r="AIN95" s="590" t="s">
        <v>357</v>
      </c>
      <c r="AIO95" s="590" t="s">
        <v>357</v>
      </c>
      <c r="AIP95" s="590" t="s">
        <v>357</v>
      </c>
      <c r="AIQ95" s="590" t="s">
        <v>357</v>
      </c>
      <c r="AIR95" s="590" t="s">
        <v>357</v>
      </c>
      <c r="AIS95" s="590" t="s">
        <v>357</v>
      </c>
      <c r="AIT95" s="590" t="s">
        <v>357</v>
      </c>
      <c r="AIU95" s="590" t="s">
        <v>357</v>
      </c>
      <c r="AIV95" s="590" t="s">
        <v>357</v>
      </c>
      <c r="AIW95" s="590" t="s">
        <v>357</v>
      </c>
      <c r="AIX95" s="590" t="s">
        <v>357</v>
      </c>
      <c r="AIY95" s="590" t="s">
        <v>357</v>
      </c>
      <c r="AIZ95" s="590" t="s">
        <v>357</v>
      </c>
      <c r="AJA95" s="590" t="s">
        <v>357</v>
      </c>
      <c r="AJB95" s="590" t="s">
        <v>357</v>
      </c>
      <c r="AJC95" s="590" t="s">
        <v>357</v>
      </c>
      <c r="AJD95" s="590" t="s">
        <v>357</v>
      </c>
      <c r="AJE95" s="590" t="s">
        <v>357</v>
      </c>
      <c r="AJF95" s="590" t="s">
        <v>357</v>
      </c>
      <c r="AJG95" s="590" t="s">
        <v>357</v>
      </c>
      <c r="AJH95" s="590" t="s">
        <v>357</v>
      </c>
      <c r="AJI95" s="590" t="s">
        <v>357</v>
      </c>
      <c r="AJJ95" s="590" t="s">
        <v>357</v>
      </c>
      <c r="AJK95" s="590" t="s">
        <v>357</v>
      </c>
      <c r="AJL95" s="590" t="s">
        <v>357</v>
      </c>
      <c r="AJM95" s="590" t="s">
        <v>357</v>
      </c>
      <c r="AJN95" s="590" t="s">
        <v>357</v>
      </c>
      <c r="AJO95" s="590" t="s">
        <v>357</v>
      </c>
      <c r="AJP95" s="590" t="s">
        <v>357</v>
      </c>
      <c r="AJQ95" s="590" t="s">
        <v>357</v>
      </c>
      <c r="AJR95" s="590" t="s">
        <v>357</v>
      </c>
      <c r="AJS95" s="590" t="s">
        <v>357</v>
      </c>
      <c r="AJT95" s="590" t="s">
        <v>357</v>
      </c>
      <c r="AJU95" s="590" t="s">
        <v>357</v>
      </c>
      <c r="AJV95" s="590" t="s">
        <v>357</v>
      </c>
      <c r="AJW95" s="590" t="s">
        <v>357</v>
      </c>
      <c r="AJX95" s="590" t="s">
        <v>357</v>
      </c>
      <c r="AJY95" s="590" t="s">
        <v>357</v>
      </c>
      <c r="AJZ95" s="590" t="s">
        <v>357</v>
      </c>
      <c r="AKA95" s="590" t="s">
        <v>357</v>
      </c>
      <c r="AKB95" s="590" t="s">
        <v>357</v>
      </c>
      <c r="AKC95" s="590" t="s">
        <v>357</v>
      </c>
      <c r="AKD95" s="590" t="s">
        <v>357</v>
      </c>
      <c r="AKE95" s="590" t="s">
        <v>357</v>
      </c>
      <c r="AKF95" s="590" t="s">
        <v>357</v>
      </c>
      <c r="AKG95" s="590" t="s">
        <v>357</v>
      </c>
      <c r="AKH95" s="590" t="s">
        <v>357</v>
      </c>
      <c r="AKI95" s="590" t="s">
        <v>357</v>
      </c>
      <c r="AKJ95" s="590" t="s">
        <v>357</v>
      </c>
      <c r="AKK95" s="590" t="s">
        <v>357</v>
      </c>
      <c r="AKL95" s="590" t="s">
        <v>357</v>
      </c>
      <c r="AKM95" s="590" t="s">
        <v>357</v>
      </c>
      <c r="AKN95" s="590" t="s">
        <v>357</v>
      </c>
      <c r="AKO95" s="590" t="s">
        <v>357</v>
      </c>
      <c r="AKP95" s="590" t="s">
        <v>357</v>
      </c>
      <c r="AKQ95" s="590" t="s">
        <v>357</v>
      </c>
      <c r="AKR95" s="590" t="s">
        <v>357</v>
      </c>
      <c r="AKS95" s="590" t="s">
        <v>357</v>
      </c>
      <c r="AKT95" s="590" t="s">
        <v>357</v>
      </c>
      <c r="AKU95" s="590" t="s">
        <v>357</v>
      </c>
      <c r="AKV95" s="590" t="s">
        <v>357</v>
      </c>
      <c r="AKW95" s="590" t="s">
        <v>357</v>
      </c>
      <c r="AKX95" s="590" t="s">
        <v>357</v>
      </c>
      <c r="AKY95" s="590" t="s">
        <v>357</v>
      </c>
      <c r="AKZ95" s="590" t="s">
        <v>357</v>
      </c>
      <c r="ALA95" s="590" t="s">
        <v>357</v>
      </c>
      <c r="ALB95" s="590" t="s">
        <v>357</v>
      </c>
      <c r="ALC95" s="590" t="s">
        <v>357</v>
      </c>
      <c r="ALD95" s="590" t="s">
        <v>357</v>
      </c>
      <c r="ALE95" s="590" t="s">
        <v>357</v>
      </c>
      <c r="ALF95" s="590" t="s">
        <v>357</v>
      </c>
      <c r="ALG95" s="590" t="s">
        <v>357</v>
      </c>
      <c r="ALH95" s="590" t="s">
        <v>357</v>
      </c>
      <c r="ALI95" s="590" t="s">
        <v>357</v>
      </c>
      <c r="ALJ95" s="590" t="s">
        <v>357</v>
      </c>
      <c r="ALK95" s="590" t="s">
        <v>357</v>
      </c>
      <c r="ALL95" s="590" t="s">
        <v>357</v>
      </c>
      <c r="ALM95" s="590" t="s">
        <v>357</v>
      </c>
      <c r="ALN95" s="590" t="s">
        <v>357</v>
      </c>
      <c r="ALO95" s="590" t="s">
        <v>357</v>
      </c>
      <c r="ALP95" s="590" t="s">
        <v>357</v>
      </c>
      <c r="ALQ95" s="590" t="s">
        <v>357</v>
      </c>
      <c r="ALR95" s="590" t="s">
        <v>357</v>
      </c>
      <c r="ALS95" s="590" t="s">
        <v>357</v>
      </c>
      <c r="ALT95" s="590" t="s">
        <v>357</v>
      </c>
      <c r="ALU95" s="590" t="s">
        <v>357</v>
      </c>
      <c r="ALV95" s="590" t="s">
        <v>357</v>
      </c>
      <c r="ALW95" s="590" t="s">
        <v>357</v>
      </c>
      <c r="ALX95" s="590" t="s">
        <v>357</v>
      </c>
      <c r="ALY95" s="590" t="s">
        <v>357</v>
      </c>
      <c r="ALZ95" s="590" t="s">
        <v>357</v>
      </c>
      <c r="AMA95" s="590" t="s">
        <v>357</v>
      </c>
      <c r="AMB95" s="590" t="s">
        <v>357</v>
      </c>
      <c r="AMC95" s="590" t="s">
        <v>357</v>
      </c>
      <c r="AMD95" s="590" t="s">
        <v>357</v>
      </c>
      <c r="AME95" s="590" t="s">
        <v>357</v>
      </c>
      <c r="AMF95" s="590" t="s">
        <v>357</v>
      </c>
      <c r="AMG95" s="590" t="s">
        <v>357</v>
      </c>
      <c r="AMH95" s="590" t="s">
        <v>357</v>
      </c>
      <c r="AMI95" s="590" t="s">
        <v>357</v>
      </c>
      <c r="AMJ95" s="590" t="s">
        <v>357</v>
      </c>
      <c r="AMK95" s="590" t="s">
        <v>357</v>
      </c>
      <c r="AML95" s="590" t="s">
        <v>357</v>
      </c>
      <c r="AMM95" s="590" t="s">
        <v>357</v>
      </c>
      <c r="AMN95" s="590" t="s">
        <v>357</v>
      </c>
      <c r="AMO95" s="590" t="s">
        <v>357</v>
      </c>
      <c r="AMP95" s="590" t="s">
        <v>357</v>
      </c>
      <c r="AMQ95" s="590" t="s">
        <v>357</v>
      </c>
      <c r="AMR95" s="590" t="s">
        <v>357</v>
      </c>
      <c r="AMS95" s="590" t="s">
        <v>357</v>
      </c>
      <c r="AMT95" s="590" t="s">
        <v>357</v>
      </c>
      <c r="AMU95" s="590" t="s">
        <v>357</v>
      </c>
      <c r="AMV95" s="590" t="s">
        <v>357</v>
      </c>
      <c r="AMW95" s="590" t="s">
        <v>357</v>
      </c>
      <c r="AMX95" s="590" t="s">
        <v>357</v>
      </c>
      <c r="AMY95" s="590" t="s">
        <v>357</v>
      </c>
      <c r="AMZ95" s="590" t="s">
        <v>357</v>
      </c>
      <c r="ANA95" s="590" t="s">
        <v>357</v>
      </c>
      <c r="ANB95" s="590" t="s">
        <v>357</v>
      </c>
      <c r="ANC95" s="590" t="s">
        <v>357</v>
      </c>
      <c r="AND95" s="590" t="s">
        <v>357</v>
      </c>
      <c r="ANE95" s="590" t="s">
        <v>357</v>
      </c>
      <c r="ANF95" s="590" t="s">
        <v>357</v>
      </c>
      <c r="ANG95" s="590" t="s">
        <v>357</v>
      </c>
      <c r="ANH95" s="590" t="s">
        <v>357</v>
      </c>
      <c r="ANI95" s="590" t="s">
        <v>357</v>
      </c>
      <c r="ANJ95" s="590" t="s">
        <v>357</v>
      </c>
      <c r="ANK95" s="590" t="s">
        <v>357</v>
      </c>
      <c r="ANL95" s="590" t="s">
        <v>357</v>
      </c>
      <c r="ANM95" s="590" t="s">
        <v>357</v>
      </c>
      <c r="ANN95" s="590" t="s">
        <v>357</v>
      </c>
      <c r="ANO95" s="590" t="s">
        <v>357</v>
      </c>
      <c r="ANP95" s="590" t="s">
        <v>357</v>
      </c>
      <c r="ANQ95" s="590" t="s">
        <v>357</v>
      </c>
      <c r="ANR95" s="590" t="s">
        <v>357</v>
      </c>
      <c r="ANS95" s="590" t="s">
        <v>357</v>
      </c>
      <c r="ANT95" s="590" t="s">
        <v>357</v>
      </c>
      <c r="ANU95" s="590" t="s">
        <v>357</v>
      </c>
      <c r="ANV95" s="590" t="s">
        <v>357</v>
      </c>
      <c r="ANW95" s="590" t="s">
        <v>357</v>
      </c>
      <c r="ANX95" s="590" t="s">
        <v>357</v>
      </c>
      <c r="ANY95" s="590" t="s">
        <v>357</v>
      </c>
      <c r="ANZ95" s="590" t="s">
        <v>357</v>
      </c>
      <c r="AOA95" s="590" t="s">
        <v>357</v>
      </c>
      <c r="AOB95" s="590" t="s">
        <v>357</v>
      </c>
      <c r="AOC95" s="590" t="s">
        <v>357</v>
      </c>
      <c r="AOD95" s="590" t="s">
        <v>357</v>
      </c>
      <c r="AOE95" s="590" t="s">
        <v>357</v>
      </c>
      <c r="AOF95" s="590" t="s">
        <v>357</v>
      </c>
      <c r="AOG95" s="590" t="s">
        <v>357</v>
      </c>
      <c r="AOH95" s="590" t="s">
        <v>357</v>
      </c>
      <c r="AOI95" s="590" t="s">
        <v>357</v>
      </c>
      <c r="AOJ95" s="590" t="s">
        <v>357</v>
      </c>
      <c r="AOK95" s="590" t="s">
        <v>357</v>
      </c>
      <c r="AOL95" s="590" t="s">
        <v>357</v>
      </c>
      <c r="AOM95" s="590" t="s">
        <v>357</v>
      </c>
      <c r="AON95" s="590" t="s">
        <v>357</v>
      </c>
      <c r="AOO95" s="590" t="s">
        <v>357</v>
      </c>
      <c r="AOP95" s="590" t="s">
        <v>357</v>
      </c>
      <c r="AOQ95" s="590" t="s">
        <v>357</v>
      </c>
      <c r="AOR95" s="590" t="s">
        <v>357</v>
      </c>
      <c r="AOS95" s="590" t="s">
        <v>357</v>
      </c>
      <c r="AOT95" s="590" t="s">
        <v>357</v>
      </c>
      <c r="AOU95" s="590" t="s">
        <v>357</v>
      </c>
      <c r="AOV95" s="590" t="s">
        <v>357</v>
      </c>
      <c r="AOW95" s="590" t="s">
        <v>357</v>
      </c>
      <c r="AOX95" s="590" t="s">
        <v>357</v>
      </c>
      <c r="AOY95" s="590" t="s">
        <v>357</v>
      </c>
      <c r="AOZ95" s="590" t="s">
        <v>357</v>
      </c>
      <c r="APA95" s="590" t="s">
        <v>357</v>
      </c>
      <c r="APB95" s="590" t="s">
        <v>357</v>
      </c>
      <c r="APC95" s="590" t="s">
        <v>357</v>
      </c>
      <c r="APD95" s="590" t="s">
        <v>357</v>
      </c>
      <c r="APE95" s="590" t="s">
        <v>357</v>
      </c>
      <c r="APF95" s="590" t="s">
        <v>357</v>
      </c>
      <c r="APG95" s="590" t="s">
        <v>357</v>
      </c>
      <c r="APH95" s="590" t="s">
        <v>357</v>
      </c>
      <c r="API95" s="590" t="s">
        <v>357</v>
      </c>
      <c r="APJ95" s="590" t="s">
        <v>357</v>
      </c>
      <c r="APK95" s="590" t="s">
        <v>357</v>
      </c>
      <c r="APL95" s="590" t="s">
        <v>357</v>
      </c>
      <c r="APM95" s="590" t="s">
        <v>357</v>
      </c>
      <c r="APN95" s="590" t="s">
        <v>357</v>
      </c>
      <c r="APO95" s="590" t="s">
        <v>357</v>
      </c>
      <c r="APP95" s="590" t="s">
        <v>357</v>
      </c>
      <c r="APQ95" s="590" t="s">
        <v>357</v>
      </c>
      <c r="APR95" s="590" t="s">
        <v>357</v>
      </c>
      <c r="APS95" s="590" t="s">
        <v>357</v>
      </c>
      <c r="APT95" s="590" t="s">
        <v>357</v>
      </c>
      <c r="APU95" s="590" t="s">
        <v>357</v>
      </c>
      <c r="APV95" s="590" t="s">
        <v>357</v>
      </c>
      <c r="APW95" s="590" t="s">
        <v>357</v>
      </c>
      <c r="APX95" s="590" t="s">
        <v>357</v>
      </c>
      <c r="APY95" s="590" t="s">
        <v>357</v>
      </c>
      <c r="APZ95" s="590" t="s">
        <v>357</v>
      </c>
      <c r="AQA95" s="590" t="s">
        <v>357</v>
      </c>
      <c r="AQB95" s="590" t="s">
        <v>357</v>
      </c>
      <c r="AQC95" s="590" t="s">
        <v>357</v>
      </c>
      <c r="AQD95" s="590" t="s">
        <v>357</v>
      </c>
      <c r="AQE95" s="590" t="s">
        <v>357</v>
      </c>
      <c r="AQF95" s="590" t="s">
        <v>357</v>
      </c>
      <c r="AQG95" s="590" t="s">
        <v>357</v>
      </c>
      <c r="AQH95" s="590" t="s">
        <v>357</v>
      </c>
      <c r="AQI95" s="590" t="s">
        <v>357</v>
      </c>
      <c r="AQJ95" s="590" t="s">
        <v>357</v>
      </c>
      <c r="AQK95" s="590" t="s">
        <v>357</v>
      </c>
      <c r="AQL95" s="590" t="s">
        <v>357</v>
      </c>
      <c r="AQM95" s="590" t="s">
        <v>357</v>
      </c>
      <c r="AQN95" s="590" t="s">
        <v>357</v>
      </c>
      <c r="AQO95" s="590" t="s">
        <v>357</v>
      </c>
      <c r="AQP95" s="590" t="s">
        <v>357</v>
      </c>
      <c r="AQQ95" s="590" t="s">
        <v>357</v>
      </c>
      <c r="AQR95" s="590" t="s">
        <v>357</v>
      </c>
      <c r="AQS95" s="590" t="s">
        <v>357</v>
      </c>
      <c r="AQT95" s="590" t="s">
        <v>357</v>
      </c>
      <c r="AQU95" s="590" t="s">
        <v>357</v>
      </c>
      <c r="AQV95" s="590" t="s">
        <v>357</v>
      </c>
      <c r="AQW95" s="590" t="s">
        <v>357</v>
      </c>
      <c r="AQX95" s="590" t="s">
        <v>357</v>
      </c>
      <c r="AQY95" s="590" t="s">
        <v>357</v>
      </c>
      <c r="AQZ95" s="590" t="s">
        <v>357</v>
      </c>
      <c r="ARA95" s="590" t="s">
        <v>357</v>
      </c>
      <c r="ARB95" s="590" t="s">
        <v>357</v>
      </c>
      <c r="ARC95" s="590" t="s">
        <v>357</v>
      </c>
      <c r="ARD95" s="590" t="s">
        <v>357</v>
      </c>
      <c r="ARE95" s="590" t="s">
        <v>357</v>
      </c>
      <c r="ARF95" s="590" t="s">
        <v>357</v>
      </c>
      <c r="ARG95" s="590" t="s">
        <v>357</v>
      </c>
      <c r="ARH95" s="590" t="s">
        <v>357</v>
      </c>
      <c r="ARI95" s="590" t="s">
        <v>357</v>
      </c>
      <c r="ARJ95" s="590" t="s">
        <v>357</v>
      </c>
      <c r="ARK95" s="590" t="s">
        <v>357</v>
      </c>
      <c r="ARL95" s="590" t="s">
        <v>357</v>
      </c>
      <c r="ARM95" s="590" t="s">
        <v>357</v>
      </c>
      <c r="ARN95" s="590" t="s">
        <v>357</v>
      </c>
      <c r="ARO95" s="590" t="s">
        <v>357</v>
      </c>
      <c r="ARP95" s="590" t="s">
        <v>357</v>
      </c>
      <c r="ARQ95" s="590" t="s">
        <v>357</v>
      </c>
      <c r="ARR95" s="590" t="s">
        <v>357</v>
      </c>
      <c r="ARS95" s="590" t="s">
        <v>357</v>
      </c>
      <c r="ART95" s="590" t="s">
        <v>357</v>
      </c>
      <c r="ARU95" s="590" t="s">
        <v>357</v>
      </c>
      <c r="ARV95" s="590" t="s">
        <v>357</v>
      </c>
      <c r="ARW95" s="590" t="s">
        <v>357</v>
      </c>
      <c r="ARX95" s="590" t="s">
        <v>357</v>
      </c>
      <c r="ARY95" s="590" t="s">
        <v>357</v>
      </c>
      <c r="ARZ95" s="590" t="s">
        <v>357</v>
      </c>
      <c r="ASA95" s="590" t="s">
        <v>357</v>
      </c>
      <c r="ASB95" s="590" t="s">
        <v>357</v>
      </c>
      <c r="ASC95" s="590" t="s">
        <v>357</v>
      </c>
      <c r="ASD95" s="590" t="s">
        <v>357</v>
      </c>
      <c r="ASE95" s="590" t="s">
        <v>357</v>
      </c>
      <c r="ASF95" s="590" t="s">
        <v>357</v>
      </c>
      <c r="ASG95" s="590" t="s">
        <v>357</v>
      </c>
      <c r="ASH95" s="590" t="s">
        <v>357</v>
      </c>
      <c r="ASI95" s="590" t="s">
        <v>357</v>
      </c>
      <c r="ASJ95" s="590" t="s">
        <v>357</v>
      </c>
      <c r="ASK95" s="590" t="s">
        <v>357</v>
      </c>
      <c r="ASL95" s="590" t="s">
        <v>357</v>
      </c>
      <c r="ASM95" s="590" t="s">
        <v>357</v>
      </c>
      <c r="ASN95" s="590" t="s">
        <v>357</v>
      </c>
      <c r="ASO95" s="590" t="s">
        <v>357</v>
      </c>
      <c r="ASP95" s="590" t="s">
        <v>357</v>
      </c>
      <c r="ASQ95" s="590" t="s">
        <v>357</v>
      </c>
      <c r="ASR95" s="590" t="s">
        <v>357</v>
      </c>
      <c r="ASS95" s="590" t="s">
        <v>357</v>
      </c>
      <c r="AST95" s="590" t="s">
        <v>357</v>
      </c>
      <c r="ASU95" s="590" t="s">
        <v>357</v>
      </c>
      <c r="ASV95" s="590" t="s">
        <v>357</v>
      </c>
      <c r="ASW95" s="590" t="s">
        <v>357</v>
      </c>
      <c r="ASX95" s="590" t="s">
        <v>357</v>
      </c>
      <c r="ASY95" s="590" t="s">
        <v>357</v>
      </c>
      <c r="ASZ95" s="590" t="s">
        <v>357</v>
      </c>
      <c r="ATA95" s="590" t="s">
        <v>357</v>
      </c>
      <c r="ATB95" s="590" t="s">
        <v>357</v>
      </c>
      <c r="ATC95" s="590" t="s">
        <v>357</v>
      </c>
      <c r="ATD95" s="590" t="s">
        <v>357</v>
      </c>
      <c r="ATE95" s="590" t="s">
        <v>357</v>
      </c>
      <c r="ATF95" s="590" t="s">
        <v>357</v>
      </c>
      <c r="ATG95" s="590" t="s">
        <v>357</v>
      </c>
      <c r="ATH95" s="590" t="s">
        <v>357</v>
      </c>
      <c r="ATI95" s="590" t="s">
        <v>357</v>
      </c>
      <c r="ATJ95" s="590" t="s">
        <v>357</v>
      </c>
      <c r="ATK95" s="590" t="s">
        <v>357</v>
      </c>
      <c r="ATL95" s="590" t="s">
        <v>357</v>
      </c>
      <c r="ATM95" s="590" t="s">
        <v>357</v>
      </c>
      <c r="ATN95" s="590" t="s">
        <v>357</v>
      </c>
      <c r="ATO95" s="590" t="s">
        <v>357</v>
      </c>
      <c r="ATP95" s="590" t="s">
        <v>357</v>
      </c>
      <c r="ATQ95" s="590" t="s">
        <v>357</v>
      </c>
      <c r="ATR95" s="590" t="s">
        <v>357</v>
      </c>
      <c r="ATS95" s="590" t="s">
        <v>357</v>
      </c>
      <c r="ATT95" s="590" t="s">
        <v>357</v>
      </c>
      <c r="ATU95" s="590" t="s">
        <v>357</v>
      </c>
      <c r="ATV95" s="590" t="s">
        <v>357</v>
      </c>
      <c r="ATW95" s="590" t="s">
        <v>357</v>
      </c>
      <c r="ATX95" s="590" t="s">
        <v>357</v>
      </c>
      <c r="ATY95" s="590" t="s">
        <v>357</v>
      </c>
      <c r="ATZ95" s="590" t="s">
        <v>357</v>
      </c>
      <c r="AUA95" s="590" t="s">
        <v>357</v>
      </c>
      <c r="AUB95" s="590" t="s">
        <v>357</v>
      </c>
      <c r="AUC95" s="590" t="s">
        <v>357</v>
      </c>
      <c r="AUD95" s="590" t="s">
        <v>357</v>
      </c>
      <c r="AUE95" s="590" t="s">
        <v>357</v>
      </c>
      <c r="AUF95" s="590" t="s">
        <v>357</v>
      </c>
      <c r="AUG95" s="590" t="s">
        <v>357</v>
      </c>
      <c r="AUH95" s="590" t="s">
        <v>357</v>
      </c>
      <c r="AUI95" s="590" t="s">
        <v>357</v>
      </c>
      <c r="AUJ95" s="590" t="s">
        <v>357</v>
      </c>
      <c r="AUK95" s="590" t="s">
        <v>357</v>
      </c>
      <c r="AUL95" s="590" t="s">
        <v>357</v>
      </c>
      <c r="AUM95" s="590" t="s">
        <v>357</v>
      </c>
      <c r="AUN95" s="590" t="s">
        <v>357</v>
      </c>
      <c r="AUO95" s="590" t="s">
        <v>357</v>
      </c>
      <c r="AUP95" s="590" t="s">
        <v>357</v>
      </c>
      <c r="AUQ95" s="590" t="s">
        <v>357</v>
      </c>
      <c r="AUR95" s="590" t="s">
        <v>357</v>
      </c>
      <c r="AUS95" s="590" t="s">
        <v>357</v>
      </c>
      <c r="AUT95" s="590" t="s">
        <v>357</v>
      </c>
      <c r="AUU95" s="590" t="s">
        <v>357</v>
      </c>
      <c r="AUV95" s="590" t="s">
        <v>357</v>
      </c>
      <c r="AUW95" s="590" t="s">
        <v>357</v>
      </c>
      <c r="AUX95" s="590" t="s">
        <v>357</v>
      </c>
      <c r="AUY95" s="590" t="s">
        <v>357</v>
      </c>
      <c r="AUZ95" s="590" t="s">
        <v>357</v>
      </c>
      <c r="AVA95" s="590" t="s">
        <v>357</v>
      </c>
      <c r="AVB95" s="590" t="s">
        <v>357</v>
      </c>
      <c r="AVC95" s="590" t="s">
        <v>357</v>
      </c>
      <c r="AVD95" s="590" t="s">
        <v>357</v>
      </c>
      <c r="AVE95" s="590" t="s">
        <v>357</v>
      </c>
      <c r="AVF95" s="590" t="s">
        <v>357</v>
      </c>
      <c r="AVG95" s="590" t="s">
        <v>357</v>
      </c>
      <c r="AVH95" s="590" t="s">
        <v>357</v>
      </c>
      <c r="AVI95" s="590" t="s">
        <v>357</v>
      </c>
      <c r="AVJ95" s="590" t="s">
        <v>357</v>
      </c>
      <c r="AVK95" s="590" t="s">
        <v>357</v>
      </c>
      <c r="AVL95" s="590" t="s">
        <v>357</v>
      </c>
      <c r="AVM95" s="590" t="s">
        <v>357</v>
      </c>
      <c r="AVN95" s="590" t="s">
        <v>357</v>
      </c>
      <c r="AVO95" s="590" t="s">
        <v>357</v>
      </c>
      <c r="AVP95" s="590" t="s">
        <v>357</v>
      </c>
      <c r="AVQ95" s="590" t="s">
        <v>357</v>
      </c>
      <c r="AVR95" s="590" t="s">
        <v>357</v>
      </c>
      <c r="AVS95" s="590" t="s">
        <v>357</v>
      </c>
      <c r="AVT95" s="590" t="s">
        <v>357</v>
      </c>
      <c r="AVU95" s="590" t="s">
        <v>357</v>
      </c>
      <c r="AVV95" s="590" t="s">
        <v>357</v>
      </c>
      <c r="AVW95" s="590" t="s">
        <v>357</v>
      </c>
      <c r="AVX95" s="590" t="s">
        <v>357</v>
      </c>
      <c r="AVY95" s="590" t="s">
        <v>357</v>
      </c>
      <c r="AVZ95" s="590" t="s">
        <v>357</v>
      </c>
      <c r="AWA95" s="590" t="s">
        <v>357</v>
      </c>
      <c r="AWB95" s="590" t="s">
        <v>357</v>
      </c>
      <c r="AWC95" s="590" t="s">
        <v>357</v>
      </c>
      <c r="AWD95" s="590" t="s">
        <v>357</v>
      </c>
      <c r="AWE95" s="590" t="s">
        <v>357</v>
      </c>
      <c r="AWF95" s="590" t="s">
        <v>357</v>
      </c>
      <c r="AWG95" s="590" t="s">
        <v>357</v>
      </c>
      <c r="AWH95" s="590" t="s">
        <v>357</v>
      </c>
      <c r="AWI95" s="590" t="s">
        <v>357</v>
      </c>
      <c r="AWJ95" s="590" t="s">
        <v>357</v>
      </c>
      <c r="AWK95" s="590" t="s">
        <v>357</v>
      </c>
      <c r="AWL95" s="590" t="s">
        <v>357</v>
      </c>
      <c r="AWM95" s="590" t="s">
        <v>357</v>
      </c>
      <c r="AWN95" s="590" t="s">
        <v>357</v>
      </c>
      <c r="AWO95" s="590" t="s">
        <v>357</v>
      </c>
      <c r="AWP95" s="590" t="s">
        <v>357</v>
      </c>
      <c r="AWQ95" s="590" t="s">
        <v>357</v>
      </c>
      <c r="AWR95" s="590" t="s">
        <v>357</v>
      </c>
      <c r="AWS95" s="590" t="s">
        <v>357</v>
      </c>
      <c r="AWT95" s="590" t="s">
        <v>357</v>
      </c>
      <c r="AWU95" s="590" t="s">
        <v>357</v>
      </c>
      <c r="AWV95" s="590" t="s">
        <v>357</v>
      </c>
      <c r="AWW95" s="590" t="s">
        <v>357</v>
      </c>
      <c r="AWX95" s="590" t="s">
        <v>357</v>
      </c>
      <c r="AWY95" s="590" t="s">
        <v>357</v>
      </c>
      <c r="AWZ95" s="590" t="s">
        <v>357</v>
      </c>
      <c r="AXA95" s="590" t="s">
        <v>357</v>
      </c>
      <c r="AXB95" s="590" t="s">
        <v>357</v>
      </c>
      <c r="AXC95" s="590" t="s">
        <v>357</v>
      </c>
      <c r="AXD95" s="590" t="s">
        <v>357</v>
      </c>
      <c r="AXE95" s="590" t="s">
        <v>357</v>
      </c>
      <c r="AXF95" s="590" t="s">
        <v>357</v>
      </c>
      <c r="AXG95" s="590" t="s">
        <v>357</v>
      </c>
      <c r="AXH95" s="590" t="s">
        <v>357</v>
      </c>
      <c r="AXI95" s="590" t="s">
        <v>357</v>
      </c>
      <c r="AXJ95" s="590" t="s">
        <v>357</v>
      </c>
      <c r="AXK95" s="590" t="s">
        <v>357</v>
      </c>
      <c r="AXL95" s="590" t="s">
        <v>357</v>
      </c>
      <c r="AXM95" s="590" t="s">
        <v>357</v>
      </c>
      <c r="AXN95" s="590" t="s">
        <v>357</v>
      </c>
      <c r="AXO95" s="590" t="s">
        <v>357</v>
      </c>
      <c r="AXP95" s="590" t="s">
        <v>357</v>
      </c>
      <c r="AXQ95" s="590" t="s">
        <v>357</v>
      </c>
      <c r="AXR95" s="590" t="s">
        <v>357</v>
      </c>
      <c r="AXS95" s="590" t="s">
        <v>357</v>
      </c>
      <c r="AXT95" s="590" t="s">
        <v>357</v>
      </c>
      <c r="AXU95" s="590" t="s">
        <v>357</v>
      </c>
      <c r="AXV95" s="590" t="s">
        <v>357</v>
      </c>
      <c r="AXW95" s="590" t="s">
        <v>357</v>
      </c>
      <c r="AXX95" s="590" t="s">
        <v>357</v>
      </c>
      <c r="AXY95" s="590" t="s">
        <v>357</v>
      </c>
      <c r="AXZ95" s="590" t="s">
        <v>357</v>
      </c>
      <c r="AYA95" s="590" t="s">
        <v>357</v>
      </c>
      <c r="AYB95" s="590" t="s">
        <v>357</v>
      </c>
      <c r="AYC95" s="590" t="s">
        <v>357</v>
      </c>
      <c r="AYD95" s="590" t="s">
        <v>357</v>
      </c>
      <c r="AYE95" s="590" t="s">
        <v>357</v>
      </c>
      <c r="AYF95" s="590" t="s">
        <v>357</v>
      </c>
      <c r="AYG95" s="590" t="s">
        <v>357</v>
      </c>
      <c r="AYH95" s="590" t="s">
        <v>357</v>
      </c>
      <c r="AYI95" s="590" t="s">
        <v>357</v>
      </c>
      <c r="AYJ95" s="590" t="s">
        <v>357</v>
      </c>
      <c r="AYK95" s="590" t="s">
        <v>357</v>
      </c>
      <c r="AYL95" s="590" t="s">
        <v>357</v>
      </c>
      <c r="AYM95" s="590" t="s">
        <v>357</v>
      </c>
      <c r="AYN95" s="590" t="s">
        <v>357</v>
      </c>
      <c r="AYO95" s="590" t="s">
        <v>357</v>
      </c>
      <c r="AYP95" s="590" t="s">
        <v>357</v>
      </c>
      <c r="AYQ95" s="590" t="s">
        <v>357</v>
      </c>
      <c r="AYR95" s="590" t="s">
        <v>357</v>
      </c>
      <c r="AYS95" s="590" t="s">
        <v>357</v>
      </c>
      <c r="AYT95" s="590" t="s">
        <v>357</v>
      </c>
      <c r="AYU95" s="590" t="s">
        <v>357</v>
      </c>
      <c r="AYV95" s="590" t="s">
        <v>357</v>
      </c>
      <c r="AYW95" s="590" t="s">
        <v>357</v>
      </c>
      <c r="AYX95" s="590" t="s">
        <v>357</v>
      </c>
      <c r="AYY95" s="590" t="s">
        <v>357</v>
      </c>
      <c r="AYZ95" s="590" t="s">
        <v>357</v>
      </c>
      <c r="AZA95" s="590" t="s">
        <v>357</v>
      </c>
      <c r="AZB95" s="590" t="s">
        <v>357</v>
      </c>
      <c r="AZC95" s="590" t="s">
        <v>357</v>
      </c>
      <c r="AZD95" s="590" t="s">
        <v>357</v>
      </c>
      <c r="AZE95" s="590" t="s">
        <v>357</v>
      </c>
      <c r="AZF95" s="590" t="s">
        <v>357</v>
      </c>
      <c r="AZG95" s="590" t="s">
        <v>357</v>
      </c>
      <c r="AZH95" s="590" t="s">
        <v>357</v>
      </c>
      <c r="AZI95" s="590" t="s">
        <v>357</v>
      </c>
      <c r="AZJ95" s="590" t="s">
        <v>357</v>
      </c>
      <c r="AZK95" s="590" t="s">
        <v>357</v>
      </c>
      <c r="AZL95" s="590" t="s">
        <v>357</v>
      </c>
      <c r="AZM95" s="590" t="s">
        <v>357</v>
      </c>
      <c r="AZN95" s="590" t="s">
        <v>357</v>
      </c>
      <c r="AZO95" s="590" t="s">
        <v>357</v>
      </c>
      <c r="AZP95" s="590" t="s">
        <v>357</v>
      </c>
      <c r="AZQ95" s="590" t="s">
        <v>357</v>
      </c>
      <c r="AZR95" s="590" t="s">
        <v>357</v>
      </c>
      <c r="AZS95" s="590" t="s">
        <v>357</v>
      </c>
      <c r="AZT95" s="590" t="s">
        <v>357</v>
      </c>
      <c r="AZU95" s="590" t="s">
        <v>357</v>
      </c>
      <c r="AZV95" s="590" t="s">
        <v>357</v>
      </c>
      <c r="AZW95" s="590" t="s">
        <v>357</v>
      </c>
      <c r="AZX95" s="590" t="s">
        <v>357</v>
      </c>
      <c r="AZY95" s="590" t="s">
        <v>357</v>
      </c>
      <c r="AZZ95" s="590" t="s">
        <v>357</v>
      </c>
      <c r="BAA95" s="590" t="s">
        <v>357</v>
      </c>
      <c r="BAB95" s="590" t="s">
        <v>357</v>
      </c>
      <c r="BAC95" s="590" t="s">
        <v>357</v>
      </c>
      <c r="BAD95" s="590" t="s">
        <v>357</v>
      </c>
      <c r="BAE95" s="590" t="s">
        <v>357</v>
      </c>
      <c r="BAF95" s="590" t="s">
        <v>357</v>
      </c>
      <c r="BAG95" s="590" t="s">
        <v>357</v>
      </c>
      <c r="BAH95" s="590" t="s">
        <v>357</v>
      </c>
      <c r="BAI95" s="590" t="s">
        <v>357</v>
      </c>
      <c r="BAJ95" s="590" t="s">
        <v>357</v>
      </c>
      <c r="BAK95" s="590" t="s">
        <v>357</v>
      </c>
      <c r="BAL95" s="590" t="s">
        <v>357</v>
      </c>
      <c r="BAM95" s="590" t="s">
        <v>357</v>
      </c>
      <c r="BAN95" s="590" t="s">
        <v>357</v>
      </c>
      <c r="BAO95" s="590" t="s">
        <v>357</v>
      </c>
      <c r="BAP95" s="590" t="s">
        <v>357</v>
      </c>
      <c r="BAQ95" s="590" t="s">
        <v>357</v>
      </c>
      <c r="BAR95" s="590" t="s">
        <v>357</v>
      </c>
      <c r="BAS95" s="590" t="s">
        <v>357</v>
      </c>
      <c r="BAT95" s="590" t="s">
        <v>357</v>
      </c>
      <c r="BAU95" s="590" t="s">
        <v>357</v>
      </c>
      <c r="BAV95" s="590" t="s">
        <v>357</v>
      </c>
      <c r="BAW95" s="590" t="s">
        <v>357</v>
      </c>
      <c r="BAX95" s="590" t="s">
        <v>357</v>
      </c>
      <c r="BAY95" s="590" t="s">
        <v>357</v>
      </c>
      <c r="BAZ95" s="590" t="s">
        <v>357</v>
      </c>
      <c r="BBA95" s="590" t="s">
        <v>357</v>
      </c>
      <c r="BBB95" s="590" t="s">
        <v>357</v>
      </c>
      <c r="BBC95" s="590" t="s">
        <v>357</v>
      </c>
      <c r="BBD95" s="590" t="s">
        <v>357</v>
      </c>
      <c r="BBE95" s="590" t="s">
        <v>357</v>
      </c>
      <c r="BBF95" s="590" t="s">
        <v>357</v>
      </c>
      <c r="BBG95" s="590" t="s">
        <v>357</v>
      </c>
      <c r="BBH95" s="590" t="s">
        <v>357</v>
      </c>
      <c r="BBI95" s="590" t="s">
        <v>357</v>
      </c>
      <c r="BBJ95" s="590" t="s">
        <v>357</v>
      </c>
      <c r="BBK95" s="590" t="s">
        <v>357</v>
      </c>
      <c r="BBL95" s="590" t="s">
        <v>357</v>
      </c>
      <c r="BBM95" s="590" t="s">
        <v>357</v>
      </c>
      <c r="BBN95" s="590" t="s">
        <v>357</v>
      </c>
      <c r="BBO95" s="590" t="s">
        <v>357</v>
      </c>
      <c r="BBP95" s="590" t="s">
        <v>357</v>
      </c>
      <c r="BBQ95" s="590" t="s">
        <v>357</v>
      </c>
      <c r="BBR95" s="590" t="s">
        <v>357</v>
      </c>
      <c r="BBS95" s="590" t="s">
        <v>357</v>
      </c>
      <c r="BBT95" s="590" t="s">
        <v>357</v>
      </c>
      <c r="BBU95" s="590" t="s">
        <v>357</v>
      </c>
      <c r="BBV95" s="590" t="s">
        <v>357</v>
      </c>
      <c r="BBW95" s="590" t="s">
        <v>357</v>
      </c>
      <c r="BBX95" s="590" t="s">
        <v>357</v>
      </c>
      <c r="BBY95" s="590" t="s">
        <v>357</v>
      </c>
      <c r="BBZ95" s="590" t="s">
        <v>357</v>
      </c>
      <c r="BCA95" s="590" t="s">
        <v>357</v>
      </c>
      <c r="BCB95" s="590" t="s">
        <v>357</v>
      </c>
      <c r="BCC95" s="590" t="s">
        <v>357</v>
      </c>
      <c r="BCD95" s="590" t="s">
        <v>357</v>
      </c>
      <c r="BCE95" s="590" t="s">
        <v>357</v>
      </c>
      <c r="BCF95" s="590" t="s">
        <v>357</v>
      </c>
      <c r="BCG95" s="590" t="s">
        <v>357</v>
      </c>
      <c r="BCH95" s="590" t="s">
        <v>357</v>
      </c>
      <c r="BCI95" s="590" t="s">
        <v>357</v>
      </c>
      <c r="BCJ95" s="590" t="s">
        <v>357</v>
      </c>
      <c r="BCK95" s="590" t="s">
        <v>357</v>
      </c>
      <c r="BCL95" s="590" t="s">
        <v>357</v>
      </c>
      <c r="BCM95" s="590" t="s">
        <v>357</v>
      </c>
      <c r="BCN95" s="590" t="s">
        <v>357</v>
      </c>
      <c r="BCO95" s="590" t="s">
        <v>357</v>
      </c>
      <c r="BCP95" s="590" t="s">
        <v>357</v>
      </c>
      <c r="BCQ95" s="590" t="s">
        <v>357</v>
      </c>
      <c r="BCR95" s="590" t="s">
        <v>357</v>
      </c>
      <c r="BCS95" s="590" t="s">
        <v>357</v>
      </c>
      <c r="BCT95" s="590" t="s">
        <v>357</v>
      </c>
      <c r="BCU95" s="590" t="s">
        <v>357</v>
      </c>
      <c r="BCV95" s="590" t="s">
        <v>357</v>
      </c>
      <c r="BCW95" s="590" t="s">
        <v>357</v>
      </c>
      <c r="BCX95" s="590" t="s">
        <v>357</v>
      </c>
      <c r="BCY95" s="590" t="s">
        <v>357</v>
      </c>
      <c r="BCZ95" s="590" t="s">
        <v>357</v>
      </c>
      <c r="BDA95" s="590" t="s">
        <v>357</v>
      </c>
      <c r="BDB95" s="590" t="s">
        <v>357</v>
      </c>
      <c r="BDC95" s="590" t="s">
        <v>357</v>
      </c>
      <c r="BDD95" s="590" t="s">
        <v>357</v>
      </c>
      <c r="BDE95" s="590" t="s">
        <v>357</v>
      </c>
      <c r="BDF95" s="590" t="s">
        <v>357</v>
      </c>
      <c r="BDG95" s="590" t="s">
        <v>357</v>
      </c>
      <c r="BDH95" s="590" t="s">
        <v>357</v>
      </c>
      <c r="BDI95" s="590" t="s">
        <v>357</v>
      </c>
      <c r="BDJ95" s="590" t="s">
        <v>357</v>
      </c>
      <c r="BDK95" s="590" t="s">
        <v>357</v>
      </c>
      <c r="BDL95" s="590" t="s">
        <v>357</v>
      </c>
      <c r="BDM95" s="590" t="s">
        <v>357</v>
      </c>
      <c r="BDN95" s="590" t="s">
        <v>357</v>
      </c>
      <c r="BDO95" s="590" t="s">
        <v>357</v>
      </c>
      <c r="BDP95" s="590" t="s">
        <v>357</v>
      </c>
      <c r="BDQ95" s="590" t="s">
        <v>357</v>
      </c>
      <c r="BDR95" s="590" t="s">
        <v>357</v>
      </c>
      <c r="BDS95" s="590" t="s">
        <v>357</v>
      </c>
      <c r="BDT95" s="590" t="s">
        <v>357</v>
      </c>
      <c r="BDU95" s="590" t="s">
        <v>357</v>
      </c>
      <c r="BDV95" s="590" t="s">
        <v>357</v>
      </c>
      <c r="BDW95" s="590" t="s">
        <v>357</v>
      </c>
      <c r="BDX95" s="590" t="s">
        <v>357</v>
      </c>
      <c r="BDY95" s="590" t="s">
        <v>357</v>
      </c>
      <c r="BDZ95" s="590" t="s">
        <v>357</v>
      </c>
      <c r="BEA95" s="590" t="s">
        <v>357</v>
      </c>
      <c r="BEB95" s="590" t="s">
        <v>357</v>
      </c>
      <c r="BEC95" s="590" t="s">
        <v>357</v>
      </c>
      <c r="BED95" s="590" t="s">
        <v>357</v>
      </c>
      <c r="BEE95" s="590" t="s">
        <v>357</v>
      </c>
      <c r="BEF95" s="590" t="s">
        <v>357</v>
      </c>
      <c r="BEG95" s="590" t="s">
        <v>357</v>
      </c>
      <c r="BEH95" s="590" t="s">
        <v>357</v>
      </c>
      <c r="BEI95" s="590" t="s">
        <v>357</v>
      </c>
      <c r="BEJ95" s="590" t="s">
        <v>357</v>
      </c>
      <c r="BEK95" s="590" t="s">
        <v>357</v>
      </c>
      <c r="BEL95" s="590" t="s">
        <v>357</v>
      </c>
      <c r="BEM95" s="590" t="s">
        <v>357</v>
      </c>
      <c r="BEN95" s="590" t="s">
        <v>357</v>
      </c>
      <c r="BEO95" s="590" t="s">
        <v>357</v>
      </c>
      <c r="BEP95" s="590" t="s">
        <v>357</v>
      </c>
      <c r="BEQ95" s="590" t="s">
        <v>357</v>
      </c>
      <c r="BER95" s="590" t="s">
        <v>357</v>
      </c>
      <c r="BES95" s="590" t="s">
        <v>357</v>
      </c>
      <c r="BET95" s="590" t="s">
        <v>357</v>
      </c>
      <c r="BEU95" s="590" t="s">
        <v>357</v>
      </c>
      <c r="BEV95" s="590" t="s">
        <v>357</v>
      </c>
      <c r="BEW95" s="590" t="s">
        <v>357</v>
      </c>
      <c r="BEX95" s="590" t="s">
        <v>357</v>
      </c>
      <c r="BEY95" s="590" t="s">
        <v>357</v>
      </c>
      <c r="BEZ95" s="590" t="s">
        <v>357</v>
      </c>
      <c r="BFA95" s="590" t="s">
        <v>357</v>
      </c>
      <c r="BFB95" s="590" t="s">
        <v>357</v>
      </c>
      <c r="BFC95" s="590" t="s">
        <v>357</v>
      </c>
      <c r="BFD95" s="590" t="s">
        <v>357</v>
      </c>
      <c r="BFE95" s="590" t="s">
        <v>357</v>
      </c>
      <c r="BFF95" s="590" t="s">
        <v>357</v>
      </c>
      <c r="BFG95" s="590" t="s">
        <v>357</v>
      </c>
      <c r="BFH95" s="590" t="s">
        <v>357</v>
      </c>
      <c r="BFI95" s="590" t="s">
        <v>357</v>
      </c>
      <c r="BFJ95" s="590" t="s">
        <v>357</v>
      </c>
      <c r="BFK95" s="590" t="s">
        <v>357</v>
      </c>
      <c r="BFL95" s="590" t="s">
        <v>357</v>
      </c>
      <c r="BFM95" s="590" t="s">
        <v>357</v>
      </c>
      <c r="BFN95" s="590" t="s">
        <v>357</v>
      </c>
      <c r="BFO95" s="590" t="s">
        <v>357</v>
      </c>
      <c r="BFP95" s="590" t="s">
        <v>357</v>
      </c>
      <c r="BFQ95" s="590" t="s">
        <v>357</v>
      </c>
      <c r="BFR95" s="590" t="s">
        <v>357</v>
      </c>
      <c r="BFS95" s="590" t="s">
        <v>357</v>
      </c>
      <c r="BFT95" s="590" t="s">
        <v>357</v>
      </c>
      <c r="BFU95" s="590" t="s">
        <v>357</v>
      </c>
      <c r="BFV95" s="590" t="s">
        <v>357</v>
      </c>
      <c r="BFW95" s="590" t="s">
        <v>357</v>
      </c>
      <c r="BFX95" s="590" t="s">
        <v>357</v>
      </c>
      <c r="BFY95" s="590" t="s">
        <v>357</v>
      </c>
      <c r="BFZ95" s="590" t="s">
        <v>357</v>
      </c>
      <c r="BGA95" s="590" t="s">
        <v>357</v>
      </c>
      <c r="BGB95" s="590" t="s">
        <v>357</v>
      </c>
      <c r="BGC95" s="590" t="s">
        <v>357</v>
      </c>
      <c r="BGD95" s="590" t="s">
        <v>357</v>
      </c>
      <c r="BGE95" s="590" t="s">
        <v>357</v>
      </c>
      <c r="BGF95" s="590" t="s">
        <v>357</v>
      </c>
      <c r="BGG95" s="590" t="s">
        <v>357</v>
      </c>
      <c r="BGH95" s="590" t="s">
        <v>357</v>
      </c>
      <c r="BGI95" s="590" t="s">
        <v>357</v>
      </c>
      <c r="BGJ95" s="590" t="s">
        <v>357</v>
      </c>
      <c r="BGK95" s="590" t="s">
        <v>357</v>
      </c>
      <c r="BGL95" s="590" t="s">
        <v>357</v>
      </c>
      <c r="BGM95" s="590" t="s">
        <v>357</v>
      </c>
      <c r="BGN95" s="590" t="s">
        <v>357</v>
      </c>
      <c r="BGO95" s="590" t="s">
        <v>357</v>
      </c>
      <c r="BGP95" s="590" t="s">
        <v>357</v>
      </c>
      <c r="BGQ95" s="590" t="s">
        <v>357</v>
      </c>
      <c r="BGR95" s="590" t="s">
        <v>357</v>
      </c>
      <c r="BGS95" s="590" t="s">
        <v>357</v>
      </c>
      <c r="BGT95" s="590" t="s">
        <v>357</v>
      </c>
      <c r="BGU95" s="590" t="s">
        <v>357</v>
      </c>
      <c r="BGV95" s="590" t="s">
        <v>357</v>
      </c>
      <c r="BGW95" s="590" t="s">
        <v>357</v>
      </c>
      <c r="BGX95" s="590" t="s">
        <v>357</v>
      </c>
      <c r="BGY95" s="590" t="s">
        <v>357</v>
      </c>
      <c r="BGZ95" s="590" t="s">
        <v>357</v>
      </c>
      <c r="BHA95" s="590" t="s">
        <v>357</v>
      </c>
      <c r="BHB95" s="590" t="s">
        <v>357</v>
      </c>
      <c r="BHC95" s="590" t="s">
        <v>357</v>
      </c>
      <c r="BHD95" s="590" t="s">
        <v>357</v>
      </c>
      <c r="BHE95" s="590" t="s">
        <v>357</v>
      </c>
      <c r="BHF95" s="590" t="s">
        <v>357</v>
      </c>
      <c r="BHG95" s="590" t="s">
        <v>357</v>
      </c>
      <c r="BHH95" s="590" t="s">
        <v>357</v>
      </c>
      <c r="BHI95" s="590" t="s">
        <v>357</v>
      </c>
      <c r="BHJ95" s="590" t="s">
        <v>357</v>
      </c>
      <c r="BHK95" s="590" t="s">
        <v>357</v>
      </c>
      <c r="BHL95" s="590" t="s">
        <v>357</v>
      </c>
      <c r="BHM95" s="590" t="s">
        <v>357</v>
      </c>
      <c r="BHN95" s="590" t="s">
        <v>357</v>
      </c>
      <c r="BHO95" s="590" t="s">
        <v>357</v>
      </c>
      <c r="BHP95" s="590" t="s">
        <v>357</v>
      </c>
      <c r="BHQ95" s="590" t="s">
        <v>357</v>
      </c>
      <c r="BHR95" s="590" t="s">
        <v>357</v>
      </c>
      <c r="BHS95" s="590" t="s">
        <v>357</v>
      </c>
      <c r="BHT95" s="590" t="s">
        <v>357</v>
      </c>
      <c r="BHU95" s="590" t="s">
        <v>357</v>
      </c>
      <c r="BHV95" s="590" t="s">
        <v>357</v>
      </c>
      <c r="BHW95" s="590" t="s">
        <v>357</v>
      </c>
      <c r="BHX95" s="590" t="s">
        <v>357</v>
      </c>
      <c r="BHY95" s="590" t="s">
        <v>357</v>
      </c>
      <c r="BHZ95" s="590" t="s">
        <v>357</v>
      </c>
      <c r="BIA95" s="590" t="s">
        <v>357</v>
      </c>
      <c r="BIB95" s="590" t="s">
        <v>357</v>
      </c>
      <c r="BIC95" s="590" t="s">
        <v>357</v>
      </c>
      <c r="BID95" s="590" t="s">
        <v>357</v>
      </c>
      <c r="BIE95" s="590" t="s">
        <v>357</v>
      </c>
      <c r="BIF95" s="590" t="s">
        <v>357</v>
      </c>
      <c r="BIG95" s="590" t="s">
        <v>357</v>
      </c>
      <c r="BIH95" s="590" t="s">
        <v>357</v>
      </c>
      <c r="BII95" s="590" t="s">
        <v>357</v>
      </c>
      <c r="BIJ95" s="590" t="s">
        <v>357</v>
      </c>
      <c r="BIK95" s="590" t="s">
        <v>357</v>
      </c>
      <c r="BIL95" s="590" t="s">
        <v>357</v>
      </c>
      <c r="BIM95" s="590" t="s">
        <v>357</v>
      </c>
      <c r="BIN95" s="590" t="s">
        <v>357</v>
      </c>
      <c r="BIO95" s="590" t="s">
        <v>357</v>
      </c>
      <c r="BIP95" s="590" t="s">
        <v>357</v>
      </c>
      <c r="BIQ95" s="590" t="s">
        <v>357</v>
      </c>
      <c r="BIR95" s="590" t="s">
        <v>357</v>
      </c>
      <c r="BIS95" s="590" t="s">
        <v>357</v>
      </c>
      <c r="BIT95" s="590" t="s">
        <v>357</v>
      </c>
      <c r="BIU95" s="590" t="s">
        <v>357</v>
      </c>
      <c r="BIV95" s="590" t="s">
        <v>357</v>
      </c>
      <c r="BIW95" s="590" t="s">
        <v>357</v>
      </c>
      <c r="BIX95" s="590" t="s">
        <v>357</v>
      </c>
      <c r="BIY95" s="590" t="s">
        <v>357</v>
      </c>
      <c r="BIZ95" s="590" t="s">
        <v>357</v>
      </c>
      <c r="BJA95" s="590" t="s">
        <v>357</v>
      </c>
      <c r="BJB95" s="590" t="s">
        <v>357</v>
      </c>
      <c r="BJC95" s="590" t="s">
        <v>357</v>
      </c>
      <c r="BJD95" s="590" t="s">
        <v>357</v>
      </c>
      <c r="BJE95" s="590" t="s">
        <v>357</v>
      </c>
      <c r="BJF95" s="590" t="s">
        <v>357</v>
      </c>
      <c r="BJG95" s="590" t="s">
        <v>357</v>
      </c>
      <c r="BJH95" s="590" t="s">
        <v>357</v>
      </c>
      <c r="BJI95" s="590" t="s">
        <v>357</v>
      </c>
      <c r="BJJ95" s="590" t="s">
        <v>357</v>
      </c>
      <c r="BJK95" s="590" t="s">
        <v>357</v>
      </c>
      <c r="BJL95" s="590" t="s">
        <v>357</v>
      </c>
      <c r="BJM95" s="590" t="s">
        <v>357</v>
      </c>
      <c r="BJN95" s="590" t="s">
        <v>357</v>
      </c>
      <c r="BJO95" s="590" t="s">
        <v>357</v>
      </c>
      <c r="BJP95" s="590" t="s">
        <v>357</v>
      </c>
      <c r="BJQ95" s="590" t="s">
        <v>357</v>
      </c>
      <c r="BJR95" s="590" t="s">
        <v>357</v>
      </c>
      <c r="BJS95" s="590" t="s">
        <v>357</v>
      </c>
      <c r="BJT95" s="590" t="s">
        <v>357</v>
      </c>
      <c r="BJU95" s="590" t="s">
        <v>357</v>
      </c>
      <c r="BJV95" s="590" t="s">
        <v>357</v>
      </c>
      <c r="BJW95" s="590" t="s">
        <v>357</v>
      </c>
      <c r="BJX95" s="590" t="s">
        <v>357</v>
      </c>
      <c r="BJY95" s="590" t="s">
        <v>357</v>
      </c>
      <c r="BJZ95" s="590" t="s">
        <v>357</v>
      </c>
      <c r="BKA95" s="590" t="s">
        <v>357</v>
      </c>
      <c r="BKB95" s="590" t="s">
        <v>357</v>
      </c>
      <c r="BKC95" s="590" t="s">
        <v>357</v>
      </c>
      <c r="BKD95" s="590" t="s">
        <v>357</v>
      </c>
      <c r="BKE95" s="590" t="s">
        <v>357</v>
      </c>
      <c r="BKF95" s="590" t="s">
        <v>357</v>
      </c>
      <c r="BKG95" s="590" t="s">
        <v>357</v>
      </c>
      <c r="BKH95" s="590" t="s">
        <v>357</v>
      </c>
      <c r="BKI95" s="590" t="s">
        <v>357</v>
      </c>
      <c r="BKJ95" s="590" t="s">
        <v>357</v>
      </c>
      <c r="BKK95" s="590" t="s">
        <v>357</v>
      </c>
      <c r="BKL95" s="590" t="s">
        <v>357</v>
      </c>
      <c r="BKM95" s="590" t="s">
        <v>357</v>
      </c>
      <c r="BKN95" s="590" t="s">
        <v>357</v>
      </c>
      <c r="BKO95" s="590" t="s">
        <v>357</v>
      </c>
      <c r="BKP95" s="590" t="s">
        <v>357</v>
      </c>
      <c r="BKQ95" s="590" t="s">
        <v>357</v>
      </c>
      <c r="BKR95" s="590" t="s">
        <v>357</v>
      </c>
      <c r="BKS95" s="590" t="s">
        <v>357</v>
      </c>
      <c r="BKT95" s="590" t="s">
        <v>357</v>
      </c>
      <c r="BKU95" s="590" t="s">
        <v>357</v>
      </c>
      <c r="BKV95" s="590" t="s">
        <v>357</v>
      </c>
      <c r="BKW95" s="590" t="s">
        <v>357</v>
      </c>
      <c r="BKX95" s="590" t="s">
        <v>357</v>
      </c>
      <c r="BKY95" s="590" t="s">
        <v>357</v>
      </c>
      <c r="BKZ95" s="590" t="s">
        <v>357</v>
      </c>
      <c r="BLA95" s="590" t="s">
        <v>357</v>
      </c>
      <c r="BLB95" s="590" t="s">
        <v>357</v>
      </c>
      <c r="BLC95" s="590" t="s">
        <v>357</v>
      </c>
      <c r="BLD95" s="590" t="s">
        <v>357</v>
      </c>
      <c r="BLE95" s="590" t="s">
        <v>357</v>
      </c>
      <c r="BLF95" s="590" t="s">
        <v>357</v>
      </c>
      <c r="BLG95" s="590" t="s">
        <v>357</v>
      </c>
      <c r="BLH95" s="590" t="s">
        <v>357</v>
      </c>
      <c r="BLI95" s="590" t="s">
        <v>357</v>
      </c>
      <c r="BLJ95" s="590" t="s">
        <v>357</v>
      </c>
      <c r="BLK95" s="590" t="s">
        <v>357</v>
      </c>
      <c r="BLL95" s="590" t="s">
        <v>357</v>
      </c>
      <c r="BLM95" s="590" t="s">
        <v>357</v>
      </c>
      <c r="BLN95" s="590" t="s">
        <v>357</v>
      </c>
      <c r="BLO95" s="590" t="s">
        <v>357</v>
      </c>
      <c r="BLP95" s="590" t="s">
        <v>357</v>
      </c>
      <c r="BLQ95" s="590" t="s">
        <v>357</v>
      </c>
      <c r="BLR95" s="590" t="s">
        <v>357</v>
      </c>
      <c r="BLS95" s="590" t="s">
        <v>357</v>
      </c>
      <c r="BLT95" s="590" t="s">
        <v>357</v>
      </c>
      <c r="BLU95" s="590" t="s">
        <v>357</v>
      </c>
      <c r="BLV95" s="590" t="s">
        <v>357</v>
      </c>
      <c r="BLW95" s="590" t="s">
        <v>357</v>
      </c>
      <c r="BLX95" s="590" t="s">
        <v>357</v>
      </c>
      <c r="BLY95" s="590" t="s">
        <v>357</v>
      </c>
      <c r="BLZ95" s="590" t="s">
        <v>357</v>
      </c>
      <c r="BMA95" s="590" t="s">
        <v>357</v>
      </c>
      <c r="BMB95" s="590" t="s">
        <v>357</v>
      </c>
      <c r="BMC95" s="590" t="s">
        <v>357</v>
      </c>
      <c r="BMD95" s="590" t="s">
        <v>357</v>
      </c>
      <c r="BME95" s="590" t="s">
        <v>357</v>
      </c>
      <c r="BMF95" s="590" t="s">
        <v>357</v>
      </c>
      <c r="BMG95" s="590" t="s">
        <v>357</v>
      </c>
      <c r="BMH95" s="590" t="s">
        <v>357</v>
      </c>
      <c r="BMI95" s="590" t="s">
        <v>357</v>
      </c>
      <c r="BMJ95" s="590" t="s">
        <v>357</v>
      </c>
      <c r="BMK95" s="590" t="s">
        <v>357</v>
      </c>
      <c r="BML95" s="590" t="s">
        <v>357</v>
      </c>
      <c r="BMM95" s="590" t="s">
        <v>357</v>
      </c>
      <c r="BMN95" s="590" t="s">
        <v>357</v>
      </c>
      <c r="BMO95" s="590" t="s">
        <v>357</v>
      </c>
      <c r="BMP95" s="590" t="s">
        <v>357</v>
      </c>
      <c r="BMQ95" s="590" t="s">
        <v>357</v>
      </c>
      <c r="BMR95" s="590" t="s">
        <v>357</v>
      </c>
      <c r="BMS95" s="590" t="s">
        <v>357</v>
      </c>
      <c r="BMT95" s="590" t="s">
        <v>357</v>
      </c>
      <c r="BMU95" s="590" t="s">
        <v>357</v>
      </c>
      <c r="BMV95" s="590" t="s">
        <v>357</v>
      </c>
      <c r="BMW95" s="590" t="s">
        <v>357</v>
      </c>
      <c r="BMX95" s="590" t="s">
        <v>357</v>
      </c>
      <c r="BMY95" s="590" t="s">
        <v>357</v>
      </c>
      <c r="BMZ95" s="590" t="s">
        <v>357</v>
      </c>
      <c r="BNA95" s="590" t="s">
        <v>357</v>
      </c>
      <c r="BNB95" s="590" t="s">
        <v>357</v>
      </c>
      <c r="BNC95" s="590" t="s">
        <v>357</v>
      </c>
      <c r="BND95" s="590" t="s">
        <v>357</v>
      </c>
      <c r="BNE95" s="590" t="s">
        <v>357</v>
      </c>
      <c r="BNF95" s="590" t="s">
        <v>357</v>
      </c>
      <c r="BNG95" s="590" t="s">
        <v>357</v>
      </c>
      <c r="BNH95" s="590" t="s">
        <v>357</v>
      </c>
      <c r="BNI95" s="590" t="s">
        <v>357</v>
      </c>
      <c r="BNJ95" s="590" t="s">
        <v>357</v>
      </c>
      <c r="BNK95" s="590" t="s">
        <v>357</v>
      </c>
      <c r="BNL95" s="590" t="s">
        <v>357</v>
      </c>
      <c r="BNM95" s="590" t="s">
        <v>357</v>
      </c>
      <c r="BNN95" s="590" t="s">
        <v>357</v>
      </c>
      <c r="BNO95" s="590" t="s">
        <v>357</v>
      </c>
      <c r="BNP95" s="590" t="s">
        <v>357</v>
      </c>
      <c r="BNQ95" s="590" t="s">
        <v>357</v>
      </c>
      <c r="BNR95" s="590" t="s">
        <v>357</v>
      </c>
      <c r="BNS95" s="590" t="s">
        <v>357</v>
      </c>
      <c r="BNT95" s="590" t="s">
        <v>357</v>
      </c>
      <c r="BNU95" s="590" t="s">
        <v>357</v>
      </c>
      <c r="BNV95" s="590" t="s">
        <v>357</v>
      </c>
      <c r="BNW95" s="590" t="s">
        <v>357</v>
      </c>
      <c r="BNX95" s="590" t="s">
        <v>357</v>
      </c>
      <c r="BNY95" s="590" t="s">
        <v>357</v>
      </c>
      <c r="BNZ95" s="590" t="s">
        <v>357</v>
      </c>
      <c r="BOA95" s="590" t="s">
        <v>357</v>
      </c>
      <c r="BOB95" s="590" t="s">
        <v>357</v>
      </c>
      <c r="BOC95" s="590" t="s">
        <v>357</v>
      </c>
      <c r="BOD95" s="590" t="s">
        <v>357</v>
      </c>
      <c r="BOE95" s="590" t="s">
        <v>357</v>
      </c>
      <c r="BOF95" s="590" t="s">
        <v>357</v>
      </c>
      <c r="BOG95" s="590" t="s">
        <v>357</v>
      </c>
      <c r="BOH95" s="590" t="s">
        <v>357</v>
      </c>
      <c r="BOI95" s="590" t="s">
        <v>357</v>
      </c>
      <c r="BOJ95" s="590" t="s">
        <v>357</v>
      </c>
      <c r="BOK95" s="590" t="s">
        <v>357</v>
      </c>
      <c r="BOL95" s="590" t="s">
        <v>357</v>
      </c>
      <c r="BOM95" s="590" t="s">
        <v>357</v>
      </c>
      <c r="BON95" s="590" t="s">
        <v>357</v>
      </c>
      <c r="BOO95" s="590" t="s">
        <v>357</v>
      </c>
      <c r="BOP95" s="590" t="s">
        <v>357</v>
      </c>
      <c r="BOQ95" s="590" t="s">
        <v>357</v>
      </c>
      <c r="BOR95" s="590" t="s">
        <v>357</v>
      </c>
      <c r="BOS95" s="590" t="s">
        <v>357</v>
      </c>
      <c r="BOT95" s="590" t="s">
        <v>357</v>
      </c>
      <c r="BOU95" s="590" t="s">
        <v>357</v>
      </c>
      <c r="BOV95" s="590" t="s">
        <v>357</v>
      </c>
      <c r="BOW95" s="590" t="s">
        <v>357</v>
      </c>
      <c r="BOX95" s="590" t="s">
        <v>357</v>
      </c>
      <c r="BOY95" s="590" t="s">
        <v>357</v>
      </c>
      <c r="BOZ95" s="590" t="s">
        <v>357</v>
      </c>
      <c r="BPA95" s="590" t="s">
        <v>357</v>
      </c>
      <c r="BPB95" s="590" t="s">
        <v>357</v>
      </c>
      <c r="BPC95" s="590" t="s">
        <v>357</v>
      </c>
      <c r="BPD95" s="590" t="s">
        <v>357</v>
      </c>
      <c r="BPE95" s="590" t="s">
        <v>357</v>
      </c>
      <c r="BPF95" s="590" t="s">
        <v>357</v>
      </c>
      <c r="BPG95" s="590" t="s">
        <v>357</v>
      </c>
      <c r="BPH95" s="590" t="s">
        <v>357</v>
      </c>
      <c r="BPI95" s="590" t="s">
        <v>357</v>
      </c>
      <c r="BPJ95" s="590" t="s">
        <v>357</v>
      </c>
      <c r="BPK95" s="590" t="s">
        <v>357</v>
      </c>
      <c r="BPL95" s="590" t="s">
        <v>357</v>
      </c>
      <c r="BPM95" s="590" t="s">
        <v>357</v>
      </c>
      <c r="BPN95" s="590" t="s">
        <v>357</v>
      </c>
      <c r="BPO95" s="590" t="s">
        <v>357</v>
      </c>
      <c r="BPP95" s="590" t="s">
        <v>357</v>
      </c>
      <c r="BPQ95" s="590" t="s">
        <v>357</v>
      </c>
      <c r="BPR95" s="590" t="s">
        <v>357</v>
      </c>
      <c r="BPS95" s="590" t="s">
        <v>357</v>
      </c>
      <c r="BPT95" s="590" t="s">
        <v>357</v>
      </c>
      <c r="BPU95" s="590" t="s">
        <v>357</v>
      </c>
      <c r="BPV95" s="590" t="s">
        <v>357</v>
      </c>
      <c r="BPW95" s="590" t="s">
        <v>357</v>
      </c>
      <c r="BPX95" s="590" t="s">
        <v>357</v>
      </c>
      <c r="BPY95" s="590" t="s">
        <v>357</v>
      </c>
      <c r="BPZ95" s="590" t="s">
        <v>357</v>
      </c>
      <c r="BQA95" s="590" t="s">
        <v>357</v>
      </c>
      <c r="BQB95" s="590" t="s">
        <v>357</v>
      </c>
      <c r="BQC95" s="590" t="s">
        <v>357</v>
      </c>
      <c r="BQD95" s="590" t="s">
        <v>357</v>
      </c>
      <c r="BQE95" s="590" t="s">
        <v>357</v>
      </c>
      <c r="BQF95" s="590" t="s">
        <v>357</v>
      </c>
      <c r="BQG95" s="590" t="s">
        <v>357</v>
      </c>
      <c r="BQH95" s="590" t="s">
        <v>357</v>
      </c>
      <c r="BQI95" s="590" t="s">
        <v>357</v>
      </c>
      <c r="BQJ95" s="590" t="s">
        <v>357</v>
      </c>
      <c r="BQK95" s="590" t="s">
        <v>357</v>
      </c>
      <c r="BQL95" s="590" t="s">
        <v>357</v>
      </c>
      <c r="BQM95" s="590" t="s">
        <v>357</v>
      </c>
      <c r="BQN95" s="590" t="s">
        <v>357</v>
      </c>
      <c r="BQO95" s="590" t="s">
        <v>357</v>
      </c>
      <c r="BQP95" s="590" t="s">
        <v>357</v>
      </c>
      <c r="BQQ95" s="590" t="s">
        <v>357</v>
      </c>
      <c r="BQR95" s="590" t="s">
        <v>357</v>
      </c>
      <c r="BQS95" s="590" t="s">
        <v>357</v>
      </c>
      <c r="BQT95" s="590" t="s">
        <v>357</v>
      </c>
      <c r="BQU95" s="590" t="s">
        <v>357</v>
      </c>
      <c r="BQV95" s="590" t="s">
        <v>357</v>
      </c>
      <c r="BQW95" s="590" t="s">
        <v>357</v>
      </c>
      <c r="BQX95" s="590" t="s">
        <v>357</v>
      </c>
      <c r="BQY95" s="590" t="s">
        <v>357</v>
      </c>
      <c r="BQZ95" s="590" t="s">
        <v>357</v>
      </c>
      <c r="BRA95" s="590" t="s">
        <v>357</v>
      </c>
      <c r="BRB95" s="590" t="s">
        <v>357</v>
      </c>
      <c r="BRC95" s="590" t="s">
        <v>357</v>
      </c>
      <c r="BRD95" s="590" t="s">
        <v>357</v>
      </c>
      <c r="BRE95" s="590" t="s">
        <v>357</v>
      </c>
      <c r="BRF95" s="590" t="s">
        <v>357</v>
      </c>
      <c r="BRG95" s="590" t="s">
        <v>357</v>
      </c>
      <c r="BRH95" s="590" t="s">
        <v>357</v>
      </c>
      <c r="BRI95" s="590" t="s">
        <v>357</v>
      </c>
      <c r="BRJ95" s="590" t="s">
        <v>357</v>
      </c>
      <c r="BRK95" s="590" t="s">
        <v>357</v>
      </c>
      <c r="BRL95" s="590" t="s">
        <v>357</v>
      </c>
      <c r="BRM95" s="590" t="s">
        <v>357</v>
      </c>
      <c r="BRN95" s="590" t="s">
        <v>357</v>
      </c>
      <c r="BRO95" s="590" t="s">
        <v>357</v>
      </c>
      <c r="BRP95" s="590" t="s">
        <v>357</v>
      </c>
      <c r="BRQ95" s="590" t="s">
        <v>357</v>
      </c>
      <c r="BRR95" s="590" t="s">
        <v>357</v>
      </c>
      <c r="BRS95" s="590" t="s">
        <v>357</v>
      </c>
      <c r="BRT95" s="590" t="s">
        <v>357</v>
      </c>
      <c r="BRU95" s="590" t="s">
        <v>357</v>
      </c>
      <c r="BRV95" s="590" t="s">
        <v>357</v>
      </c>
      <c r="BRW95" s="590" t="s">
        <v>357</v>
      </c>
      <c r="BRX95" s="590" t="s">
        <v>357</v>
      </c>
      <c r="BRY95" s="590" t="s">
        <v>357</v>
      </c>
      <c r="BRZ95" s="590" t="s">
        <v>357</v>
      </c>
      <c r="BSA95" s="590" t="s">
        <v>357</v>
      </c>
      <c r="BSB95" s="590" t="s">
        <v>357</v>
      </c>
      <c r="BSC95" s="590" t="s">
        <v>357</v>
      </c>
      <c r="BSD95" s="590" t="s">
        <v>357</v>
      </c>
      <c r="BSE95" s="590" t="s">
        <v>357</v>
      </c>
      <c r="BSF95" s="590" t="s">
        <v>357</v>
      </c>
      <c r="BSG95" s="590" t="s">
        <v>357</v>
      </c>
      <c r="BSH95" s="590" t="s">
        <v>357</v>
      </c>
      <c r="BSI95" s="590" t="s">
        <v>357</v>
      </c>
      <c r="BSJ95" s="590" t="s">
        <v>357</v>
      </c>
      <c r="BSK95" s="590" t="s">
        <v>357</v>
      </c>
      <c r="BSL95" s="590" t="s">
        <v>357</v>
      </c>
      <c r="BSM95" s="590" t="s">
        <v>357</v>
      </c>
      <c r="BSN95" s="590" t="s">
        <v>357</v>
      </c>
      <c r="BSO95" s="590" t="s">
        <v>357</v>
      </c>
      <c r="BSP95" s="590" t="s">
        <v>357</v>
      </c>
      <c r="BSQ95" s="590" t="s">
        <v>357</v>
      </c>
      <c r="BSR95" s="590" t="s">
        <v>357</v>
      </c>
      <c r="BSS95" s="590" t="s">
        <v>357</v>
      </c>
      <c r="BST95" s="590" t="s">
        <v>357</v>
      </c>
      <c r="BSU95" s="590" t="s">
        <v>357</v>
      </c>
      <c r="BSV95" s="590" t="s">
        <v>357</v>
      </c>
      <c r="BSW95" s="590" t="s">
        <v>357</v>
      </c>
      <c r="BSX95" s="590" t="s">
        <v>357</v>
      </c>
      <c r="BSY95" s="590" t="s">
        <v>357</v>
      </c>
      <c r="BSZ95" s="590" t="s">
        <v>357</v>
      </c>
      <c r="BTA95" s="590" t="s">
        <v>357</v>
      </c>
      <c r="BTB95" s="590" t="s">
        <v>357</v>
      </c>
      <c r="BTC95" s="590" t="s">
        <v>357</v>
      </c>
      <c r="BTD95" s="590" t="s">
        <v>357</v>
      </c>
      <c r="BTE95" s="590" t="s">
        <v>357</v>
      </c>
      <c r="BTF95" s="590" t="s">
        <v>357</v>
      </c>
      <c r="BTG95" s="590" t="s">
        <v>357</v>
      </c>
      <c r="BTH95" s="590" t="s">
        <v>357</v>
      </c>
      <c r="BTI95" s="590" t="s">
        <v>357</v>
      </c>
      <c r="BTJ95" s="590" t="s">
        <v>357</v>
      </c>
      <c r="BTK95" s="590" t="s">
        <v>357</v>
      </c>
      <c r="BTL95" s="590" t="s">
        <v>357</v>
      </c>
      <c r="BTM95" s="590" t="s">
        <v>357</v>
      </c>
      <c r="BTN95" s="590" t="s">
        <v>357</v>
      </c>
      <c r="BTO95" s="590" t="s">
        <v>357</v>
      </c>
      <c r="BTP95" s="590" t="s">
        <v>357</v>
      </c>
      <c r="BTQ95" s="590" t="s">
        <v>357</v>
      </c>
      <c r="BTR95" s="590" t="s">
        <v>357</v>
      </c>
      <c r="BTS95" s="590" t="s">
        <v>357</v>
      </c>
      <c r="BTT95" s="590" t="s">
        <v>357</v>
      </c>
      <c r="BTU95" s="590" t="s">
        <v>357</v>
      </c>
      <c r="BTV95" s="590" t="s">
        <v>357</v>
      </c>
      <c r="BTW95" s="590" t="s">
        <v>357</v>
      </c>
      <c r="BTX95" s="590" t="s">
        <v>357</v>
      </c>
      <c r="BTY95" s="590" t="s">
        <v>357</v>
      </c>
      <c r="BTZ95" s="590" t="s">
        <v>357</v>
      </c>
      <c r="BUA95" s="590" t="s">
        <v>357</v>
      </c>
      <c r="BUB95" s="590" t="s">
        <v>357</v>
      </c>
      <c r="BUC95" s="590" t="s">
        <v>357</v>
      </c>
      <c r="BUD95" s="590" t="s">
        <v>357</v>
      </c>
      <c r="BUE95" s="590" t="s">
        <v>357</v>
      </c>
      <c r="BUF95" s="590" t="s">
        <v>357</v>
      </c>
      <c r="BUG95" s="590" t="s">
        <v>357</v>
      </c>
      <c r="BUH95" s="590" t="s">
        <v>357</v>
      </c>
      <c r="BUI95" s="590" t="s">
        <v>357</v>
      </c>
      <c r="BUJ95" s="590" t="s">
        <v>357</v>
      </c>
      <c r="BUK95" s="590" t="s">
        <v>357</v>
      </c>
      <c r="BUL95" s="590" t="s">
        <v>357</v>
      </c>
      <c r="BUM95" s="590" t="s">
        <v>357</v>
      </c>
      <c r="BUN95" s="590" t="s">
        <v>357</v>
      </c>
      <c r="BUO95" s="590" t="s">
        <v>357</v>
      </c>
      <c r="BUP95" s="590" t="s">
        <v>357</v>
      </c>
      <c r="BUQ95" s="590" t="s">
        <v>357</v>
      </c>
      <c r="BUR95" s="590" t="s">
        <v>357</v>
      </c>
      <c r="BUS95" s="590" t="s">
        <v>357</v>
      </c>
      <c r="BUT95" s="590" t="s">
        <v>357</v>
      </c>
      <c r="BUU95" s="590" t="s">
        <v>357</v>
      </c>
      <c r="BUV95" s="590" t="s">
        <v>357</v>
      </c>
      <c r="BUW95" s="590" t="s">
        <v>357</v>
      </c>
      <c r="BUX95" s="590" t="s">
        <v>357</v>
      </c>
      <c r="BUY95" s="590" t="s">
        <v>357</v>
      </c>
      <c r="BUZ95" s="590" t="s">
        <v>357</v>
      </c>
      <c r="BVA95" s="590" t="s">
        <v>357</v>
      </c>
      <c r="BVB95" s="590" t="s">
        <v>357</v>
      </c>
      <c r="BVC95" s="590" t="s">
        <v>357</v>
      </c>
      <c r="BVD95" s="590" t="s">
        <v>357</v>
      </c>
      <c r="BVE95" s="590" t="s">
        <v>357</v>
      </c>
      <c r="BVF95" s="590" t="s">
        <v>357</v>
      </c>
      <c r="BVG95" s="590" t="s">
        <v>357</v>
      </c>
      <c r="BVH95" s="590" t="s">
        <v>357</v>
      </c>
      <c r="BVI95" s="590" t="s">
        <v>357</v>
      </c>
      <c r="BVJ95" s="590" t="s">
        <v>357</v>
      </c>
      <c r="BVK95" s="590" t="s">
        <v>357</v>
      </c>
      <c r="BVL95" s="590" t="s">
        <v>357</v>
      </c>
      <c r="BVM95" s="590" t="s">
        <v>357</v>
      </c>
      <c r="BVN95" s="590" t="s">
        <v>357</v>
      </c>
      <c r="BVO95" s="590" t="s">
        <v>357</v>
      </c>
      <c r="BVP95" s="590" t="s">
        <v>357</v>
      </c>
      <c r="BVQ95" s="590" t="s">
        <v>357</v>
      </c>
      <c r="BVR95" s="590" t="s">
        <v>357</v>
      </c>
      <c r="BVS95" s="590" t="s">
        <v>357</v>
      </c>
      <c r="BVT95" s="590" t="s">
        <v>357</v>
      </c>
      <c r="BVU95" s="590" t="s">
        <v>357</v>
      </c>
      <c r="BVV95" s="590" t="s">
        <v>357</v>
      </c>
      <c r="BVW95" s="590" t="s">
        <v>357</v>
      </c>
      <c r="BVX95" s="590" t="s">
        <v>357</v>
      </c>
      <c r="BVY95" s="590" t="s">
        <v>357</v>
      </c>
      <c r="BVZ95" s="590" t="s">
        <v>357</v>
      </c>
      <c r="BWA95" s="590" t="s">
        <v>357</v>
      </c>
      <c r="BWB95" s="590" t="s">
        <v>357</v>
      </c>
      <c r="BWC95" s="590" t="s">
        <v>357</v>
      </c>
      <c r="BWD95" s="590" t="s">
        <v>357</v>
      </c>
      <c r="BWE95" s="590" t="s">
        <v>357</v>
      </c>
      <c r="BWF95" s="590" t="s">
        <v>357</v>
      </c>
      <c r="BWG95" s="590" t="s">
        <v>357</v>
      </c>
      <c r="BWH95" s="590" t="s">
        <v>357</v>
      </c>
      <c r="BWI95" s="590" t="s">
        <v>357</v>
      </c>
      <c r="BWJ95" s="590" t="s">
        <v>357</v>
      </c>
      <c r="BWK95" s="590" t="s">
        <v>357</v>
      </c>
      <c r="BWL95" s="590" t="s">
        <v>357</v>
      </c>
      <c r="BWM95" s="590" t="s">
        <v>357</v>
      </c>
      <c r="BWN95" s="590" t="s">
        <v>357</v>
      </c>
      <c r="BWO95" s="590" t="s">
        <v>357</v>
      </c>
      <c r="BWP95" s="590" t="s">
        <v>357</v>
      </c>
      <c r="BWQ95" s="590" t="s">
        <v>357</v>
      </c>
      <c r="BWR95" s="590" t="s">
        <v>357</v>
      </c>
      <c r="BWS95" s="590" t="s">
        <v>357</v>
      </c>
      <c r="BWT95" s="590" t="s">
        <v>357</v>
      </c>
      <c r="BWU95" s="590" t="s">
        <v>357</v>
      </c>
      <c r="BWV95" s="590" t="s">
        <v>357</v>
      </c>
      <c r="BWW95" s="590" t="s">
        <v>357</v>
      </c>
      <c r="BWX95" s="590" t="s">
        <v>357</v>
      </c>
      <c r="BWY95" s="590" t="s">
        <v>357</v>
      </c>
      <c r="BWZ95" s="590" t="s">
        <v>357</v>
      </c>
      <c r="BXA95" s="590" t="s">
        <v>357</v>
      </c>
      <c r="BXB95" s="590" t="s">
        <v>357</v>
      </c>
      <c r="BXC95" s="590" t="s">
        <v>357</v>
      </c>
      <c r="BXD95" s="590" t="s">
        <v>357</v>
      </c>
      <c r="BXE95" s="590" t="s">
        <v>357</v>
      </c>
      <c r="BXF95" s="590" t="s">
        <v>357</v>
      </c>
      <c r="BXG95" s="590" t="s">
        <v>357</v>
      </c>
      <c r="BXH95" s="590" t="s">
        <v>357</v>
      </c>
      <c r="BXI95" s="590" t="s">
        <v>357</v>
      </c>
      <c r="BXJ95" s="590" t="s">
        <v>357</v>
      </c>
      <c r="BXK95" s="590" t="s">
        <v>357</v>
      </c>
      <c r="BXL95" s="590" t="s">
        <v>357</v>
      </c>
      <c r="BXM95" s="590" t="s">
        <v>357</v>
      </c>
      <c r="BXN95" s="590" t="s">
        <v>357</v>
      </c>
      <c r="BXO95" s="590" t="s">
        <v>357</v>
      </c>
      <c r="BXP95" s="590" t="s">
        <v>357</v>
      </c>
      <c r="BXQ95" s="590" t="s">
        <v>357</v>
      </c>
      <c r="BXR95" s="590" t="s">
        <v>357</v>
      </c>
      <c r="BXS95" s="590" t="s">
        <v>357</v>
      </c>
      <c r="BXT95" s="590" t="s">
        <v>357</v>
      </c>
      <c r="BXU95" s="590" t="s">
        <v>357</v>
      </c>
      <c r="BXV95" s="590" t="s">
        <v>357</v>
      </c>
      <c r="BXW95" s="590" t="s">
        <v>357</v>
      </c>
      <c r="BXX95" s="590" t="s">
        <v>357</v>
      </c>
      <c r="BXY95" s="590" t="s">
        <v>357</v>
      </c>
      <c r="BXZ95" s="590" t="s">
        <v>357</v>
      </c>
      <c r="BYA95" s="590" t="s">
        <v>357</v>
      </c>
      <c r="BYB95" s="590" t="s">
        <v>357</v>
      </c>
      <c r="BYC95" s="590" t="s">
        <v>357</v>
      </c>
      <c r="BYD95" s="590" t="s">
        <v>357</v>
      </c>
      <c r="BYE95" s="590" t="s">
        <v>357</v>
      </c>
      <c r="BYF95" s="590" t="s">
        <v>357</v>
      </c>
      <c r="BYG95" s="590" t="s">
        <v>357</v>
      </c>
      <c r="BYH95" s="590" t="s">
        <v>357</v>
      </c>
      <c r="BYI95" s="590" t="s">
        <v>357</v>
      </c>
      <c r="BYJ95" s="590" t="s">
        <v>357</v>
      </c>
      <c r="BYK95" s="590" t="s">
        <v>357</v>
      </c>
      <c r="BYL95" s="590" t="s">
        <v>357</v>
      </c>
      <c r="BYM95" s="590" t="s">
        <v>357</v>
      </c>
      <c r="BYN95" s="590" t="s">
        <v>357</v>
      </c>
      <c r="BYO95" s="590" t="s">
        <v>357</v>
      </c>
      <c r="BYP95" s="590" t="s">
        <v>357</v>
      </c>
      <c r="BYQ95" s="590" t="s">
        <v>357</v>
      </c>
      <c r="BYR95" s="590" t="s">
        <v>357</v>
      </c>
      <c r="BYS95" s="590" t="s">
        <v>357</v>
      </c>
      <c r="BYT95" s="590" t="s">
        <v>357</v>
      </c>
      <c r="BYU95" s="590" t="s">
        <v>357</v>
      </c>
      <c r="BYV95" s="590" t="s">
        <v>357</v>
      </c>
      <c r="BYW95" s="590" t="s">
        <v>357</v>
      </c>
      <c r="BYX95" s="590" t="s">
        <v>357</v>
      </c>
      <c r="BYY95" s="590" t="s">
        <v>357</v>
      </c>
      <c r="BYZ95" s="590" t="s">
        <v>357</v>
      </c>
      <c r="BZA95" s="590" t="s">
        <v>357</v>
      </c>
      <c r="BZB95" s="590" t="s">
        <v>357</v>
      </c>
      <c r="BZC95" s="590" t="s">
        <v>357</v>
      </c>
      <c r="BZD95" s="590" t="s">
        <v>357</v>
      </c>
      <c r="BZE95" s="590" t="s">
        <v>357</v>
      </c>
      <c r="BZF95" s="590" t="s">
        <v>357</v>
      </c>
      <c r="BZG95" s="590" t="s">
        <v>357</v>
      </c>
      <c r="BZH95" s="590" t="s">
        <v>357</v>
      </c>
      <c r="BZI95" s="590" t="s">
        <v>357</v>
      </c>
      <c r="BZJ95" s="590" t="s">
        <v>357</v>
      </c>
      <c r="BZK95" s="590" t="s">
        <v>357</v>
      </c>
      <c r="BZL95" s="590" t="s">
        <v>357</v>
      </c>
      <c r="BZM95" s="590" t="s">
        <v>357</v>
      </c>
      <c r="BZN95" s="590" t="s">
        <v>357</v>
      </c>
      <c r="BZO95" s="590" t="s">
        <v>357</v>
      </c>
      <c r="BZP95" s="590" t="s">
        <v>357</v>
      </c>
      <c r="BZQ95" s="590" t="s">
        <v>357</v>
      </c>
      <c r="BZR95" s="590" t="s">
        <v>357</v>
      </c>
      <c r="BZS95" s="590" t="s">
        <v>357</v>
      </c>
      <c r="BZT95" s="590" t="s">
        <v>357</v>
      </c>
      <c r="BZU95" s="590" t="s">
        <v>357</v>
      </c>
      <c r="BZV95" s="590" t="s">
        <v>357</v>
      </c>
      <c r="BZW95" s="590" t="s">
        <v>357</v>
      </c>
      <c r="BZX95" s="590" t="s">
        <v>357</v>
      </c>
      <c r="BZY95" s="590" t="s">
        <v>357</v>
      </c>
      <c r="BZZ95" s="590" t="s">
        <v>357</v>
      </c>
      <c r="CAA95" s="590" t="s">
        <v>357</v>
      </c>
      <c r="CAB95" s="590" t="s">
        <v>357</v>
      </c>
      <c r="CAC95" s="590" t="s">
        <v>357</v>
      </c>
      <c r="CAD95" s="590" t="s">
        <v>357</v>
      </c>
      <c r="CAE95" s="590" t="s">
        <v>357</v>
      </c>
      <c r="CAF95" s="590" t="s">
        <v>357</v>
      </c>
      <c r="CAG95" s="590" t="s">
        <v>357</v>
      </c>
      <c r="CAH95" s="590" t="s">
        <v>357</v>
      </c>
      <c r="CAI95" s="590" t="s">
        <v>357</v>
      </c>
      <c r="CAJ95" s="590" t="s">
        <v>357</v>
      </c>
      <c r="CAK95" s="590" t="s">
        <v>357</v>
      </c>
      <c r="CAL95" s="590" t="s">
        <v>357</v>
      </c>
      <c r="CAM95" s="590" t="s">
        <v>357</v>
      </c>
      <c r="CAN95" s="590" t="s">
        <v>357</v>
      </c>
      <c r="CAO95" s="590" t="s">
        <v>357</v>
      </c>
      <c r="CAP95" s="590" t="s">
        <v>357</v>
      </c>
      <c r="CAQ95" s="590" t="s">
        <v>357</v>
      </c>
      <c r="CAR95" s="590" t="s">
        <v>357</v>
      </c>
      <c r="CAS95" s="590" t="s">
        <v>357</v>
      </c>
      <c r="CAT95" s="590" t="s">
        <v>357</v>
      </c>
      <c r="CAU95" s="590" t="s">
        <v>357</v>
      </c>
      <c r="CAV95" s="590" t="s">
        <v>357</v>
      </c>
      <c r="CAW95" s="590" t="s">
        <v>357</v>
      </c>
      <c r="CAX95" s="590" t="s">
        <v>357</v>
      </c>
      <c r="CAY95" s="590" t="s">
        <v>357</v>
      </c>
      <c r="CAZ95" s="590" t="s">
        <v>357</v>
      </c>
      <c r="CBA95" s="590" t="s">
        <v>357</v>
      </c>
      <c r="CBB95" s="590" t="s">
        <v>357</v>
      </c>
      <c r="CBC95" s="590" t="s">
        <v>357</v>
      </c>
      <c r="CBD95" s="590" t="s">
        <v>357</v>
      </c>
      <c r="CBE95" s="590" t="s">
        <v>357</v>
      </c>
      <c r="CBF95" s="590" t="s">
        <v>357</v>
      </c>
      <c r="CBG95" s="590" t="s">
        <v>357</v>
      </c>
      <c r="CBH95" s="590" t="s">
        <v>357</v>
      </c>
      <c r="CBI95" s="590" t="s">
        <v>357</v>
      </c>
      <c r="CBJ95" s="590" t="s">
        <v>357</v>
      </c>
      <c r="CBK95" s="590" t="s">
        <v>357</v>
      </c>
      <c r="CBL95" s="590" t="s">
        <v>357</v>
      </c>
      <c r="CBM95" s="590" t="s">
        <v>357</v>
      </c>
      <c r="CBN95" s="590" t="s">
        <v>357</v>
      </c>
      <c r="CBO95" s="590" t="s">
        <v>357</v>
      </c>
      <c r="CBP95" s="590" t="s">
        <v>357</v>
      </c>
      <c r="CBQ95" s="590" t="s">
        <v>357</v>
      </c>
      <c r="CBR95" s="590" t="s">
        <v>357</v>
      </c>
      <c r="CBS95" s="590" t="s">
        <v>357</v>
      </c>
      <c r="CBT95" s="590" t="s">
        <v>357</v>
      </c>
      <c r="CBU95" s="590" t="s">
        <v>357</v>
      </c>
      <c r="CBV95" s="590" t="s">
        <v>357</v>
      </c>
      <c r="CBW95" s="590" t="s">
        <v>357</v>
      </c>
      <c r="CBX95" s="590" t="s">
        <v>357</v>
      </c>
      <c r="CBY95" s="590" t="s">
        <v>357</v>
      </c>
      <c r="CBZ95" s="590" t="s">
        <v>357</v>
      </c>
      <c r="CCA95" s="590" t="s">
        <v>357</v>
      </c>
      <c r="CCB95" s="590" t="s">
        <v>357</v>
      </c>
      <c r="CCC95" s="590" t="s">
        <v>357</v>
      </c>
      <c r="CCD95" s="590" t="s">
        <v>357</v>
      </c>
      <c r="CCE95" s="590" t="s">
        <v>357</v>
      </c>
      <c r="CCF95" s="590" t="s">
        <v>357</v>
      </c>
      <c r="CCG95" s="590" t="s">
        <v>357</v>
      </c>
      <c r="CCH95" s="590" t="s">
        <v>357</v>
      </c>
      <c r="CCI95" s="590" t="s">
        <v>357</v>
      </c>
      <c r="CCJ95" s="590" t="s">
        <v>357</v>
      </c>
      <c r="CCK95" s="590" t="s">
        <v>357</v>
      </c>
      <c r="CCL95" s="590" t="s">
        <v>357</v>
      </c>
      <c r="CCM95" s="590" t="s">
        <v>357</v>
      </c>
      <c r="CCN95" s="590" t="s">
        <v>357</v>
      </c>
      <c r="CCO95" s="590" t="s">
        <v>357</v>
      </c>
      <c r="CCP95" s="590" t="s">
        <v>357</v>
      </c>
      <c r="CCQ95" s="590" t="s">
        <v>357</v>
      </c>
      <c r="CCR95" s="590" t="s">
        <v>357</v>
      </c>
      <c r="CCS95" s="590" t="s">
        <v>357</v>
      </c>
      <c r="CCT95" s="590" t="s">
        <v>357</v>
      </c>
      <c r="CCU95" s="590" t="s">
        <v>357</v>
      </c>
      <c r="CCV95" s="590" t="s">
        <v>357</v>
      </c>
      <c r="CCW95" s="590" t="s">
        <v>357</v>
      </c>
      <c r="CCX95" s="590" t="s">
        <v>357</v>
      </c>
      <c r="CCY95" s="590" t="s">
        <v>357</v>
      </c>
      <c r="CCZ95" s="590" t="s">
        <v>357</v>
      </c>
      <c r="CDA95" s="590" t="s">
        <v>357</v>
      </c>
      <c r="CDB95" s="590" t="s">
        <v>357</v>
      </c>
      <c r="CDC95" s="590" t="s">
        <v>357</v>
      </c>
      <c r="CDD95" s="590" t="s">
        <v>357</v>
      </c>
      <c r="CDE95" s="590" t="s">
        <v>357</v>
      </c>
      <c r="CDF95" s="590" t="s">
        <v>357</v>
      </c>
      <c r="CDG95" s="590" t="s">
        <v>357</v>
      </c>
      <c r="CDH95" s="590" t="s">
        <v>357</v>
      </c>
      <c r="CDI95" s="590" t="s">
        <v>357</v>
      </c>
      <c r="CDJ95" s="590" t="s">
        <v>357</v>
      </c>
      <c r="CDK95" s="590" t="s">
        <v>357</v>
      </c>
      <c r="CDL95" s="590" t="s">
        <v>357</v>
      </c>
      <c r="CDM95" s="590" t="s">
        <v>357</v>
      </c>
      <c r="CDN95" s="590" t="s">
        <v>357</v>
      </c>
      <c r="CDO95" s="590" t="s">
        <v>357</v>
      </c>
      <c r="CDP95" s="590" t="s">
        <v>357</v>
      </c>
      <c r="CDQ95" s="590" t="s">
        <v>357</v>
      </c>
      <c r="CDR95" s="590" t="s">
        <v>357</v>
      </c>
      <c r="CDS95" s="590" t="s">
        <v>357</v>
      </c>
      <c r="CDT95" s="590" t="s">
        <v>357</v>
      </c>
      <c r="CDU95" s="590" t="s">
        <v>357</v>
      </c>
      <c r="CDV95" s="590" t="s">
        <v>357</v>
      </c>
      <c r="CDW95" s="590" t="s">
        <v>357</v>
      </c>
      <c r="CDX95" s="590" t="s">
        <v>357</v>
      </c>
      <c r="CDY95" s="590" t="s">
        <v>357</v>
      </c>
      <c r="CDZ95" s="590" t="s">
        <v>357</v>
      </c>
      <c r="CEA95" s="590" t="s">
        <v>357</v>
      </c>
      <c r="CEB95" s="590" t="s">
        <v>357</v>
      </c>
      <c r="CEC95" s="590" t="s">
        <v>357</v>
      </c>
      <c r="CED95" s="590" t="s">
        <v>357</v>
      </c>
      <c r="CEE95" s="590" t="s">
        <v>357</v>
      </c>
      <c r="CEF95" s="590" t="s">
        <v>357</v>
      </c>
      <c r="CEG95" s="590" t="s">
        <v>357</v>
      </c>
      <c r="CEH95" s="590" t="s">
        <v>357</v>
      </c>
      <c r="CEI95" s="590" t="s">
        <v>357</v>
      </c>
      <c r="CEJ95" s="590" t="s">
        <v>357</v>
      </c>
      <c r="CEK95" s="590" t="s">
        <v>357</v>
      </c>
      <c r="CEL95" s="590" t="s">
        <v>357</v>
      </c>
      <c r="CEM95" s="590" t="s">
        <v>357</v>
      </c>
      <c r="CEN95" s="590" t="s">
        <v>357</v>
      </c>
      <c r="CEO95" s="590" t="s">
        <v>357</v>
      </c>
      <c r="CEP95" s="590" t="s">
        <v>357</v>
      </c>
      <c r="CEQ95" s="590" t="s">
        <v>357</v>
      </c>
      <c r="CER95" s="590" t="s">
        <v>357</v>
      </c>
      <c r="CES95" s="590" t="s">
        <v>357</v>
      </c>
      <c r="CET95" s="590" t="s">
        <v>357</v>
      </c>
      <c r="CEU95" s="590" t="s">
        <v>357</v>
      </c>
      <c r="CEV95" s="590" t="s">
        <v>357</v>
      </c>
      <c r="CEW95" s="590" t="s">
        <v>357</v>
      </c>
      <c r="CEX95" s="590" t="s">
        <v>357</v>
      </c>
      <c r="CEY95" s="590" t="s">
        <v>357</v>
      </c>
      <c r="CEZ95" s="590" t="s">
        <v>357</v>
      </c>
      <c r="CFA95" s="590" t="s">
        <v>357</v>
      </c>
      <c r="CFB95" s="590" t="s">
        <v>357</v>
      </c>
      <c r="CFC95" s="590" t="s">
        <v>357</v>
      </c>
      <c r="CFD95" s="590" t="s">
        <v>357</v>
      </c>
      <c r="CFE95" s="590" t="s">
        <v>357</v>
      </c>
      <c r="CFF95" s="590" t="s">
        <v>357</v>
      </c>
      <c r="CFG95" s="590" t="s">
        <v>357</v>
      </c>
      <c r="CFH95" s="590" t="s">
        <v>357</v>
      </c>
      <c r="CFI95" s="590" t="s">
        <v>357</v>
      </c>
      <c r="CFJ95" s="590" t="s">
        <v>357</v>
      </c>
      <c r="CFK95" s="590" t="s">
        <v>357</v>
      </c>
      <c r="CFL95" s="590" t="s">
        <v>357</v>
      </c>
      <c r="CFM95" s="590" t="s">
        <v>357</v>
      </c>
      <c r="CFN95" s="590" t="s">
        <v>357</v>
      </c>
      <c r="CFO95" s="590" t="s">
        <v>357</v>
      </c>
      <c r="CFP95" s="590" t="s">
        <v>357</v>
      </c>
      <c r="CFQ95" s="590" t="s">
        <v>357</v>
      </c>
      <c r="CFR95" s="590" t="s">
        <v>357</v>
      </c>
      <c r="CFS95" s="590" t="s">
        <v>357</v>
      </c>
      <c r="CFT95" s="590" t="s">
        <v>357</v>
      </c>
      <c r="CFU95" s="590" t="s">
        <v>357</v>
      </c>
      <c r="CFV95" s="590" t="s">
        <v>357</v>
      </c>
      <c r="CFW95" s="590" t="s">
        <v>357</v>
      </c>
      <c r="CFX95" s="590" t="s">
        <v>357</v>
      </c>
      <c r="CFY95" s="590" t="s">
        <v>357</v>
      </c>
      <c r="CFZ95" s="590" t="s">
        <v>357</v>
      </c>
      <c r="CGA95" s="590" t="s">
        <v>357</v>
      </c>
      <c r="CGB95" s="590" t="s">
        <v>357</v>
      </c>
      <c r="CGC95" s="590" t="s">
        <v>357</v>
      </c>
      <c r="CGD95" s="590" t="s">
        <v>357</v>
      </c>
      <c r="CGE95" s="590" t="s">
        <v>357</v>
      </c>
      <c r="CGF95" s="590" t="s">
        <v>357</v>
      </c>
      <c r="CGG95" s="590" t="s">
        <v>357</v>
      </c>
      <c r="CGH95" s="590" t="s">
        <v>357</v>
      </c>
      <c r="CGI95" s="590" t="s">
        <v>357</v>
      </c>
      <c r="CGJ95" s="590" t="s">
        <v>357</v>
      </c>
      <c r="CGK95" s="590" t="s">
        <v>357</v>
      </c>
      <c r="CGL95" s="590" t="s">
        <v>357</v>
      </c>
      <c r="CGM95" s="590" t="s">
        <v>357</v>
      </c>
      <c r="CGN95" s="590" t="s">
        <v>357</v>
      </c>
      <c r="CGO95" s="590" t="s">
        <v>357</v>
      </c>
      <c r="CGP95" s="590" t="s">
        <v>357</v>
      </c>
      <c r="CGQ95" s="590" t="s">
        <v>357</v>
      </c>
      <c r="CGR95" s="590" t="s">
        <v>357</v>
      </c>
      <c r="CGS95" s="590" t="s">
        <v>357</v>
      </c>
      <c r="CGT95" s="590" t="s">
        <v>357</v>
      </c>
      <c r="CGU95" s="590" t="s">
        <v>357</v>
      </c>
      <c r="CGV95" s="590" t="s">
        <v>357</v>
      </c>
      <c r="CGW95" s="590" t="s">
        <v>357</v>
      </c>
      <c r="CGX95" s="590" t="s">
        <v>357</v>
      </c>
      <c r="CGY95" s="590" t="s">
        <v>357</v>
      </c>
      <c r="CGZ95" s="590" t="s">
        <v>357</v>
      </c>
      <c r="CHA95" s="590" t="s">
        <v>357</v>
      </c>
      <c r="CHB95" s="590" t="s">
        <v>357</v>
      </c>
      <c r="CHC95" s="590" t="s">
        <v>357</v>
      </c>
      <c r="CHD95" s="590" t="s">
        <v>357</v>
      </c>
      <c r="CHE95" s="590" t="s">
        <v>357</v>
      </c>
      <c r="CHF95" s="590" t="s">
        <v>357</v>
      </c>
      <c r="CHG95" s="590" t="s">
        <v>357</v>
      </c>
      <c r="CHH95" s="590" t="s">
        <v>357</v>
      </c>
      <c r="CHI95" s="590" t="s">
        <v>357</v>
      </c>
      <c r="CHJ95" s="590" t="s">
        <v>357</v>
      </c>
      <c r="CHK95" s="590" t="s">
        <v>357</v>
      </c>
      <c r="CHL95" s="590" t="s">
        <v>357</v>
      </c>
      <c r="CHM95" s="590" t="s">
        <v>357</v>
      </c>
      <c r="CHN95" s="590" t="s">
        <v>357</v>
      </c>
      <c r="CHO95" s="590" t="s">
        <v>357</v>
      </c>
      <c r="CHP95" s="590" t="s">
        <v>357</v>
      </c>
      <c r="CHQ95" s="590" t="s">
        <v>357</v>
      </c>
      <c r="CHR95" s="590" t="s">
        <v>357</v>
      </c>
      <c r="CHS95" s="590" t="s">
        <v>357</v>
      </c>
      <c r="CHT95" s="590" t="s">
        <v>357</v>
      </c>
      <c r="CHU95" s="590" t="s">
        <v>357</v>
      </c>
      <c r="CHV95" s="590" t="s">
        <v>357</v>
      </c>
      <c r="CHW95" s="590" t="s">
        <v>357</v>
      </c>
      <c r="CHX95" s="590" t="s">
        <v>357</v>
      </c>
      <c r="CHY95" s="590" t="s">
        <v>357</v>
      </c>
      <c r="CHZ95" s="590" t="s">
        <v>357</v>
      </c>
      <c r="CIA95" s="590" t="s">
        <v>357</v>
      </c>
      <c r="CIB95" s="590" t="s">
        <v>357</v>
      </c>
      <c r="CIC95" s="590" t="s">
        <v>357</v>
      </c>
      <c r="CID95" s="590" t="s">
        <v>357</v>
      </c>
      <c r="CIE95" s="590" t="s">
        <v>357</v>
      </c>
      <c r="CIF95" s="590" t="s">
        <v>357</v>
      </c>
      <c r="CIG95" s="590" t="s">
        <v>357</v>
      </c>
      <c r="CIH95" s="590" t="s">
        <v>357</v>
      </c>
      <c r="CII95" s="590" t="s">
        <v>357</v>
      </c>
      <c r="CIJ95" s="590" t="s">
        <v>357</v>
      </c>
      <c r="CIK95" s="590" t="s">
        <v>357</v>
      </c>
      <c r="CIL95" s="590" t="s">
        <v>357</v>
      </c>
      <c r="CIM95" s="590" t="s">
        <v>357</v>
      </c>
      <c r="CIN95" s="590" t="s">
        <v>357</v>
      </c>
      <c r="CIO95" s="590" t="s">
        <v>357</v>
      </c>
      <c r="CIP95" s="590" t="s">
        <v>357</v>
      </c>
      <c r="CIQ95" s="590" t="s">
        <v>357</v>
      </c>
      <c r="CIR95" s="590" t="s">
        <v>357</v>
      </c>
      <c r="CIS95" s="590" t="s">
        <v>357</v>
      </c>
      <c r="CIT95" s="590" t="s">
        <v>357</v>
      </c>
      <c r="CIU95" s="590" t="s">
        <v>357</v>
      </c>
      <c r="CIV95" s="590" t="s">
        <v>357</v>
      </c>
      <c r="CIW95" s="590" t="s">
        <v>357</v>
      </c>
      <c r="CIX95" s="590" t="s">
        <v>357</v>
      </c>
      <c r="CIY95" s="590" t="s">
        <v>357</v>
      </c>
      <c r="CIZ95" s="590" t="s">
        <v>357</v>
      </c>
      <c r="CJA95" s="590" t="s">
        <v>357</v>
      </c>
      <c r="CJB95" s="590" t="s">
        <v>357</v>
      </c>
      <c r="CJC95" s="590" t="s">
        <v>357</v>
      </c>
      <c r="CJD95" s="590" t="s">
        <v>357</v>
      </c>
      <c r="CJE95" s="590" t="s">
        <v>357</v>
      </c>
      <c r="CJF95" s="590" t="s">
        <v>357</v>
      </c>
      <c r="CJG95" s="590" t="s">
        <v>357</v>
      </c>
      <c r="CJH95" s="590" t="s">
        <v>357</v>
      </c>
      <c r="CJI95" s="590" t="s">
        <v>357</v>
      </c>
      <c r="CJJ95" s="590" t="s">
        <v>357</v>
      </c>
      <c r="CJK95" s="590" t="s">
        <v>357</v>
      </c>
      <c r="CJL95" s="590" t="s">
        <v>357</v>
      </c>
      <c r="CJM95" s="590" t="s">
        <v>357</v>
      </c>
      <c r="CJN95" s="590" t="s">
        <v>357</v>
      </c>
      <c r="CJO95" s="590" t="s">
        <v>357</v>
      </c>
      <c r="CJP95" s="590" t="s">
        <v>357</v>
      </c>
      <c r="CJQ95" s="590" t="s">
        <v>357</v>
      </c>
      <c r="CJR95" s="590" t="s">
        <v>357</v>
      </c>
      <c r="CJS95" s="590" t="s">
        <v>357</v>
      </c>
      <c r="CJT95" s="590" t="s">
        <v>357</v>
      </c>
      <c r="CJU95" s="590" t="s">
        <v>357</v>
      </c>
      <c r="CJV95" s="590" t="s">
        <v>357</v>
      </c>
      <c r="CJW95" s="590" t="s">
        <v>357</v>
      </c>
      <c r="CJX95" s="590" t="s">
        <v>357</v>
      </c>
      <c r="CJY95" s="590" t="s">
        <v>357</v>
      </c>
      <c r="CJZ95" s="590" t="s">
        <v>357</v>
      </c>
      <c r="CKA95" s="590" t="s">
        <v>357</v>
      </c>
      <c r="CKB95" s="590" t="s">
        <v>357</v>
      </c>
      <c r="CKC95" s="590" t="s">
        <v>357</v>
      </c>
      <c r="CKD95" s="590" t="s">
        <v>357</v>
      </c>
      <c r="CKE95" s="590" t="s">
        <v>357</v>
      </c>
      <c r="CKF95" s="590" t="s">
        <v>357</v>
      </c>
      <c r="CKG95" s="590" t="s">
        <v>357</v>
      </c>
      <c r="CKH95" s="590" t="s">
        <v>357</v>
      </c>
      <c r="CKI95" s="590" t="s">
        <v>357</v>
      </c>
      <c r="CKJ95" s="590" t="s">
        <v>357</v>
      </c>
      <c r="CKK95" s="590" t="s">
        <v>357</v>
      </c>
      <c r="CKL95" s="590" t="s">
        <v>357</v>
      </c>
      <c r="CKM95" s="590" t="s">
        <v>357</v>
      </c>
      <c r="CKN95" s="590" t="s">
        <v>357</v>
      </c>
      <c r="CKO95" s="590" t="s">
        <v>357</v>
      </c>
      <c r="CKP95" s="590" t="s">
        <v>357</v>
      </c>
      <c r="CKQ95" s="590" t="s">
        <v>357</v>
      </c>
      <c r="CKR95" s="590" t="s">
        <v>357</v>
      </c>
      <c r="CKS95" s="590" t="s">
        <v>357</v>
      </c>
      <c r="CKT95" s="590" t="s">
        <v>357</v>
      </c>
      <c r="CKU95" s="590" t="s">
        <v>357</v>
      </c>
      <c r="CKV95" s="590" t="s">
        <v>357</v>
      </c>
      <c r="CKW95" s="590" t="s">
        <v>357</v>
      </c>
      <c r="CKX95" s="590" t="s">
        <v>357</v>
      </c>
      <c r="CKY95" s="590" t="s">
        <v>357</v>
      </c>
      <c r="CKZ95" s="590" t="s">
        <v>357</v>
      </c>
      <c r="CLA95" s="590" t="s">
        <v>357</v>
      </c>
      <c r="CLB95" s="590" t="s">
        <v>357</v>
      </c>
      <c r="CLC95" s="590" t="s">
        <v>357</v>
      </c>
      <c r="CLD95" s="590" t="s">
        <v>357</v>
      </c>
      <c r="CLE95" s="590" t="s">
        <v>357</v>
      </c>
      <c r="CLF95" s="590" t="s">
        <v>357</v>
      </c>
      <c r="CLG95" s="590" t="s">
        <v>357</v>
      </c>
      <c r="CLH95" s="590" t="s">
        <v>357</v>
      </c>
      <c r="CLI95" s="590" t="s">
        <v>357</v>
      </c>
      <c r="CLJ95" s="590" t="s">
        <v>357</v>
      </c>
      <c r="CLK95" s="590" t="s">
        <v>357</v>
      </c>
      <c r="CLL95" s="590" t="s">
        <v>357</v>
      </c>
      <c r="CLM95" s="590" t="s">
        <v>357</v>
      </c>
      <c r="CLN95" s="590" t="s">
        <v>357</v>
      </c>
      <c r="CLO95" s="590" t="s">
        <v>357</v>
      </c>
      <c r="CLP95" s="590" t="s">
        <v>357</v>
      </c>
      <c r="CLQ95" s="590" t="s">
        <v>357</v>
      </c>
      <c r="CLR95" s="590" t="s">
        <v>357</v>
      </c>
      <c r="CLS95" s="590" t="s">
        <v>357</v>
      </c>
      <c r="CLT95" s="590" t="s">
        <v>357</v>
      </c>
      <c r="CLU95" s="590" t="s">
        <v>357</v>
      </c>
      <c r="CLV95" s="590" t="s">
        <v>357</v>
      </c>
      <c r="CLW95" s="590" t="s">
        <v>357</v>
      </c>
      <c r="CLX95" s="590" t="s">
        <v>357</v>
      </c>
      <c r="CLY95" s="590" t="s">
        <v>357</v>
      </c>
      <c r="CLZ95" s="590" t="s">
        <v>357</v>
      </c>
      <c r="CMA95" s="590" t="s">
        <v>357</v>
      </c>
      <c r="CMB95" s="590" t="s">
        <v>357</v>
      </c>
      <c r="CMC95" s="590" t="s">
        <v>357</v>
      </c>
      <c r="CMD95" s="590" t="s">
        <v>357</v>
      </c>
      <c r="CME95" s="590" t="s">
        <v>357</v>
      </c>
      <c r="CMF95" s="590" t="s">
        <v>357</v>
      </c>
      <c r="CMG95" s="590" t="s">
        <v>357</v>
      </c>
      <c r="CMH95" s="590" t="s">
        <v>357</v>
      </c>
      <c r="CMI95" s="590" t="s">
        <v>357</v>
      </c>
      <c r="CMJ95" s="590" t="s">
        <v>357</v>
      </c>
      <c r="CMK95" s="590" t="s">
        <v>357</v>
      </c>
      <c r="CML95" s="590" t="s">
        <v>357</v>
      </c>
      <c r="CMM95" s="590" t="s">
        <v>357</v>
      </c>
      <c r="CMN95" s="590" t="s">
        <v>357</v>
      </c>
      <c r="CMO95" s="590" t="s">
        <v>357</v>
      </c>
      <c r="CMP95" s="590" t="s">
        <v>357</v>
      </c>
      <c r="CMQ95" s="590" t="s">
        <v>357</v>
      </c>
      <c r="CMR95" s="590" t="s">
        <v>357</v>
      </c>
      <c r="CMS95" s="590" t="s">
        <v>357</v>
      </c>
      <c r="CMT95" s="590" t="s">
        <v>357</v>
      </c>
      <c r="CMU95" s="590" t="s">
        <v>357</v>
      </c>
      <c r="CMV95" s="590" t="s">
        <v>357</v>
      </c>
      <c r="CMW95" s="590" t="s">
        <v>357</v>
      </c>
      <c r="CMX95" s="590" t="s">
        <v>357</v>
      </c>
      <c r="CMY95" s="590" t="s">
        <v>357</v>
      </c>
      <c r="CMZ95" s="590" t="s">
        <v>357</v>
      </c>
      <c r="CNA95" s="590" t="s">
        <v>357</v>
      </c>
      <c r="CNB95" s="590" t="s">
        <v>357</v>
      </c>
      <c r="CNC95" s="590" t="s">
        <v>357</v>
      </c>
      <c r="CND95" s="590" t="s">
        <v>357</v>
      </c>
      <c r="CNE95" s="590" t="s">
        <v>357</v>
      </c>
      <c r="CNF95" s="590" t="s">
        <v>357</v>
      </c>
      <c r="CNG95" s="590" t="s">
        <v>357</v>
      </c>
      <c r="CNH95" s="590" t="s">
        <v>357</v>
      </c>
      <c r="CNI95" s="590" t="s">
        <v>357</v>
      </c>
      <c r="CNJ95" s="590" t="s">
        <v>357</v>
      </c>
      <c r="CNK95" s="590" t="s">
        <v>357</v>
      </c>
      <c r="CNL95" s="590" t="s">
        <v>357</v>
      </c>
      <c r="CNM95" s="590" t="s">
        <v>357</v>
      </c>
      <c r="CNN95" s="590" t="s">
        <v>357</v>
      </c>
      <c r="CNO95" s="590" t="s">
        <v>357</v>
      </c>
      <c r="CNP95" s="590" t="s">
        <v>357</v>
      </c>
      <c r="CNQ95" s="590" t="s">
        <v>357</v>
      </c>
      <c r="CNR95" s="590" t="s">
        <v>357</v>
      </c>
      <c r="CNS95" s="590" t="s">
        <v>357</v>
      </c>
      <c r="CNT95" s="590" t="s">
        <v>357</v>
      </c>
      <c r="CNU95" s="590" t="s">
        <v>357</v>
      </c>
      <c r="CNV95" s="590" t="s">
        <v>357</v>
      </c>
      <c r="CNW95" s="590" t="s">
        <v>357</v>
      </c>
      <c r="CNX95" s="590" t="s">
        <v>357</v>
      </c>
      <c r="CNY95" s="590" t="s">
        <v>357</v>
      </c>
      <c r="CNZ95" s="590" t="s">
        <v>357</v>
      </c>
      <c r="COA95" s="590" t="s">
        <v>357</v>
      </c>
      <c r="COB95" s="590" t="s">
        <v>357</v>
      </c>
      <c r="COC95" s="590" t="s">
        <v>357</v>
      </c>
      <c r="COD95" s="590" t="s">
        <v>357</v>
      </c>
      <c r="COE95" s="590" t="s">
        <v>357</v>
      </c>
      <c r="COF95" s="590" t="s">
        <v>357</v>
      </c>
      <c r="COG95" s="590" t="s">
        <v>357</v>
      </c>
      <c r="COH95" s="590" t="s">
        <v>357</v>
      </c>
      <c r="COI95" s="590" t="s">
        <v>357</v>
      </c>
      <c r="COJ95" s="590" t="s">
        <v>357</v>
      </c>
      <c r="COK95" s="590" t="s">
        <v>357</v>
      </c>
      <c r="COL95" s="590" t="s">
        <v>357</v>
      </c>
      <c r="COM95" s="590" t="s">
        <v>357</v>
      </c>
      <c r="CON95" s="590" t="s">
        <v>357</v>
      </c>
      <c r="COO95" s="590" t="s">
        <v>357</v>
      </c>
      <c r="COP95" s="590" t="s">
        <v>357</v>
      </c>
      <c r="COQ95" s="590" t="s">
        <v>357</v>
      </c>
      <c r="COR95" s="590" t="s">
        <v>357</v>
      </c>
      <c r="COS95" s="590" t="s">
        <v>357</v>
      </c>
      <c r="COT95" s="590" t="s">
        <v>357</v>
      </c>
      <c r="COU95" s="590" t="s">
        <v>357</v>
      </c>
      <c r="COV95" s="590" t="s">
        <v>357</v>
      </c>
      <c r="COW95" s="590" t="s">
        <v>357</v>
      </c>
      <c r="COX95" s="590" t="s">
        <v>357</v>
      </c>
      <c r="COY95" s="590" t="s">
        <v>357</v>
      </c>
      <c r="COZ95" s="590" t="s">
        <v>357</v>
      </c>
      <c r="CPA95" s="590" t="s">
        <v>357</v>
      </c>
      <c r="CPB95" s="590" t="s">
        <v>357</v>
      </c>
      <c r="CPC95" s="590" t="s">
        <v>357</v>
      </c>
      <c r="CPD95" s="590" t="s">
        <v>357</v>
      </c>
      <c r="CPE95" s="590" t="s">
        <v>357</v>
      </c>
      <c r="CPF95" s="590" t="s">
        <v>357</v>
      </c>
      <c r="CPG95" s="590" t="s">
        <v>357</v>
      </c>
      <c r="CPH95" s="590" t="s">
        <v>357</v>
      </c>
      <c r="CPI95" s="590" t="s">
        <v>357</v>
      </c>
      <c r="CPJ95" s="590" t="s">
        <v>357</v>
      </c>
      <c r="CPK95" s="590" t="s">
        <v>357</v>
      </c>
      <c r="CPL95" s="590" t="s">
        <v>357</v>
      </c>
      <c r="CPM95" s="590" t="s">
        <v>357</v>
      </c>
      <c r="CPN95" s="590" t="s">
        <v>357</v>
      </c>
      <c r="CPO95" s="590" t="s">
        <v>357</v>
      </c>
      <c r="CPP95" s="590" t="s">
        <v>357</v>
      </c>
      <c r="CPQ95" s="590" t="s">
        <v>357</v>
      </c>
      <c r="CPR95" s="590" t="s">
        <v>357</v>
      </c>
      <c r="CPS95" s="590" t="s">
        <v>357</v>
      </c>
      <c r="CPT95" s="590" t="s">
        <v>357</v>
      </c>
      <c r="CPU95" s="590" t="s">
        <v>357</v>
      </c>
      <c r="CPV95" s="590" t="s">
        <v>357</v>
      </c>
      <c r="CPW95" s="590" t="s">
        <v>357</v>
      </c>
      <c r="CPX95" s="590" t="s">
        <v>357</v>
      </c>
      <c r="CPY95" s="590" t="s">
        <v>357</v>
      </c>
      <c r="CPZ95" s="590" t="s">
        <v>357</v>
      </c>
      <c r="CQA95" s="590" t="s">
        <v>357</v>
      </c>
      <c r="CQB95" s="590" t="s">
        <v>357</v>
      </c>
      <c r="CQC95" s="590" t="s">
        <v>357</v>
      </c>
      <c r="CQD95" s="590" t="s">
        <v>357</v>
      </c>
      <c r="CQE95" s="590" t="s">
        <v>357</v>
      </c>
      <c r="CQF95" s="590" t="s">
        <v>357</v>
      </c>
      <c r="CQG95" s="590" t="s">
        <v>357</v>
      </c>
      <c r="CQH95" s="590" t="s">
        <v>357</v>
      </c>
      <c r="CQI95" s="590" t="s">
        <v>357</v>
      </c>
      <c r="CQJ95" s="590" t="s">
        <v>357</v>
      </c>
      <c r="CQK95" s="590" t="s">
        <v>357</v>
      </c>
      <c r="CQL95" s="590" t="s">
        <v>357</v>
      </c>
      <c r="CQM95" s="590" t="s">
        <v>357</v>
      </c>
      <c r="CQN95" s="590" t="s">
        <v>357</v>
      </c>
      <c r="CQO95" s="590" t="s">
        <v>357</v>
      </c>
      <c r="CQP95" s="590" t="s">
        <v>357</v>
      </c>
      <c r="CQQ95" s="590" t="s">
        <v>357</v>
      </c>
      <c r="CQR95" s="590" t="s">
        <v>357</v>
      </c>
      <c r="CQS95" s="590" t="s">
        <v>357</v>
      </c>
      <c r="CQT95" s="590" t="s">
        <v>357</v>
      </c>
      <c r="CQU95" s="590" t="s">
        <v>357</v>
      </c>
      <c r="CQV95" s="590" t="s">
        <v>357</v>
      </c>
      <c r="CQW95" s="590" t="s">
        <v>357</v>
      </c>
      <c r="CQX95" s="590" t="s">
        <v>357</v>
      </c>
      <c r="CQY95" s="590" t="s">
        <v>357</v>
      </c>
      <c r="CQZ95" s="590" t="s">
        <v>357</v>
      </c>
      <c r="CRA95" s="590" t="s">
        <v>357</v>
      </c>
      <c r="CRB95" s="590" t="s">
        <v>357</v>
      </c>
      <c r="CRC95" s="590" t="s">
        <v>357</v>
      </c>
      <c r="CRD95" s="590" t="s">
        <v>357</v>
      </c>
      <c r="CRE95" s="590" t="s">
        <v>357</v>
      </c>
      <c r="CRF95" s="590" t="s">
        <v>357</v>
      </c>
      <c r="CRG95" s="590" t="s">
        <v>357</v>
      </c>
      <c r="CRH95" s="590" t="s">
        <v>357</v>
      </c>
      <c r="CRI95" s="590" t="s">
        <v>357</v>
      </c>
      <c r="CRJ95" s="590" t="s">
        <v>357</v>
      </c>
      <c r="CRK95" s="590" t="s">
        <v>357</v>
      </c>
      <c r="CRL95" s="590" t="s">
        <v>357</v>
      </c>
      <c r="CRM95" s="590" t="s">
        <v>357</v>
      </c>
      <c r="CRN95" s="590" t="s">
        <v>357</v>
      </c>
      <c r="CRO95" s="590" t="s">
        <v>357</v>
      </c>
      <c r="CRP95" s="590" t="s">
        <v>357</v>
      </c>
      <c r="CRQ95" s="590" t="s">
        <v>357</v>
      </c>
      <c r="CRR95" s="590" t="s">
        <v>357</v>
      </c>
      <c r="CRS95" s="590" t="s">
        <v>357</v>
      </c>
      <c r="CRT95" s="590" t="s">
        <v>357</v>
      </c>
      <c r="CRU95" s="590" t="s">
        <v>357</v>
      </c>
      <c r="CRV95" s="590" t="s">
        <v>357</v>
      </c>
      <c r="CRW95" s="590" t="s">
        <v>357</v>
      </c>
      <c r="CRX95" s="590" t="s">
        <v>357</v>
      </c>
      <c r="CRY95" s="590" t="s">
        <v>357</v>
      </c>
      <c r="CRZ95" s="590" t="s">
        <v>357</v>
      </c>
      <c r="CSA95" s="590" t="s">
        <v>357</v>
      </c>
      <c r="CSB95" s="590" t="s">
        <v>357</v>
      </c>
      <c r="CSC95" s="590" t="s">
        <v>357</v>
      </c>
      <c r="CSD95" s="590" t="s">
        <v>357</v>
      </c>
      <c r="CSE95" s="590" t="s">
        <v>357</v>
      </c>
      <c r="CSF95" s="590" t="s">
        <v>357</v>
      </c>
      <c r="CSG95" s="590" t="s">
        <v>357</v>
      </c>
      <c r="CSH95" s="590" t="s">
        <v>357</v>
      </c>
      <c r="CSI95" s="590" t="s">
        <v>357</v>
      </c>
      <c r="CSJ95" s="590" t="s">
        <v>357</v>
      </c>
      <c r="CSK95" s="590" t="s">
        <v>357</v>
      </c>
      <c r="CSL95" s="590" t="s">
        <v>357</v>
      </c>
      <c r="CSM95" s="590" t="s">
        <v>357</v>
      </c>
      <c r="CSN95" s="590" t="s">
        <v>357</v>
      </c>
      <c r="CSO95" s="590" t="s">
        <v>357</v>
      </c>
      <c r="CSP95" s="590" t="s">
        <v>357</v>
      </c>
      <c r="CSQ95" s="590" t="s">
        <v>357</v>
      </c>
      <c r="CSR95" s="590" t="s">
        <v>357</v>
      </c>
      <c r="CSS95" s="590" t="s">
        <v>357</v>
      </c>
      <c r="CST95" s="590" t="s">
        <v>357</v>
      </c>
      <c r="CSU95" s="590" t="s">
        <v>357</v>
      </c>
      <c r="CSV95" s="590" t="s">
        <v>357</v>
      </c>
      <c r="CSW95" s="590" t="s">
        <v>357</v>
      </c>
      <c r="CSX95" s="590" t="s">
        <v>357</v>
      </c>
      <c r="CSY95" s="590" t="s">
        <v>357</v>
      </c>
      <c r="CSZ95" s="590" t="s">
        <v>357</v>
      </c>
      <c r="CTA95" s="590" t="s">
        <v>357</v>
      </c>
      <c r="CTB95" s="590" t="s">
        <v>357</v>
      </c>
      <c r="CTC95" s="590" t="s">
        <v>357</v>
      </c>
      <c r="CTD95" s="590" t="s">
        <v>357</v>
      </c>
      <c r="CTE95" s="590" t="s">
        <v>357</v>
      </c>
      <c r="CTF95" s="590" t="s">
        <v>357</v>
      </c>
      <c r="CTG95" s="590" t="s">
        <v>357</v>
      </c>
      <c r="CTH95" s="590" t="s">
        <v>357</v>
      </c>
      <c r="CTI95" s="590" t="s">
        <v>357</v>
      </c>
      <c r="CTJ95" s="590" t="s">
        <v>357</v>
      </c>
      <c r="CTK95" s="590" t="s">
        <v>357</v>
      </c>
      <c r="CTL95" s="590" t="s">
        <v>357</v>
      </c>
      <c r="CTM95" s="590" t="s">
        <v>357</v>
      </c>
      <c r="CTN95" s="590" t="s">
        <v>357</v>
      </c>
      <c r="CTO95" s="590" t="s">
        <v>357</v>
      </c>
      <c r="CTP95" s="590" t="s">
        <v>357</v>
      </c>
      <c r="CTQ95" s="590" t="s">
        <v>357</v>
      </c>
      <c r="CTR95" s="590" t="s">
        <v>357</v>
      </c>
      <c r="CTS95" s="590" t="s">
        <v>357</v>
      </c>
      <c r="CTT95" s="590" t="s">
        <v>357</v>
      </c>
      <c r="CTU95" s="590" t="s">
        <v>357</v>
      </c>
      <c r="CTV95" s="590" t="s">
        <v>357</v>
      </c>
      <c r="CTW95" s="590" t="s">
        <v>357</v>
      </c>
      <c r="CTX95" s="590" t="s">
        <v>357</v>
      </c>
      <c r="CTY95" s="590" t="s">
        <v>357</v>
      </c>
      <c r="CTZ95" s="590" t="s">
        <v>357</v>
      </c>
      <c r="CUA95" s="590" t="s">
        <v>357</v>
      </c>
      <c r="CUB95" s="590" t="s">
        <v>357</v>
      </c>
      <c r="CUC95" s="590" t="s">
        <v>357</v>
      </c>
      <c r="CUD95" s="590" t="s">
        <v>357</v>
      </c>
      <c r="CUE95" s="590" t="s">
        <v>357</v>
      </c>
      <c r="CUF95" s="590" t="s">
        <v>357</v>
      </c>
      <c r="CUG95" s="590" t="s">
        <v>357</v>
      </c>
      <c r="CUH95" s="590" t="s">
        <v>357</v>
      </c>
      <c r="CUI95" s="590" t="s">
        <v>357</v>
      </c>
      <c r="CUJ95" s="590" t="s">
        <v>357</v>
      </c>
      <c r="CUK95" s="590" t="s">
        <v>357</v>
      </c>
      <c r="CUL95" s="590" t="s">
        <v>357</v>
      </c>
      <c r="CUM95" s="590" t="s">
        <v>357</v>
      </c>
      <c r="CUN95" s="590" t="s">
        <v>357</v>
      </c>
      <c r="CUO95" s="590" t="s">
        <v>357</v>
      </c>
      <c r="CUP95" s="590" t="s">
        <v>357</v>
      </c>
      <c r="CUQ95" s="590" t="s">
        <v>357</v>
      </c>
      <c r="CUR95" s="590" t="s">
        <v>357</v>
      </c>
      <c r="CUS95" s="590" t="s">
        <v>357</v>
      </c>
      <c r="CUT95" s="590" t="s">
        <v>357</v>
      </c>
      <c r="CUU95" s="590" t="s">
        <v>357</v>
      </c>
      <c r="CUV95" s="590" t="s">
        <v>357</v>
      </c>
      <c r="CUW95" s="590" t="s">
        <v>357</v>
      </c>
      <c r="CUX95" s="590" t="s">
        <v>357</v>
      </c>
      <c r="CUY95" s="590" t="s">
        <v>357</v>
      </c>
      <c r="CUZ95" s="590" t="s">
        <v>357</v>
      </c>
      <c r="CVA95" s="590" t="s">
        <v>357</v>
      </c>
      <c r="CVB95" s="590" t="s">
        <v>357</v>
      </c>
      <c r="CVC95" s="590" t="s">
        <v>357</v>
      </c>
      <c r="CVD95" s="590" t="s">
        <v>357</v>
      </c>
      <c r="CVE95" s="590" t="s">
        <v>357</v>
      </c>
      <c r="CVF95" s="590" t="s">
        <v>357</v>
      </c>
      <c r="CVG95" s="590" t="s">
        <v>357</v>
      </c>
      <c r="CVH95" s="590" t="s">
        <v>357</v>
      </c>
      <c r="CVI95" s="590" t="s">
        <v>357</v>
      </c>
      <c r="CVJ95" s="590" t="s">
        <v>357</v>
      </c>
      <c r="CVK95" s="590" t="s">
        <v>357</v>
      </c>
      <c r="CVL95" s="590" t="s">
        <v>357</v>
      </c>
      <c r="CVM95" s="590" t="s">
        <v>357</v>
      </c>
      <c r="CVN95" s="590" t="s">
        <v>357</v>
      </c>
      <c r="CVO95" s="590" t="s">
        <v>357</v>
      </c>
      <c r="CVP95" s="590" t="s">
        <v>357</v>
      </c>
      <c r="CVQ95" s="590" t="s">
        <v>357</v>
      </c>
      <c r="CVR95" s="590" t="s">
        <v>357</v>
      </c>
      <c r="CVS95" s="590" t="s">
        <v>357</v>
      </c>
      <c r="CVT95" s="590" t="s">
        <v>357</v>
      </c>
      <c r="CVU95" s="590" t="s">
        <v>357</v>
      </c>
      <c r="CVV95" s="590" t="s">
        <v>357</v>
      </c>
      <c r="CVW95" s="590" t="s">
        <v>357</v>
      </c>
      <c r="CVX95" s="590" t="s">
        <v>357</v>
      </c>
      <c r="CVY95" s="590" t="s">
        <v>357</v>
      </c>
      <c r="CVZ95" s="590" t="s">
        <v>357</v>
      </c>
      <c r="CWA95" s="590" t="s">
        <v>357</v>
      </c>
      <c r="CWB95" s="590" t="s">
        <v>357</v>
      </c>
      <c r="CWC95" s="590" t="s">
        <v>357</v>
      </c>
      <c r="CWD95" s="590" t="s">
        <v>357</v>
      </c>
      <c r="CWE95" s="590" t="s">
        <v>357</v>
      </c>
      <c r="CWF95" s="590" t="s">
        <v>357</v>
      </c>
      <c r="CWG95" s="590" t="s">
        <v>357</v>
      </c>
      <c r="CWH95" s="590" t="s">
        <v>357</v>
      </c>
      <c r="CWI95" s="590" t="s">
        <v>357</v>
      </c>
      <c r="CWJ95" s="590" t="s">
        <v>357</v>
      </c>
      <c r="CWK95" s="590" t="s">
        <v>357</v>
      </c>
      <c r="CWL95" s="590" t="s">
        <v>357</v>
      </c>
      <c r="CWM95" s="590" t="s">
        <v>357</v>
      </c>
      <c r="CWN95" s="590" t="s">
        <v>357</v>
      </c>
      <c r="CWO95" s="590" t="s">
        <v>357</v>
      </c>
      <c r="CWP95" s="590" t="s">
        <v>357</v>
      </c>
      <c r="CWQ95" s="590" t="s">
        <v>357</v>
      </c>
      <c r="CWR95" s="590" t="s">
        <v>357</v>
      </c>
      <c r="CWS95" s="590" t="s">
        <v>357</v>
      </c>
      <c r="CWT95" s="590" t="s">
        <v>357</v>
      </c>
      <c r="CWU95" s="590" t="s">
        <v>357</v>
      </c>
      <c r="CWV95" s="590" t="s">
        <v>357</v>
      </c>
      <c r="CWW95" s="590" t="s">
        <v>357</v>
      </c>
      <c r="CWX95" s="590" t="s">
        <v>357</v>
      </c>
      <c r="CWY95" s="590" t="s">
        <v>357</v>
      </c>
      <c r="CWZ95" s="590" t="s">
        <v>357</v>
      </c>
      <c r="CXA95" s="590" t="s">
        <v>357</v>
      </c>
      <c r="CXB95" s="590" t="s">
        <v>357</v>
      </c>
      <c r="CXC95" s="590" t="s">
        <v>357</v>
      </c>
      <c r="CXD95" s="590" t="s">
        <v>357</v>
      </c>
      <c r="CXE95" s="590" t="s">
        <v>357</v>
      </c>
      <c r="CXF95" s="590" t="s">
        <v>357</v>
      </c>
      <c r="CXG95" s="590" t="s">
        <v>357</v>
      </c>
      <c r="CXH95" s="590" t="s">
        <v>357</v>
      </c>
      <c r="CXI95" s="590" t="s">
        <v>357</v>
      </c>
      <c r="CXJ95" s="590" t="s">
        <v>357</v>
      </c>
      <c r="CXK95" s="590" t="s">
        <v>357</v>
      </c>
      <c r="CXL95" s="590" t="s">
        <v>357</v>
      </c>
      <c r="CXM95" s="590" t="s">
        <v>357</v>
      </c>
      <c r="CXN95" s="590" t="s">
        <v>357</v>
      </c>
      <c r="CXO95" s="590" t="s">
        <v>357</v>
      </c>
      <c r="CXP95" s="590" t="s">
        <v>357</v>
      </c>
      <c r="CXQ95" s="590" t="s">
        <v>357</v>
      </c>
      <c r="CXR95" s="590" t="s">
        <v>357</v>
      </c>
      <c r="CXS95" s="590" t="s">
        <v>357</v>
      </c>
      <c r="CXT95" s="590" t="s">
        <v>357</v>
      </c>
      <c r="CXU95" s="590" t="s">
        <v>357</v>
      </c>
      <c r="CXV95" s="590" t="s">
        <v>357</v>
      </c>
      <c r="CXW95" s="590" t="s">
        <v>357</v>
      </c>
      <c r="CXX95" s="590" t="s">
        <v>357</v>
      </c>
      <c r="CXY95" s="590" t="s">
        <v>357</v>
      </c>
      <c r="CXZ95" s="590" t="s">
        <v>357</v>
      </c>
      <c r="CYA95" s="590" t="s">
        <v>357</v>
      </c>
      <c r="CYB95" s="590" t="s">
        <v>357</v>
      </c>
      <c r="CYC95" s="590" t="s">
        <v>357</v>
      </c>
      <c r="CYD95" s="590" t="s">
        <v>357</v>
      </c>
      <c r="CYE95" s="590" t="s">
        <v>357</v>
      </c>
      <c r="CYF95" s="590" t="s">
        <v>357</v>
      </c>
      <c r="CYG95" s="590" t="s">
        <v>357</v>
      </c>
      <c r="CYH95" s="590" t="s">
        <v>357</v>
      </c>
      <c r="CYI95" s="590" t="s">
        <v>357</v>
      </c>
      <c r="CYJ95" s="590" t="s">
        <v>357</v>
      </c>
      <c r="CYK95" s="590" t="s">
        <v>357</v>
      </c>
      <c r="CYL95" s="590" t="s">
        <v>357</v>
      </c>
      <c r="CYM95" s="590" t="s">
        <v>357</v>
      </c>
      <c r="CYN95" s="590" t="s">
        <v>357</v>
      </c>
      <c r="CYO95" s="590" t="s">
        <v>357</v>
      </c>
      <c r="CYP95" s="590" t="s">
        <v>357</v>
      </c>
      <c r="CYQ95" s="590" t="s">
        <v>357</v>
      </c>
      <c r="CYR95" s="590" t="s">
        <v>357</v>
      </c>
      <c r="CYS95" s="590" t="s">
        <v>357</v>
      </c>
      <c r="CYT95" s="590" t="s">
        <v>357</v>
      </c>
      <c r="CYU95" s="590" t="s">
        <v>357</v>
      </c>
      <c r="CYV95" s="590" t="s">
        <v>357</v>
      </c>
      <c r="CYW95" s="590" t="s">
        <v>357</v>
      </c>
      <c r="CYX95" s="590" t="s">
        <v>357</v>
      </c>
      <c r="CYY95" s="590" t="s">
        <v>357</v>
      </c>
      <c r="CYZ95" s="590" t="s">
        <v>357</v>
      </c>
      <c r="CZA95" s="590" t="s">
        <v>357</v>
      </c>
      <c r="CZB95" s="590" t="s">
        <v>357</v>
      </c>
      <c r="CZC95" s="590" t="s">
        <v>357</v>
      </c>
      <c r="CZD95" s="590" t="s">
        <v>357</v>
      </c>
      <c r="CZE95" s="590" t="s">
        <v>357</v>
      </c>
      <c r="CZF95" s="590" t="s">
        <v>357</v>
      </c>
      <c r="CZG95" s="590" t="s">
        <v>357</v>
      </c>
      <c r="CZH95" s="590" t="s">
        <v>357</v>
      </c>
      <c r="CZI95" s="590" t="s">
        <v>357</v>
      </c>
      <c r="CZJ95" s="590" t="s">
        <v>357</v>
      </c>
      <c r="CZK95" s="590" t="s">
        <v>357</v>
      </c>
      <c r="CZL95" s="590" t="s">
        <v>357</v>
      </c>
      <c r="CZM95" s="590" t="s">
        <v>357</v>
      </c>
      <c r="CZN95" s="590" t="s">
        <v>357</v>
      </c>
      <c r="CZO95" s="590" t="s">
        <v>357</v>
      </c>
      <c r="CZP95" s="590" t="s">
        <v>357</v>
      </c>
      <c r="CZQ95" s="590" t="s">
        <v>357</v>
      </c>
      <c r="CZR95" s="590" t="s">
        <v>357</v>
      </c>
      <c r="CZS95" s="590" t="s">
        <v>357</v>
      </c>
      <c r="CZT95" s="590" t="s">
        <v>357</v>
      </c>
      <c r="CZU95" s="590" t="s">
        <v>357</v>
      </c>
      <c r="CZV95" s="590" t="s">
        <v>357</v>
      </c>
      <c r="CZW95" s="590" t="s">
        <v>357</v>
      </c>
      <c r="CZX95" s="590" t="s">
        <v>357</v>
      </c>
      <c r="CZY95" s="590" t="s">
        <v>357</v>
      </c>
      <c r="CZZ95" s="590" t="s">
        <v>357</v>
      </c>
      <c r="DAA95" s="590" t="s">
        <v>357</v>
      </c>
      <c r="DAB95" s="590" t="s">
        <v>357</v>
      </c>
      <c r="DAC95" s="590" t="s">
        <v>357</v>
      </c>
      <c r="DAD95" s="590" t="s">
        <v>357</v>
      </c>
      <c r="DAE95" s="590" t="s">
        <v>357</v>
      </c>
      <c r="DAF95" s="590" t="s">
        <v>357</v>
      </c>
      <c r="DAG95" s="590" t="s">
        <v>357</v>
      </c>
      <c r="DAH95" s="590" t="s">
        <v>357</v>
      </c>
      <c r="DAI95" s="590" t="s">
        <v>357</v>
      </c>
      <c r="DAJ95" s="590" t="s">
        <v>357</v>
      </c>
      <c r="DAK95" s="590" t="s">
        <v>357</v>
      </c>
      <c r="DAL95" s="590" t="s">
        <v>357</v>
      </c>
      <c r="DAM95" s="590" t="s">
        <v>357</v>
      </c>
      <c r="DAN95" s="590" t="s">
        <v>357</v>
      </c>
      <c r="DAO95" s="590" t="s">
        <v>357</v>
      </c>
      <c r="DAP95" s="590" t="s">
        <v>357</v>
      </c>
      <c r="DAQ95" s="590" t="s">
        <v>357</v>
      </c>
      <c r="DAR95" s="590" t="s">
        <v>357</v>
      </c>
      <c r="DAS95" s="590" t="s">
        <v>357</v>
      </c>
      <c r="DAT95" s="590" t="s">
        <v>357</v>
      </c>
      <c r="DAU95" s="590" t="s">
        <v>357</v>
      </c>
      <c r="DAV95" s="590" t="s">
        <v>357</v>
      </c>
      <c r="DAW95" s="590" t="s">
        <v>357</v>
      </c>
      <c r="DAX95" s="590" t="s">
        <v>357</v>
      </c>
      <c r="DAY95" s="590" t="s">
        <v>357</v>
      </c>
      <c r="DAZ95" s="590" t="s">
        <v>357</v>
      </c>
      <c r="DBA95" s="590" t="s">
        <v>357</v>
      </c>
      <c r="DBB95" s="590" t="s">
        <v>357</v>
      </c>
      <c r="DBC95" s="590" t="s">
        <v>357</v>
      </c>
      <c r="DBD95" s="590" t="s">
        <v>357</v>
      </c>
      <c r="DBE95" s="590" t="s">
        <v>357</v>
      </c>
      <c r="DBF95" s="590" t="s">
        <v>357</v>
      </c>
      <c r="DBG95" s="590" t="s">
        <v>357</v>
      </c>
      <c r="DBH95" s="590" t="s">
        <v>357</v>
      </c>
      <c r="DBI95" s="590" t="s">
        <v>357</v>
      </c>
      <c r="DBJ95" s="590" t="s">
        <v>357</v>
      </c>
      <c r="DBK95" s="590" t="s">
        <v>357</v>
      </c>
      <c r="DBL95" s="590" t="s">
        <v>357</v>
      </c>
      <c r="DBM95" s="590" t="s">
        <v>357</v>
      </c>
      <c r="DBN95" s="590" t="s">
        <v>357</v>
      </c>
      <c r="DBO95" s="590" t="s">
        <v>357</v>
      </c>
      <c r="DBP95" s="590" t="s">
        <v>357</v>
      </c>
      <c r="DBQ95" s="590" t="s">
        <v>357</v>
      </c>
      <c r="DBR95" s="590" t="s">
        <v>357</v>
      </c>
      <c r="DBS95" s="590" t="s">
        <v>357</v>
      </c>
      <c r="DBT95" s="590" t="s">
        <v>357</v>
      </c>
      <c r="DBU95" s="590" t="s">
        <v>357</v>
      </c>
      <c r="DBV95" s="590" t="s">
        <v>357</v>
      </c>
      <c r="DBW95" s="590" t="s">
        <v>357</v>
      </c>
      <c r="DBX95" s="590" t="s">
        <v>357</v>
      </c>
      <c r="DBY95" s="590" t="s">
        <v>357</v>
      </c>
      <c r="DBZ95" s="590" t="s">
        <v>357</v>
      </c>
      <c r="DCA95" s="590" t="s">
        <v>357</v>
      </c>
      <c r="DCB95" s="590" t="s">
        <v>357</v>
      </c>
      <c r="DCC95" s="590" t="s">
        <v>357</v>
      </c>
      <c r="DCD95" s="590" t="s">
        <v>357</v>
      </c>
      <c r="DCE95" s="590" t="s">
        <v>357</v>
      </c>
      <c r="DCF95" s="590" t="s">
        <v>357</v>
      </c>
      <c r="DCG95" s="590" t="s">
        <v>357</v>
      </c>
      <c r="DCH95" s="590" t="s">
        <v>357</v>
      </c>
      <c r="DCI95" s="590" t="s">
        <v>357</v>
      </c>
      <c r="DCJ95" s="590" t="s">
        <v>357</v>
      </c>
      <c r="DCK95" s="590" t="s">
        <v>357</v>
      </c>
      <c r="DCL95" s="590" t="s">
        <v>357</v>
      </c>
      <c r="DCM95" s="590" t="s">
        <v>357</v>
      </c>
      <c r="DCN95" s="590" t="s">
        <v>357</v>
      </c>
      <c r="DCO95" s="590" t="s">
        <v>357</v>
      </c>
      <c r="DCP95" s="590" t="s">
        <v>357</v>
      </c>
      <c r="DCQ95" s="590" t="s">
        <v>357</v>
      </c>
      <c r="DCR95" s="590" t="s">
        <v>357</v>
      </c>
      <c r="DCS95" s="590" t="s">
        <v>357</v>
      </c>
      <c r="DCT95" s="590" t="s">
        <v>357</v>
      </c>
      <c r="DCU95" s="590" t="s">
        <v>357</v>
      </c>
      <c r="DCV95" s="590" t="s">
        <v>357</v>
      </c>
      <c r="DCW95" s="590" t="s">
        <v>357</v>
      </c>
      <c r="DCX95" s="590" t="s">
        <v>357</v>
      </c>
      <c r="DCY95" s="590" t="s">
        <v>357</v>
      </c>
      <c r="DCZ95" s="590" t="s">
        <v>357</v>
      </c>
      <c r="DDA95" s="590" t="s">
        <v>357</v>
      </c>
      <c r="DDB95" s="590" t="s">
        <v>357</v>
      </c>
      <c r="DDC95" s="590" t="s">
        <v>357</v>
      </c>
      <c r="DDD95" s="590" t="s">
        <v>357</v>
      </c>
      <c r="DDE95" s="590" t="s">
        <v>357</v>
      </c>
      <c r="DDF95" s="590" t="s">
        <v>357</v>
      </c>
      <c r="DDG95" s="590" t="s">
        <v>357</v>
      </c>
      <c r="DDH95" s="590" t="s">
        <v>357</v>
      </c>
      <c r="DDI95" s="590" t="s">
        <v>357</v>
      </c>
      <c r="DDJ95" s="590" t="s">
        <v>357</v>
      </c>
      <c r="DDK95" s="590" t="s">
        <v>357</v>
      </c>
      <c r="DDL95" s="590" t="s">
        <v>357</v>
      </c>
      <c r="DDM95" s="590" t="s">
        <v>357</v>
      </c>
      <c r="DDN95" s="590" t="s">
        <v>357</v>
      </c>
      <c r="DDO95" s="590" t="s">
        <v>357</v>
      </c>
      <c r="DDP95" s="590" t="s">
        <v>357</v>
      </c>
      <c r="DDQ95" s="590" t="s">
        <v>357</v>
      </c>
      <c r="DDR95" s="590" t="s">
        <v>357</v>
      </c>
      <c r="DDS95" s="590" t="s">
        <v>357</v>
      </c>
      <c r="DDT95" s="590" t="s">
        <v>357</v>
      </c>
      <c r="DDU95" s="590" t="s">
        <v>357</v>
      </c>
      <c r="DDV95" s="590" t="s">
        <v>357</v>
      </c>
      <c r="DDW95" s="590" t="s">
        <v>357</v>
      </c>
      <c r="DDX95" s="590" t="s">
        <v>357</v>
      </c>
      <c r="DDY95" s="590" t="s">
        <v>357</v>
      </c>
      <c r="DDZ95" s="590" t="s">
        <v>357</v>
      </c>
      <c r="DEA95" s="590" t="s">
        <v>357</v>
      </c>
      <c r="DEB95" s="590" t="s">
        <v>357</v>
      </c>
      <c r="DEC95" s="590" t="s">
        <v>357</v>
      </c>
      <c r="DED95" s="590" t="s">
        <v>357</v>
      </c>
      <c r="DEE95" s="590" t="s">
        <v>357</v>
      </c>
      <c r="DEF95" s="590" t="s">
        <v>357</v>
      </c>
      <c r="DEG95" s="590" t="s">
        <v>357</v>
      </c>
      <c r="DEH95" s="590" t="s">
        <v>357</v>
      </c>
      <c r="DEI95" s="590" t="s">
        <v>357</v>
      </c>
      <c r="DEJ95" s="590" t="s">
        <v>357</v>
      </c>
      <c r="DEK95" s="590" t="s">
        <v>357</v>
      </c>
      <c r="DEL95" s="590" t="s">
        <v>357</v>
      </c>
      <c r="DEM95" s="590" t="s">
        <v>357</v>
      </c>
      <c r="DEN95" s="590" t="s">
        <v>357</v>
      </c>
      <c r="DEO95" s="590" t="s">
        <v>357</v>
      </c>
      <c r="DEP95" s="590" t="s">
        <v>357</v>
      </c>
      <c r="DEQ95" s="590" t="s">
        <v>357</v>
      </c>
      <c r="DER95" s="590" t="s">
        <v>357</v>
      </c>
      <c r="DES95" s="590" t="s">
        <v>357</v>
      </c>
      <c r="DET95" s="590" t="s">
        <v>357</v>
      </c>
      <c r="DEU95" s="590" t="s">
        <v>357</v>
      </c>
      <c r="DEV95" s="590" t="s">
        <v>357</v>
      </c>
      <c r="DEW95" s="590" t="s">
        <v>357</v>
      </c>
      <c r="DEX95" s="590" t="s">
        <v>357</v>
      </c>
      <c r="DEY95" s="590" t="s">
        <v>357</v>
      </c>
      <c r="DEZ95" s="590" t="s">
        <v>357</v>
      </c>
      <c r="DFA95" s="590" t="s">
        <v>357</v>
      </c>
      <c r="DFB95" s="590" t="s">
        <v>357</v>
      </c>
      <c r="DFC95" s="590" t="s">
        <v>357</v>
      </c>
      <c r="DFD95" s="590" t="s">
        <v>357</v>
      </c>
      <c r="DFE95" s="590" t="s">
        <v>357</v>
      </c>
      <c r="DFF95" s="590" t="s">
        <v>357</v>
      </c>
      <c r="DFG95" s="590" t="s">
        <v>357</v>
      </c>
      <c r="DFH95" s="590" t="s">
        <v>357</v>
      </c>
      <c r="DFI95" s="590" t="s">
        <v>357</v>
      </c>
      <c r="DFJ95" s="590" t="s">
        <v>357</v>
      </c>
      <c r="DFK95" s="590" t="s">
        <v>357</v>
      </c>
      <c r="DFL95" s="590" t="s">
        <v>357</v>
      </c>
      <c r="DFM95" s="590" t="s">
        <v>357</v>
      </c>
      <c r="DFN95" s="590" t="s">
        <v>357</v>
      </c>
      <c r="DFO95" s="590" t="s">
        <v>357</v>
      </c>
      <c r="DFP95" s="590" t="s">
        <v>357</v>
      </c>
      <c r="DFQ95" s="590" t="s">
        <v>357</v>
      </c>
      <c r="DFR95" s="590" t="s">
        <v>357</v>
      </c>
      <c r="DFS95" s="590" t="s">
        <v>357</v>
      </c>
      <c r="DFT95" s="590" t="s">
        <v>357</v>
      </c>
      <c r="DFU95" s="590" t="s">
        <v>357</v>
      </c>
      <c r="DFV95" s="590" t="s">
        <v>357</v>
      </c>
      <c r="DFW95" s="590" t="s">
        <v>357</v>
      </c>
      <c r="DFX95" s="590" t="s">
        <v>357</v>
      </c>
      <c r="DFY95" s="590" t="s">
        <v>357</v>
      </c>
      <c r="DFZ95" s="590" t="s">
        <v>357</v>
      </c>
      <c r="DGA95" s="590" t="s">
        <v>357</v>
      </c>
      <c r="DGB95" s="590" t="s">
        <v>357</v>
      </c>
      <c r="DGC95" s="590" t="s">
        <v>357</v>
      </c>
      <c r="DGD95" s="590" t="s">
        <v>357</v>
      </c>
      <c r="DGE95" s="590" t="s">
        <v>357</v>
      </c>
      <c r="DGF95" s="590" t="s">
        <v>357</v>
      </c>
      <c r="DGG95" s="590" t="s">
        <v>357</v>
      </c>
      <c r="DGH95" s="590" t="s">
        <v>357</v>
      </c>
      <c r="DGI95" s="590" t="s">
        <v>357</v>
      </c>
      <c r="DGJ95" s="590" t="s">
        <v>357</v>
      </c>
      <c r="DGK95" s="590" t="s">
        <v>357</v>
      </c>
      <c r="DGL95" s="590" t="s">
        <v>357</v>
      </c>
      <c r="DGM95" s="590" t="s">
        <v>357</v>
      </c>
      <c r="DGN95" s="590" t="s">
        <v>357</v>
      </c>
      <c r="DGO95" s="590" t="s">
        <v>357</v>
      </c>
      <c r="DGP95" s="590" t="s">
        <v>357</v>
      </c>
      <c r="DGQ95" s="590" t="s">
        <v>357</v>
      </c>
      <c r="DGR95" s="590" t="s">
        <v>357</v>
      </c>
      <c r="DGS95" s="590" t="s">
        <v>357</v>
      </c>
      <c r="DGT95" s="590" t="s">
        <v>357</v>
      </c>
      <c r="DGU95" s="590" t="s">
        <v>357</v>
      </c>
      <c r="DGV95" s="590" t="s">
        <v>357</v>
      </c>
      <c r="DGW95" s="590" t="s">
        <v>357</v>
      </c>
      <c r="DGX95" s="590" t="s">
        <v>357</v>
      </c>
      <c r="DGY95" s="590" t="s">
        <v>357</v>
      </c>
      <c r="DGZ95" s="590" t="s">
        <v>357</v>
      </c>
      <c r="DHA95" s="590" t="s">
        <v>357</v>
      </c>
      <c r="DHB95" s="590" t="s">
        <v>357</v>
      </c>
      <c r="DHC95" s="590" t="s">
        <v>357</v>
      </c>
      <c r="DHD95" s="590" t="s">
        <v>357</v>
      </c>
      <c r="DHE95" s="590" t="s">
        <v>357</v>
      </c>
      <c r="DHF95" s="590" t="s">
        <v>357</v>
      </c>
      <c r="DHG95" s="590" t="s">
        <v>357</v>
      </c>
      <c r="DHH95" s="590" t="s">
        <v>357</v>
      </c>
      <c r="DHI95" s="590" t="s">
        <v>357</v>
      </c>
      <c r="DHJ95" s="590" t="s">
        <v>357</v>
      </c>
      <c r="DHK95" s="590" t="s">
        <v>357</v>
      </c>
      <c r="DHL95" s="590" t="s">
        <v>357</v>
      </c>
      <c r="DHM95" s="590" t="s">
        <v>357</v>
      </c>
      <c r="DHN95" s="590" t="s">
        <v>357</v>
      </c>
      <c r="DHO95" s="590" t="s">
        <v>357</v>
      </c>
      <c r="DHP95" s="590" t="s">
        <v>357</v>
      </c>
      <c r="DHQ95" s="590" t="s">
        <v>357</v>
      </c>
      <c r="DHR95" s="590" t="s">
        <v>357</v>
      </c>
      <c r="DHS95" s="590" t="s">
        <v>357</v>
      </c>
      <c r="DHT95" s="590" t="s">
        <v>357</v>
      </c>
      <c r="DHU95" s="590" t="s">
        <v>357</v>
      </c>
      <c r="DHV95" s="590" t="s">
        <v>357</v>
      </c>
      <c r="DHW95" s="590" t="s">
        <v>357</v>
      </c>
      <c r="DHX95" s="590" t="s">
        <v>357</v>
      </c>
      <c r="DHY95" s="590" t="s">
        <v>357</v>
      </c>
      <c r="DHZ95" s="590" t="s">
        <v>357</v>
      </c>
      <c r="DIA95" s="590" t="s">
        <v>357</v>
      </c>
      <c r="DIB95" s="590" t="s">
        <v>357</v>
      </c>
      <c r="DIC95" s="590" t="s">
        <v>357</v>
      </c>
      <c r="DID95" s="590" t="s">
        <v>357</v>
      </c>
      <c r="DIE95" s="590" t="s">
        <v>357</v>
      </c>
      <c r="DIF95" s="590" t="s">
        <v>357</v>
      </c>
      <c r="DIG95" s="590" t="s">
        <v>357</v>
      </c>
      <c r="DIH95" s="590" t="s">
        <v>357</v>
      </c>
      <c r="DII95" s="590" t="s">
        <v>357</v>
      </c>
      <c r="DIJ95" s="590" t="s">
        <v>357</v>
      </c>
      <c r="DIK95" s="590" t="s">
        <v>357</v>
      </c>
      <c r="DIL95" s="590" t="s">
        <v>357</v>
      </c>
      <c r="DIM95" s="590" t="s">
        <v>357</v>
      </c>
      <c r="DIN95" s="590" t="s">
        <v>357</v>
      </c>
      <c r="DIO95" s="590" t="s">
        <v>357</v>
      </c>
      <c r="DIP95" s="590" t="s">
        <v>357</v>
      </c>
      <c r="DIQ95" s="590" t="s">
        <v>357</v>
      </c>
      <c r="DIR95" s="590" t="s">
        <v>357</v>
      </c>
      <c r="DIS95" s="590" t="s">
        <v>357</v>
      </c>
      <c r="DIT95" s="590" t="s">
        <v>357</v>
      </c>
      <c r="DIU95" s="590" t="s">
        <v>357</v>
      </c>
      <c r="DIV95" s="590" t="s">
        <v>357</v>
      </c>
      <c r="DIW95" s="590" t="s">
        <v>357</v>
      </c>
      <c r="DIX95" s="590" t="s">
        <v>357</v>
      </c>
      <c r="DIY95" s="590" t="s">
        <v>357</v>
      </c>
      <c r="DIZ95" s="590" t="s">
        <v>357</v>
      </c>
      <c r="DJA95" s="590" t="s">
        <v>357</v>
      </c>
      <c r="DJB95" s="590" t="s">
        <v>357</v>
      </c>
      <c r="DJC95" s="590" t="s">
        <v>357</v>
      </c>
      <c r="DJD95" s="590" t="s">
        <v>357</v>
      </c>
      <c r="DJE95" s="590" t="s">
        <v>357</v>
      </c>
      <c r="DJF95" s="590" t="s">
        <v>357</v>
      </c>
      <c r="DJG95" s="590" t="s">
        <v>357</v>
      </c>
      <c r="DJH95" s="590" t="s">
        <v>357</v>
      </c>
      <c r="DJI95" s="590" t="s">
        <v>357</v>
      </c>
      <c r="DJJ95" s="590" t="s">
        <v>357</v>
      </c>
      <c r="DJK95" s="590" t="s">
        <v>357</v>
      </c>
      <c r="DJL95" s="590" t="s">
        <v>357</v>
      </c>
      <c r="DJM95" s="590" t="s">
        <v>357</v>
      </c>
      <c r="DJN95" s="590" t="s">
        <v>357</v>
      </c>
      <c r="DJO95" s="590" t="s">
        <v>357</v>
      </c>
      <c r="DJP95" s="590" t="s">
        <v>357</v>
      </c>
      <c r="DJQ95" s="590" t="s">
        <v>357</v>
      </c>
      <c r="DJR95" s="590" t="s">
        <v>357</v>
      </c>
      <c r="DJS95" s="590" t="s">
        <v>357</v>
      </c>
      <c r="DJT95" s="590" t="s">
        <v>357</v>
      </c>
      <c r="DJU95" s="590" t="s">
        <v>357</v>
      </c>
      <c r="DJV95" s="590" t="s">
        <v>357</v>
      </c>
      <c r="DJW95" s="590" t="s">
        <v>357</v>
      </c>
      <c r="DJX95" s="590" t="s">
        <v>357</v>
      </c>
      <c r="DJY95" s="590" t="s">
        <v>357</v>
      </c>
      <c r="DJZ95" s="590" t="s">
        <v>357</v>
      </c>
      <c r="DKA95" s="590" t="s">
        <v>357</v>
      </c>
      <c r="DKB95" s="590" t="s">
        <v>357</v>
      </c>
      <c r="DKC95" s="590" t="s">
        <v>357</v>
      </c>
      <c r="DKD95" s="590" t="s">
        <v>357</v>
      </c>
      <c r="DKE95" s="590" t="s">
        <v>357</v>
      </c>
      <c r="DKF95" s="590" t="s">
        <v>357</v>
      </c>
      <c r="DKG95" s="590" t="s">
        <v>357</v>
      </c>
      <c r="DKH95" s="590" t="s">
        <v>357</v>
      </c>
      <c r="DKI95" s="590" t="s">
        <v>357</v>
      </c>
      <c r="DKJ95" s="590" t="s">
        <v>357</v>
      </c>
      <c r="DKK95" s="590" t="s">
        <v>357</v>
      </c>
      <c r="DKL95" s="590" t="s">
        <v>357</v>
      </c>
      <c r="DKM95" s="590" t="s">
        <v>357</v>
      </c>
      <c r="DKN95" s="590" t="s">
        <v>357</v>
      </c>
      <c r="DKO95" s="590" t="s">
        <v>357</v>
      </c>
      <c r="DKP95" s="590" t="s">
        <v>357</v>
      </c>
      <c r="DKQ95" s="590" t="s">
        <v>357</v>
      </c>
      <c r="DKR95" s="590" t="s">
        <v>357</v>
      </c>
      <c r="DKS95" s="590" t="s">
        <v>357</v>
      </c>
      <c r="DKT95" s="590" t="s">
        <v>357</v>
      </c>
      <c r="DKU95" s="590" t="s">
        <v>357</v>
      </c>
      <c r="DKV95" s="590" t="s">
        <v>357</v>
      </c>
      <c r="DKW95" s="590" t="s">
        <v>357</v>
      </c>
      <c r="DKX95" s="590" t="s">
        <v>357</v>
      </c>
      <c r="DKY95" s="590" t="s">
        <v>357</v>
      </c>
      <c r="DKZ95" s="590" t="s">
        <v>357</v>
      </c>
      <c r="DLA95" s="590" t="s">
        <v>357</v>
      </c>
      <c r="DLB95" s="590" t="s">
        <v>357</v>
      </c>
      <c r="DLC95" s="590" t="s">
        <v>357</v>
      </c>
      <c r="DLD95" s="590" t="s">
        <v>357</v>
      </c>
      <c r="DLE95" s="590" t="s">
        <v>357</v>
      </c>
      <c r="DLF95" s="590" t="s">
        <v>357</v>
      </c>
      <c r="DLG95" s="590" t="s">
        <v>357</v>
      </c>
      <c r="DLH95" s="590" t="s">
        <v>357</v>
      </c>
      <c r="DLI95" s="590" t="s">
        <v>357</v>
      </c>
      <c r="DLJ95" s="590" t="s">
        <v>357</v>
      </c>
      <c r="DLK95" s="590" t="s">
        <v>357</v>
      </c>
      <c r="DLL95" s="590" t="s">
        <v>357</v>
      </c>
      <c r="DLM95" s="590" t="s">
        <v>357</v>
      </c>
      <c r="DLN95" s="590" t="s">
        <v>357</v>
      </c>
      <c r="DLO95" s="590" t="s">
        <v>357</v>
      </c>
      <c r="DLP95" s="590" t="s">
        <v>357</v>
      </c>
      <c r="DLQ95" s="590" t="s">
        <v>357</v>
      </c>
      <c r="DLR95" s="590" t="s">
        <v>357</v>
      </c>
      <c r="DLS95" s="590" t="s">
        <v>357</v>
      </c>
      <c r="DLT95" s="590" t="s">
        <v>357</v>
      </c>
      <c r="DLU95" s="590" t="s">
        <v>357</v>
      </c>
      <c r="DLV95" s="590" t="s">
        <v>357</v>
      </c>
      <c r="DLW95" s="590" t="s">
        <v>357</v>
      </c>
      <c r="DLX95" s="590" t="s">
        <v>357</v>
      </c>
      <c r="DLY95" s="590" t="s">
        <v>357</v>
      </c>
      <c r="DLZ95" s="590" t="s">
        <v>357</v>
      </c>
      <c r="DMA95" s="590" t="s">
        <v>357</v>
      </c>
      <c r="DMB95" s="590" t="s">
        <v>357</v>
      </c>
      <c r="DMC95" s="590" t="s">
        <v>357</v>
      </c>
      <c r="DMD95" s="590" t="s">
        <v>357</v>
      </c>
      <c r="DME95" s="590" t="s">
        <v>357</v>
      </c>
      <c r="DMF95" s="590" t="s">
        <v>357</v>
      </c>
      <c r="DMG95" s="590" t="s">
        <v>357</v>
      </c>
      <c r="DMH95" s="590" t="s">
        <v>357</v>
      </c>
      <c r="DMI95" s="590" t="s">
        <v>357</v>
      </c>
      <c r="DMJ95" s="590" t="s">
        <v>357</v>
      </c>
      <c r="DMK95" s="590" t="s">
        <v>357</v>
      </c>
      <c r="DML95" s="590" t="s">
        <v>357</v>
      </c>
      <c r="DMM95" s="590" t="s">
        <v>357</v>
      </c>
      <c r="DMN95" s="590" t="s">
        <v>357</v>
      </c>
      <c r="DMO95" s="590" t="s">
        <v>357</v>
      </c>
      <c r="DMP95" s="590" t="s">
        <v>357</v>
      </c>
      <c r="DMQ95" s="590" t="s">
        <v>357</v>
      </c>
      <c r="DMR95" s="590" t="s">
        <v>357</v>
      </c>
      <c r="DMS95" s="590" t="s">
        <v>357</v>
      </c>
      <c r="DMT95" s="590" t="s">
        <v>357</v>
      </c>
      <c r="DMU95" s="590" t="s">
        <v>357</v>
      </c>
      <c r="DMV95" s="590" t="s">
        <v>357</v>
      </c>
      <c r="DMW95" s="590" t="s">
        <v>357</v>
      </c>
      <c r="DMX95" s="590" t="s">
        <v>357</v>
      </c>
      <c r="DMY95" s="590" t="s">
        <v>357</v>
      </c>
      <c r="DMZ95" s="590" t="s">
        <v>357</v>
      </c>
      <c r="DNA95" s="590" t="s">
        <v>357</v>
      </c>
      <c r="DNB95" s="590" t="s">
        <v>357</v>
      </c>
      <c r="DNC95" s="590" t="s">
        <v>357</v>
      </c>
      <c r="DND95" s="590" t="s">
        <v>357</v>
      </c>
      <c r="DNE95" s="590" t="s">
        <v>357</v>
      </c>
      <c r="DNF95" s="590" t="s">
        <v>357</v>
      </c>
      <c r="DNG95" s="590" t="s">
        <v>357</v>
      </c>
      <c r="DNH95" s="590" t="s">
        <v>357</v>
      </c>
      <c r="DNI95" s="590" t="s">
        <v>357</v>
      </c>
      <c r="DNJ95" s="590" t="s">
        <v>357</v>
      </c>
      <c r="DNK95" s="590" t="s">
        <v>357</v>
      </c>
      <c r="DNL95" s="590" t="s">
        <v>357</v>
      </c>
      <c r="DNM95" s="590" t="s">
        <v>357</v>
      </c>
      <c r="DNN95" s="590" t="s">
        <v>357</v>
      </c>
      <c r="DNO95" s="590" t="s">
        <v>357</v>
      </c>
      <c r="DNP95" s="590" t="s">
        <v>357</v>
      </c>
      <c r="DNQ95" s="590" t="s">
        <v>357</v>
      </c>
      <c r="DNR95" s="590" t="s">
        <v>357</v>
      </c>
      <c r="DNS95" s="590" t="s">
        <v>357</v>
      </c>
      <c r="DNT95" s="590" t="s">
        <v>357</v>
      </c>
      <c r="DNU95" s="590" t="s">
        <v>357</v>
      </c>
      <c r="DNV95" s="590" t="s">
        <v>357</v>
      </c>
      <c r="DNW95" s="590" t="s">
        <v>357</v>
      </c>
      <c r="DNX95" s="590" t="s">
        <v>357</v>
      </c>
      <c r="DNY95" s="590" t="s">
        <v>357</v>
      </c>
      <c r="DNZ95" s="590" t="s">
        <v>357</v>
      </c>
      <c r="DOA95" s="590" t="s">
        <v>357</v>
      </c>
      <c r="DOB95" s="590" t="s">
        <v>357</v>
      </c>
      <c r="DOC95" s="590" t="s">
        <v>357</v>
      </c>
      <c r="DOD95" s="590" t="s">
        <v>357</v>
      </c>
      <c r="DOE95" s="590" t="s">
        <v>357</v>
      </c>
      <c r="DOF95" s="590" t="s">
        <v>357</v>
      </c>
      <c r="DOG95" s="590" t="s">
        <v>357</v>
      </c>
      <c r="DOH95" s="590" t="s">
        <v>357</v>
      </c>
      <c r="DOI95" s="590" t="s">
        <v>357</v>
      </c>
      <c r="DOJ95" s="590" t="s">
        <v>357</v>
      </c>
      <c r="DOK95" s="590" t="s">
        <v>357</v>
      </c>
      <c r="DOL95" s="590" t="s">
        <v>357</v>
      </c>
      <c r="DOM95" s="590" t="s">
        <v>357</v>
      </c>
      <c r="DON95" s="590" t="s">
        <v>357</v>
      </c>
      <c r="DOO95" s="590" t="s">
        <v>357</v>
      </c>
      <c r="DOP95" s="590" t="s">
        <v>357</v>
      </c>
      <c r="DOQ95" s="590" t="s">
        <v>357</v>
      </c>
      <c r="DOR95" s="590" t="s">
        <v>357</v>
      </c>
      <c r="DOS95" s="590" t="s">
        <v>357</v>
      </c>
      <c r="DOT95" s="590" t="s">
        <v>357</v>
      </c>
      <c r="DOU95" s="590" t="s">
        <v>357</v>
      </c>
      <c r="DOV95" s="590" t="s">
        <v>357</v>
      </c>
      <c r="DOW95" s="590" t="s">
        <v>357</v>
      </c>
      <c r="DOX95" s="590" t="s">
        <v>357</v>
      </c>
      <c r="DOY95" s="590" t="s">
        <v>357</v>
      </c>
      <c r="DOZ95" s="590" t="s">
        <v>357</v>
      </c>
      <c r="DPA95" s="590" t="s">
        <v>357</v>
      </c>
      <c r="DPB95" s="590" t="s">
        <v>357</v>
      </c>
      <c r="DPC95" s="590" t="s">
        <v>357</v>
      </c>
      <c r="DPD95" s="590" t="s">
        <v>357</v>
      </c>
      <c r="DPE95" s="590" t="s">
        <v>357</v>
      </c>
      <c r="DPF95" s="590" t="s">
        <v>357</v>
      </c>
      <c r="DPG95" s="590" t="s">
        <v>357</v>
      </c>
      <c r="DPH95" s="590" t="s">
        <v>357</v>
      </c>
      <c r="DPI95" s="590" t="s">
        <v>357</v>
      </c>
      <c r="DPJ95" s="590" t="s">
        <v>357</v>
      </c>
      <c r="DPK95" s="590" t="s">
        <v>357</v>
      </c>
      <c r="DPL95" s="590" t="s">
        <v>357</v>
      </c>
      <c r="DPM95" s="590" t="s">
        <v>357</v>
      </c>
      <c r="DPN95" s="590" t="s">
        <v>357</v>
      </c>
      <c r="DPO95" s="590" t="s">
        <v>357</v>
      </c>
      <c r="DPP95" s="590" t="s">
        <v>357</v>
      </c>
      <c r="DPQ95" s="590" t="s">
        <v>357</v>
      </c>
      <c r="DPR95" s="590" t="s">
        <v>357</v>
      </c>
      <c r="DPS95" s="590" t="s">
        <v>357</v>
      </c>
      <c r="DPT95" s="590" t="s">
        <v>357</v>
      </c>
      <c r="DPU95" s="590" t="s">
        <v>357</v>
      </c>
      <c r="DPV95" s="590" t="s">
        <v>357</v>
      </c>
      <c r="DPW95" s="590" t="s">
        <v>357</v>
      </c>
      <c r="DPX95" s="590" t="s">
        <v>357</v>
      </c>
      <c r="DPY95" s="590" t="s">
        <v>357</v>
      </c>
      <c r="DPZ95" s="590" t="s">
        <v>357</v>
      </c>
      <c r="DQA95" s="590" t="s">
        <v>357</v>
      </c>
      <c r="DQB95" s="590" t="s">
        <v>357</v>
      </c>
      <c r="DQC95" s="590" t="s">
        <v>357</v>
      </c>
      <c r="DQD95" s="590" t="s">
        <v>357</v>
      </c>
      <c r="DQE95" s="590" t="s">
        <v>357</v>
      </c>
      <c r="DQF95" s="590" t="s">
        <v>357</v>
      </c>
      <c r="DQG95" s="590" t="s">
        <v>357</v>
      </c>
      <c r="DQH95" s="590" t="s">
        <v>357</v>
      </c>
      <c r="DQI95" s="590" t="s">
        <v>357</v>
      </c>
      <c r="DQJ95" s="590" t="s">
        <v>357</v>
      </c>
      <c r="DQK95" s="590" t="s">
        <v>357</v>
      </c>
      <c r="DQL95" s="590" t="s">
        <v>357</v>
      </c>
      <c r="DQM95" s="590" t="s">
        <v>357</v>
      </c>
      <c r="DQN95" s="590" t="s">
        <v>357</v>
      </c>
      <c r="DQO95" s="590" t="s">
        <v>357</v>
      </c>
      <c r="DQP95" s="590" t="s">
        <v>357</v>
      </c>
      <c r="DQQ95" s="590" t="s">
        <v>357</v>
      </c>
      <c r="DQR95" s="590" t="s">
        <v>357</v>
      </c>
      <c r="DQS95" s="590" t="s">
        <v>357</v>
      </c>
      <c r="DQT95" s="590" t="s">
        <v>357</v>
      </c>
      <c r="DQU95" s="590" t="s">
        <v>357</v>
      </c>
      <c r="DQV95" s="590" t="s">
        <v>357</v>
      </c>
      <c r="DQW95" s="590" t="s">
        <v>357</v>
      </c>
      <c r="DQX95" s="590" t="s">
        <v>357</v>
      </c>
      <c r="DQY95" s="590" t="s">
        <v>357</v>
      </c>
      <c r="DQZ95" s="590" t="s">
        <v>357</v>
      </c>
      <c r="DRA95" s="590" t="s">
        <v>357</v>
      </c>
      <c r="DRB95" s="590" t="s">
        <v>357</v>
      </c>
      <c r="DRC95" s="590" t="s">
        <v>357</v>
      </c>
      <c r="DRD95" s="590" t="s">
        <v>357</v>
      </c>
      <c r="DRE95" s="590" t="s">
        <v>357</v>
      </c>
      <c r="DRF95" s="590" t="s">
        <v>357</v>
      </c>
      <c r="DRG95" s="590" t="s">
        <v>357</v>
      </c>
      <c r="DRH95" s="590" t="s">
        <v>357</v>
      </c>
      <c r="DRI95" s="590" t="s">
        <v>357</v>
      </c>
      <c r="DRJ95" s="590" t="s">
        <v>357</v>
      </c>
      <c r="DRK95" s="590" t="s">
        <v>357</v>
      </c>
      <c r="DRL95" s="590" t="s">
        <v>357</v>
      </c>
      <c r="DRM95" s="590" t="s">
        <v>357</v>
      </c>
      <c r="DRN95" s="590" t="s">
        <v>357</v>
      </c>
      <c r="DRO95" s="590" t="s">
        <v>357</v>
      </c>
      <c r="DRP95" s="590" t="s">
        <v>357</v>
      </c>
      <c r="DRQ95" s="590" t="s">
        <v>357</v>
      </c>
      <c r="DRR95" s="590" t="s">
        <v>357</v>
      </c>
      <c r="DRS95" s="590" t="s">
        <v>357</v>
      </c>
      <c r="DRT95" s="590" t="s">
        <v>357</v>
      </c>
      <c r="DRU95" s="590" t="s">
        <v>357</v>
      </c>
      <c r="DRV95" s="590" t="s">
        <v>357</v>
      </c>
      <c r="DRW95" s="590" t="s">
        <v>357</v>
      </c>
      <c r="DRX95" s="590" t="s">
        <v>357</v>
      </c>
      <c r="DRY95" s="590" t="s">
        <v>357</v>
      </c>
      <c r="DRZ95" s="590" t="s">
        <v>357</v>
      </c>
      <c r="DSA95" s="590" t="s">
        <v>357</v>
      </c>
      <c r="DSB95" s="590" t="s">
        <v>357</v>
      </c>
      <c r="DSC95" s="590" t="s">
        <v>357</v>
      </c>
      <c r="DSD95" s="590" t="s">
        <v>357</v>
      </c>
      <c r="DSE95" s="590" t="s">
        <v>357</v>
      </c>
      <c r="DSF95" s="590" t="s">
        <v>357</v>
      </c>
      <c r="DSG95" s="590" t="s">
        <v>357</v>
      </c>
      <c r="DSH95" s="590" t="s">
        <v>357</v>
      </c>
      <c r="DSI95" s="590" t="s">
        <v>357</v>
      </c>
      <c r="DSJ95" s="590" t="s">
        <v>357</v>
      </c>
      <c r="DSK95" s="590" t="s">
        <v>357</v>
      </c>
      <c r="DSL95" s="590" t="s">
        <v>357</v>
      </c>
      <c r="DSM95" s="590" t="s">
        <v>357</v>
      </c>
      <c r="DSN95" s="590" t="s">
        <v>357</v>
      </c>
      <c r="DSO95" s="590" t="s">
        <v>357</v>
      </c>
      <c r="DSP95" s="590" t="s">
        <v>357</v>
      </c>
      <c r="DSQ95" s="590" t="s">
        <v>357</v>
      </c>
      <c r="DSR95" s="590" t="s">
        <v>357</v>
      </c>
      <c r="DSS95" s="590" t="s">
        <v>357</v>
      </c>
      <c r="DST95" s="590" t="s">
        <v>357</v>
      </c>
      <c r="DSU95" s="590" t="s">
        <v>357</v>
      </c>
      <c r="DSV95" s="590" t="s">
        <v>357</v>
      </c>
      <c r="DSW95" s="590" t="s">
        <v>357</v>
      </c>
      <c r="DSX95" s="590" t="s">
        <v>357</v>
      </c>
      <c r="DSY95" s="590" t="s">
        <v>357</v>
      </c>
      <c r="DSZ95" s="590" t="s">
        <v>357</v>
      </c>
      <c r="DTA95" s="590" t="s">
        <v>357</v>
      </c>
      <c r="DTB95" s="590" t="s">
        <v>357</v>
      </c>
      <c r="DTC95" s="590" t="s">
        <v>357</v>
      </c>
      <c r="DTD95" s="590" t="s">
        <v>357</v>
      </c>
      <c r="DTE95" s="590" t="s">
        <v>357</v>
      </c>
      <c r="DTF95" s="590" t="s">
        <v>357</v>
      </c>
      <c r="DTG95" s="590" t="s">
        <v>357</v>
      </c>
      <c r="DTH95" s="590" t="s">
        <v>357</v>
      </c>
      <c r="DTI95" s="590" t="s">
        <v>357</v>
      </c>
      <c r="DTJ95" s="590" t="s">
        <v>357</v>
      </c>
      <c r="DTK95" s="590" t="s">
        <v>357</v>
      </c>
      <c r="DTL95" s="590" t="s">
        <v>357</v>
      </c>
      <c r="DTM95" s="590" t="s">
        <v>357</v>
      </c>
      <c r="DTN95" s="590" t="s">
        <v>357</v>
      </c>
      <c r="DTO95" s="590" t="s">
        <v>357</v>
      </c>
      <c r="DTP95" s="590" t="s">
        <v>357</v>
      </c>
      <c r="DTQ95" s="590" t="s">
        <v>357</v>
      </c>
      <c r="DTR95" s="590" t="s">
        <v>357</v>
      </c>
      <c r="DTS95" s="590" t="s">
        <v>357</v>
      </c>
      <c r="DTT95" s="590" t="s">
        <v>357</v>
      </c>
      <c r="DTU95" s="590" t="s">
        <v>357</v>
      </c>
      <c r="DTV95" s="590" t="s">
        <v>357</v>
      </c>
      <c r="DTW95" s="590" t="s">
        <v>357</v>
      </c>
      <c r="DTX95" s="590" t="s">
        <v>357</v>
      </c>
      <c r="DTY95" s="590" t="s">
        <v>357</v>
      </c>
      <c r="DTZ95" s="590" t="s">
        <v>357</v>
      </c>
      <c r="DUA95" s="590" t="s">
        <v>357</v>
      </c>
      <c r="DUB95" s="590" t="s">
        <v>357</v>
      </c>
      <c r="DUC95" s="590" t="s">
        <v>357</v>
      </c>
      <c r="DUD95" s="590" t="s">
        <v>357</v>
      </c>
      <c r="DUE95" s="590" t="s">
        <v>357</v>
      </c>
      <c r="DUF95" s="590" t="s">
        <v>357</v>
      </c>
      <c r="DUG95" s="590" t="s">
        <v>357</v>
      </c>
      <c r="DUH95" s="590" t="s">
        <v>357</v>
      </c>
      <c r="DUI95" s="590" t="s">
        <v>357</v>
      </c>
      <c r="DUJ95" s="590" t="s">
        <v>357</v>
      </c>
      <c r="DUK95" s="590" t="s">
        <v>357</v>
      </c>
      <c r="DUL95" s="590" t="s">
        <v>357</v>
      </c>
      <c r="DUM95" s="590" t="s">
        <v>357</v>
      </c>
      <c r="DUN95" s="590" t="s">
        <v>357</v>
      </c>
      <c r="DUO95" s="590" t="s">
        <v>357</v>
      </c>
      <c r="DUP95" s="590" t="s">
        <v>357</v>
      </c>
      <c r="DUQ95" s="590" t="s">
        <v>357</v>
      </c>
      <c r="DUR95" s="590" t="s">
        <v>357</v>
      </c>
      <c r="DUS95" s="590" t="s">
        <v>357</v>
      </c>
      <c r="DUT95" s="590" t="s">
        <v>357</v>
      </c>
      <c r="DUU95" s="590" t="s">
        <v>357</v>
      </c>
      <c r="DUV95" s="590" t="s">
        <v>357</v>
      </c>
      <c r="DUW95" s="590" t="s">
        <v>357</v>
      </c>
      <c r="DUX95" s="590" t="s">
        <v>357</v>
      </c>
      <c r="DUY95" s="590" t="s">
        <v>357</v>
      </c>
      <c r="DUZ95" s="590" t="s">
        <v>357</v>
      </c>
      <c r="DVA95" s="590" t="s">
        <v>357</v>
      </c>
      <c r="DVB95" s="590" t="s">
        <v>357</v>
      </c>
      <c r="DVC95" s="590" t="s">
        <v>357</v>
      </c>
      <c r="DVD95" s="590" t="s">
        <v>357</v>
      </c>
      <c r="DVE95" s="590" t="s">
        <v>357</v>
      </c>
      <c r="DVF95" s="590" t="s">
        <v>357</v>
      </c>
      <c r="DVG95" s="590" t="s">
        <v>357</v>
      </c>
      <c r="DVH95" s="590" t="s">
        <v>357</v>
      </c>
      <c r="DVI95" s="590" t="s">
        <v>357</v>
      </c>
      <c r="DVJ95" s="590" t="s">
        <v>357</v>
      </c>
      <c r="DVK95" s="590" t="s">
        <v>357</v>
      </c>
      <c r="DVL95" s="590" t="s">
        <v>357</v>
      </c>
      <c r="DVM95" s="590" t="s">
        <v>357</v>
      </c>
      <c r="DVN95" s="590" t="s">
        <v>357</v>
      </c>
      <c r="DVO95" s="590" t="s">
        <v>357</v>
      </c>
      <c r="DVP95" s="590" t="s">
        <v>357</v>
      </c>
      <c r="DVQ95" s="590" t="s">
        <v>357</v>
      </c>
      <c r="DVR95" s="590" t="s">
        <v>357</v>
      </c>
      <c r="DVS95" s="590" t="s">
        <v>357</v>
      </c>
      <c r="DVT95" s="590" t="s">
        <v>357</v>
      </c>
      <c r="DVU95" s="590" t="s">
        <v>357</v>
      </c>
      <c r="DVV95" s="590" t="s">
        <v>357</v>
      </c>
      <c r="DVW95" s="590" t="s">
        <v>357</v>
      </c>
      <c r="DVX95" s="590" t="s">
        <v>357</v>
      </c>
      <c r="DVY95" s="590" t="s">
        <v>357</v>
      </c>
      <c r="DVZ95" s="590" t="s">
        <v>357</v>
      </c>
      <c r="DWA95" s="590" t="s">
        <v>357</v>
      </c>
      <c r="DWB95" s="590" t="s">
        <v>357</v>
      </c>
      <c r="DWC95" s="590" t="s">
        <v>357</v>
      </c>
      <c r="DWD95" s="590" t="s">
        <v>357</v>
      </c>
      <c r="DWE95" s="590" t="s">
        <v>357</v>
      </c>
      <c r="DWF95" s="590" t="s">
        <v>357</v>
      </c>
      <c r="DWG95" s="590" t="s">
        <v>357</v>
      </c>
      <c r="DWH95" s="590" t="s">
        <v>357</v>
      </c>
      <c r="DWI95" s="590" t="s">
        <v>357</v>
      </c>
      <c r="DWJ95" s="590" t="s">
        <v>357</v>
      </c>
      <c r="DWK95" s="590" t="s">
        <v>357</v>
      </c>
      <c r="DWL95" s="590" t="s">
        <v>357</v>
      </c>
      <c r="DWM95" s="590" t="s">
        <v>357</v>
      </c>
      <c r="DWN95" s="590" t="s">
        <v>357</v>
      </c>
      <c r="DWO95" s="590" t="s">
        <v>357</v>
      </c>
      <c r="DWP95" s="590" t="s">
        <v>357</v>
      </c>
      <c r="DWQ95" s="590" t="s">
        <v>357</v>
      </c>
      <c r="DWR95" s="590" t="s">
        <v>357</v>
      </c>
      <c r="DWS95" s="590" t="s">
        <v>357</v>
      </c>
      <c r="DWT95" s="590" t="s">
        <v>357</v>
      </c>
      <c r="DWU95" s="590" t="s">
        <v>357</v>
      </c>
      <c r="DWV95" s="590" t="s">
        <v>357</v>
      </c>
      <c r="DWW95" s="590" t="s">
        <v>357</v>
      </c>
      <c r="DWX95" s="590" t="s">
        <v>357</v>
      </c>
      <c r="DWY95" s="590" t="s">
        <v>357</v>
      </c>
      <c r="DWZ95" s="590" t="s">
        <v>357</v>
      </c>
      <c r="DXA95" s="590" t="s">
        <v>357</v>
      </c>
      <c r="DXB95" s="590" t="s">
        <v>357</v>
      </c>
      <c r="DXC95" s="590" t="s">
        <v>357</v>
      </c>
      <c r="DXD95" s="590" t="s">
        <v>357</v>
      </c>
      <c r="DXE95" s="590" t="s">
        <v>357</v>
      </c>
      <c r="DXF95" s="590" t="s">
        <v>357</v>
      </c>
      <c r="DXG95" s="590" t="s">
        <v>357</v>
      </c>
      <c r="DXH95" s="590" t="s">
        <v>357</v>
      </c>
      <c r="DXI95" s="590" t="s">
        <v>357</v>
      </c>
      <c r="DXJ95" s="590" t="s">
        <v>357</v>
      </c>
      <c r="DXK95" s="590" t="s">
        <v>357</v>
      </c>
      <c r="DXL95" s="590" t="s">
        <v>357</v>
      </c>
      <c r="DXM95" s="590" t="s">
        <v>357</v>
      </c>
      <c r="DXN95" s="590" t="s">
        <v>357</v>
      </c>
      <c r="DXO95" s="590" t="s">
        <v>357</v>
      </c>
      <c r="DXP95" s="590" t="s">
        <v>357</v>
      </c>
      <c r="DXQ95" s="590" t="s">
        <v>357</v>
      </c>
      <c r="DXR95" s="590" t="s">
        <v>357</v>
      </c>
      <c r="DXS95" s="590" t="s">
        <v>357</v>
      </c>
      <c r="DXT95" s="590" t="s">
        <v>357</v>
      </c>
      <c r="DXU95" s="590" t="s">
        <v>357</v>
      </c>
      <c r="DXV95" s="590" t="s">
        <v>357</v>
      </c>
      <c r="DXW95" s="590" t="s">
        <v>357</v>
      </c>
      <c r="DXX95" s="590" t="s">
        <v>357</v>
      </c>
      <c r="DXY95" s="590" t="s">
        <v>357</v>
      </c>
      <c r="DXZ95" s="590" t="s">
        <v>357</v>
      </c>
      <c r="DYA95" s="590" t="s">
        <v>357</v>
      </c>
      <c r="DYB95" s="590" t="s">
        <v>357</v>
      </c>
      <c r="DYC95" s="590" t="s">
        <v>357</v>
      </c>
      <c r="DYD95" s="590" t="s">
        <v>357</v>
      </c>
      <c r="DYE95" s="590" t="s">
        <v>357</v>
      </c>
      <c r="DYF95" s="590" t="s">
        <v>357</v>
      </c>
      <c r="DYG95" s="590" t="s">
        <v>357</v>
      </c>
      <c r="DYH95" s="590" t="s">
        <v>357</v>
      </c>
      <c r="DYI95" s="590" t="s">
        <v>357</v>
      </c>
      <c r="DYJ95" s="590" t="s">
        <v>357</v>
      </c>
      <c r="DYK95" s="590" t="s">
        <v>357</v>
      </c>
      <c r="DYL95" s="590" t="s">
        <v>357</v>
      </c>
      <c r="DYM95" s="590" t="s">
        <v>357</v>
      </c>
      <c r="DYN95" s="590" t="s">
        <v>357</v>
      </c>
      <c r="DYO95" s="590" t="s">
        <v>357</v>
      </c>
      <c r="DYP95" s="590" t="s">
        <v>357</v>
      </c>
      <c r="DYQ95" s="590" t="s">
        <v>357</v>
      </c>
      <c r="DYR95" s="590" t="s">
        <v>357</v>
      </c>
      <c r="DYS95" s="590" t="s">
        <v>357</v>
      </c>
      <c r="DYT95" s="590" t="s">
        <v>357</v>
      </c>
      <c r="DYU95" s="590" t="s">
        <v>357</v>
      </c>
      <c r="DYV95" s="590" t="s">
        <v>357</v>
      </c>
      <c r="DYW95" s="590" t="s">
        <v>357</v>
      </c>
      <c r="DYX95" s="590" t="s">
        <v>357</v>
      </c>
      <c r="DYY95" s="590" t="s">
        <v>357</v>
      </c>
      <c r="DYZ95" s="590" t="s">
        <v>357</v>
      </c>
      <c r="DZA95" s="590" t="s">
        <v>357</v>
      </c>
      <c r="DZB95" s="590" t="s">
        <v>357</v>
      </c>
      <c r="DZC95" s="590" t="s">
        <v>357</v>
      </c>
      <c r="DZD95" s="590" t="s">
        <v>357</v>
      </c>
      <c r="DZE95" s="590" t="s">
        <v>357</v>
      </c>
      <c r="DZF95" s="590" t="s">
        <v>357</v>
      </c>
      <c r="DZG95" s="590" t="s">
        <v>357</v>
      </c>
      <c r="DZH95" s="590" t="s">
        <v>357</v>
      </c>
      <c r="DZI95" s="590" t="s">
        <v>357</v>
      </c>
      <c r="DZJ95" s="590" t="s">
        <v>357</v>
      </c>
      <c r="DZK95" s="590" t="s">
        <v>357</v>
      </c>
      <c r="DZL95" s="590" t="s">
        <v>357</v>
      </c>
      <c r="DZM95" s="590" t="s">
        <v>357</v>
      </c>
      <c r="DZN95" s="590" t="s">
        <v>357</v>
      </c>
      <c r="DZO95" s="590" t="s">
        <v>357</v>
      </c>
      <c r="DZP95" s="590" t="s">
        <v>357</v>
      </c>
      <c r="DZQ95" s="590" t="s">
        <v>357</v>
      </c>
      <c r="DZR95" s="590" t="s">
        <v>357</v>
      </c>
      <c r="DZS95" s="590" t="s">
        <v>357</v>
      </c>
      <c r="DZT95" s="590" t="s">
        <v>357</v>
      </c>
      <c r="DZU95" s="590" t="s">
        <v>357</v>
      </c>
      <c r="DZV95" s="590" t="s">
        <v>357</v>
      </c>
      <c r="DZW95" s="590" t="s">
        <v>357</v>
      </c>
      <c r="DZX95" s="590" t="s">
        <v>357</v>
      </c>
      <c r="DZY95" s="590" t="s">
        <v>357</v>
      </c>
      <c r="DZZ95" s="590" t="s">
        <v>357</v>
      </c>
      <c r="EAA95" s="590" t="s">
        <v>357</v>
      </c>
      <c r="EAB95" s="590" t="s">
        <v>357</v>
      </c>
      <c r="EAC95" s="590" t="s">
        <v>357</v>
      </c>
      <c r="EAD95" s="590" t="s">
        <v>357</v>
      </c>
      <c r="EAE95" s="590" t="s">
        <v>357</v>
      </c>
      <c r="EAF95" s="590" t="s">
        <v>357</v>
      </c>
      <c r="EAG95" s="590" t="s">
        <v>357</v>
      </c>
      <c r="EAH95" s="590" t="s">
        <v>357</v>
      </c>
      <c r="EAI95" s="590" t="s">
        <v>357</v>
      </c>
      <c r="EAJ95" s="590" t="s">
        <v>357</v>
      </c>
      <c r="EAK95" s="590" t="s">
        <v>357</v>
      </c>
      <c r="EAL95" s="590" t="s">
        <v>357</v>
      </c>
      <c r="EAM95" s="590" t="s">
        <v>357</v>
      </c>
      <c r="EAN95" s="590" t="s">
        <v>357</v>
      </c>
      <c r="EAO95" s="590" t="s">
        <v>357</v>
      </c>
      <c r="EAP95" s="590" t="s">
        <v>357</v>
      </c>
      <c r="EAQ95" s="590" t="s">
        <v>357</v>
      </c>
      <c r="EAR95" s="590" t="s">
        <v>357</v>
      </c>
      <c r="EAS95" s="590" t="s">
        <v>357</v>
      </c>
      <c r="EAT95" s="590" t="s">
        <v>357</v>
      </c>
      <c r="EAU95" s="590" t="s">
        <v>357</v>
      </c>
      <c r="EAV95" s="590" t="s">
        <v>357</v>
      </c>
      <c r="EAW95" s="590" t="s">
        <v>357</v>
      </c>
      <c r="EAX95" s="590" t="s">
        <v>357</v>
      </c>
      <c r="EAY95" s="590" t="s">
        <v>357</v>
      </c>
      <c r="EAZ95" s="590" t="s">
        <v>357</v>
      </c>
      <c r="EBA95" s="590" t="s">
        <v>357</v>
      </c>
      <c r="EBB95" s="590" t="s">
        <v>357</v>
      </c>
      <c r="EBC95" s="590" t="s">
        <v>357</v>
      </c>
      <c r="EBD95" s="590" t="s">
        <v>357</v>
      </c>
      <c r="EBE95" s="590" t="s">
        <v>357</v>
      </c>
      <c r="EBF95" s="590" t="s">
        <v>357</v>
      </c>
      <c r="EBG95" s="590" t="s">
        <v>357</v>
      </c>
      <c r="EBH95" s="590" t="s">
        <v>357</v>
      </c>
      <c r="EBI95" s="590" t="s">
        <v>357</v>
      </c>
      <c r="EBJ95" s="590" t="s">
        <v>357</v>
      </c>
      <c r="EBK95" s="590" t="s">
        <v>357</v>
      </c>
      <c r="EBL95" s="590" t="s">
        <v>357</v>
      </c>
      <c r="EBM95" s="590" t="s">
        <v>357</v>
      </c>
      <c r="EBN95" s="590" t="s">
        <v>357</v>
      </c>
      <c r="EBO95" s="590" t="s">
        <v>357</v>
      </c>
      <c r="EBP95" s="590" t="s">
        <v>357</v>
      </c>
      <c r="EBQ95" s="590" t="s">
        <v>357</v>
      </c>
      <c r="EBR95" s="590" t="s">
        <v>357</v>
      </c>
      <c r="EBS95" s="590" t="s">
        <v>357</v>
      </c>
      <c r="EBT95" s="590" t="s">
        <v>357</v>
      </c>
      <c r="EBU95" s="590" t="s">
        <v>357</v>
      </c>
      <c r="EBV95" s="590" t="s">
        <v>357</v>
      </c>
      <c r="EBW95" s="590" t="s">
        <v>357</v>
      </c>
      <c r="EBX95" s="590" t="s">
        <v>357</v>
      </c>
      <c r="EBY95" s="590" t="s">
        <v>357</v>
      </c>
      <c r="EBZ95" s="590" t="s">
        <v>357</v>
      </c>
      <c r="ECA95" s="590" t="s">
        <v>357</v>
      </c>
      <c r="ECB95" s="590" t="s">
        <v>357</v>
      </c>
      <c r="ECC95" s="590" t="s">
        <v>357</v>
      </c>
      <c r="ECD95" s="590" t="s">
        <v>357</v>
      </c>
      <c r="ECE95" s="590" t="s">
        <v>357</v>
      </c>
      <c r="ECF95" s="590" t="s">
        <v>357</v>
      </c>
      <c r="ECG95" s="590" t="s">
        <v>357</v>
      </c>
      <c r="ECH95" s="590" t="s">
        <v>357</v>
      </c>
      <c r="ECI95" s="590" t="s">
        <v>357</v>
      </c>
      <c r="ECJ95" s="590" t="s">
        <v>357</v>
      </c>
      <c r="ECK95" s="590" t="s">
        <v>357</v>
      </c>
      <c r="ECL95" s="590" t="s">
        <v>357</v>
      </c>
      <c r="ECM95" s="590" t="s">
        <v>357</v>
      </c>
      <c r="ECN95" s="590" t="s">
        <v>357</v>
      </c>
      <c r="ECO95" s="590" t="s">
        <v>357</v>
      </c>
      <c r="ECP95" s="590" t="s">
        <v>357</v>
      </c>
      <c r="ECQ95" s="590" t="s">
        <v>357</v>
      </c>
      <c r="ECR95" s="590" t="s">
        <v>357</v>
      </c>
      <c r="ECS95" s="590" t="s">
        <v>357</v>
      </c>
      <c r="ECT95" s="590" t="s">
        <v>357</v>
      </c>
      <c r="ECU95" s="590" t="s">
        <v>357</v>
      </c>
      <c r="ECV95" s="590" t="s">
        <v>357</v>
      </c>
      <c r="ECW95" s="590" t="s">
        <v>357</v>
      </c>
      <c r="ECX95" s="590" t="s">
        <v>357</v>
      </c>
      <c r="ECY95" s="590" t="s">
        <v>357</v>
      </c>
      <c r="ECZ95" s="590" t="s">
        <v>357</v>
      </c>
      <c r="EDA95" s="590" t="s">
        <v>357</v>
      </c>
      <c r="EDB95" s="590" t="s">
        <v>357</v>
      </c>
      <c r="EDC95" s="590" t="s">
        <v>357</v>
      </c>
      <c r="EDD95" s="590" t="s">
        <v>357</v>
      </c>
      <c r="EDE95" s="590" t="s">
        <v>357</v>
      </c>
      <c r="EDF95" s="590" t="s">
        <v>357</v>
      </c>
      <c r="EDG95" s="590" t="s">
        <v>357</v>
      </c>
      <c r="EDH95" s="590" t="s">
        <v>357</v>
      </c>
      <c r="EDI95" s="590" t="s">
        <v>357</v>
      </c>
      <c r="EDJ95" s="590" t="s">
        <v>357</v>
      </c>
      <c r="EDK95" s="590" t="s">
        <v>357</v>
      </c>
      <c r="EDL95" s="590" t="s">
        <v>357</v>
      </c>
      <c r="EDM95" s="590" t="s">
        <v>357</v>
      </c>
      <c r="EDN95" s="590" t="s">
        <v>357</v>
      </c>
      <c r="EDO95" s="590" t="s">
        <v>357</v>
      </c>
      <c r="EDP95" s="590" t="s">
        <v>357</v>
      </c>
      <c r="EDQ95" s="590" t="s">
        <v>357</v>
      </c>
      <c r="EDR95" s="590" t="s">
        <v>357</v>
      </c>
      <c r="EDS95" s="590" t="s">
        <v>357</v>
      </c>
      <c r="EDT95" s="590" t="s">
        <v>357</v>
      </c>
      <c r="EDU95" s="590" t="s">
        <v>357</v>
      </c>
      <c r="EDV95" s="590" t="s">
        <v>357</v>
      </c>
      <c r="EDW95" s="590" t="s">
        <v>357</v>
      </c>
      <c r="EDX95" s="590" t="s">
        <v>357</v>
      </c>
      <c r="EDY95" s="590" t="s">
        <v>357</v>
      </c>
      <c r="EDZ95" s="590" t="s">
        <v>357</v>
      </c>
      <c r="EEA95" s="590" t="s">
        <v>357</v>
      </c>
      <c r="EEB95" s="590" t="s">
        <v>357</v>
      </c>
      <c r="EEC95" s="590" t="s">
        <v>357</v>
      </c>
      <c r="EED95" s="590" t="s">
        <v>357</v>
      </c>
      <c r="EEE95" s="590" t="s">
        <v>357</v>
      </c>
      <c r="EEF95" s="590" t="s">
        <v>357</v>
      </c>
      <c r="EEG95" s="590" t="s">
        <v>357</v>
      </c>
      <c r="EEH95" s="590" t="s">
        <v>357</v>
      </c>
      <c r="EEI95" s="590" t="s">
        <v>357</v>
      </c>
      <c r="EEJ95" s="590" t="s">
        <v>357</v>
      </c>
      <c r="EEK95" s="590" t="s">
        <v>357</v>
      </c>
      <c r="EEL95" s="590" t="s">
        <v>357</v>
      </c>
      <c r="EEM95" s="590" t="s">
        <v>357</v>
      </c>
      <c r="EEN95" s="590" t="s">
        <v>357</v>
      </c>
      <c r="EEO95" s="590" t="s">
        <v>357</v>
      </c>
      <c r="EEP95" s="590" t="s">
        <v>357</v>
      </c>
      <c r="EEQ95" s="590" t="s">
        <v>357</v>
      </c>
      <c r="EER95" s="590" t="s">
        <v>357</v>
      </c>
      <c r="EES95" s="590" t="s">
        <v>357</v>
      </c>
      <c r="EET95" s="590" t="s">
        <v>357</v>
      </c>
      <c r="EEU95" s="590" t="s">
        <v>357</v>
      </c>
      <c r="EEV95" s="590" t="s">
        <v>357</v>
      </c>
      <c r="EEW95" s="590" t="s">
        <v>357</v>
      </c>
      <c r="EEX95" s="590" t="s">
        <v>357</v>
      </c>
      <c r="EEY95" s="590" t="s">
        <v>357</v>
      </c>
      <c r="EEZ95" s="590" t="s">
        <v>357</v>
      </c>
      <c r="EFA95" s="590" t="s">
        <v>357</v>
      </c>
      <c r="EFB95" s="590" t="s">
        <v>357</v>
      </c>
      <c r="EFC95" s="590" t="s">
        <v>357</v>
      </c>
      <c r="EFD95" s="590" t="s">
        <v>357</v>
      </c>
      <c r="EFE95" s="590" t="s">
        <v>357</v>
      </c>
      <c r="EFF95" s="590" t="s">
        <v>357</v>
      </c>
      <c r="EFG95" s="590" t="s">
        <v>357</v>
      </c>
      <c r="EFH95" s="590" t="s">
        <v>357</v>
      </c>
      <c r="EFI95" s="590" t="s">
        <v>357</v>
      </c>
      <c r="EFJ95" s="590" t="s">
        <v>357</v>
      </c>
      <c r="EFK95" s="590" t="s">
        <v>357</v>
      </c>
      <c r="EFL95" s="590" t="s">
        <v>357</v>
      </c>
      <c r="EFM95" s="590" t="s">
        <v>357</v>
      </c>
      <c r="EFN95" s="590" t="s">
        <v>357</v>
      </c>
      <c r="EFO95" s="590" t="s">
        <v>357</v>
      </c>
      <c r="EFP95" s="590" t="s">
        <v>357</v>
      </c>
      <c r="EFQ95" s="590" t="s">
        <v>357</v>
      </c>
      <c r="EFR95" s="590" t="s">
        <v>357</v>
      </c>
      <c r="EFS95" s="590" t="s">
        <v>357</v>
      </c>
      <c r="EFT95" s="590" t="s">
        <v>357</v>
      </c>
      <c r="EFU95" s="590" t="s">
        <v>357</v>
      </c>
      <c r="EFV95" s="590" t="s">
        <v>357</v>
      </c>
      <c r="EFW95" s="590" t="s">
        <v>357</v>
      </c>
      <c r="EFX95" s="590" t="s">
        <v>357</v>
      </c>
      <c r="EFY95" s="590" t="s">
        <v>357</v>
      </c>
      <c r="EFZ95" s="590" t="s">
        <v>357</v>
      </c>
      <c r="EGA95" s="590" t="s">
        <v>357</v>
      </c>
      <c r="EGB95" s="590" t="s">
        <v>357</v>
      </c>
      <c r="EGC95" s="590" t="s">
        <v>357</v>
      </c>
      <c r="EGD95" s="590" t="s">
        <v>357</v>
      </c>
      <c r="EGE95" s="590" t="s">
        <v>357</v>
      </c>
      <c r="EGF95" s="590" t="s">
        <v>357</v>
      </c>
      <c r="EGG95" s="590" t="s">
        <v>357</v>
      </c>
      <c r="EGH95" s="590" t="s">
        <v>357</v>
      </c>
      <c r="EGI95" s="590" t="s">
        <v>357</v>
      </c>
      <c r="EGJ95" s="590" t="s">
        <v>357</v>
      </c>
      <c r="EGK95" s="590" t="s">
        <v>357</v>
      </c>
      <c r="EGL95" s="590" t="s">
        <v>357</v>
      </c>
      <c r="EGM95" s="590" t="s">
        <v>357</v>
      </c>
      <c r="EGN95" s="590" t="s">
        <v>357</v>
      </c>
      <c r="EGO95" s="590" t="s">
        <v>357</v>
      </c>
      <c r="EGP95" s="590" t="s">
        <v>357</v>
      </c>
      <c r="EGQ95" s="590" t="s">
        <v>357</v>
      </c>
      <c r="EGR95" s="590" t="s">
        <v>357</v>
      </c>
      <c r="EGS95" s="590" t="s">
        <v>357</v>
      </c>
      <c r="EGT95" s="590" t="s">
        <v>357</v>
      </c>
      <c r="EGU95" s="590" t="s">
        <v>357</v>
      </c>
      <c r="EGV95" s="590" t="s">
        <v>357</v>
      </c>
      <c r="EGW95" s="590" t="s">
        <v>357</v>
      </c>
      <c r="EGX95" s="590" t="s">
        <v>357</v>
      </c>
      <c r="EGY95" s="590" t="s">
        <v>357</v>
      </c>
      <c r="EGZ95" s="590" t="s">
        <v>357</v>
      </c>
      <c r="EHA95" s="590" t="s">
        <v>357</v>
      </c>
      <c r="EHB95" s="590" t="s">
        <v>357</v>
      </c>
      <c r="EHC95" s="590" t="s">
        <v>357</v>
      </c>
      <c r="EHD95" s="590" t="s">
        <v>357</v>
      </c>
      <c r="EHE95" s="590" t="s">
        <v>357</v>
      </c>
      <c r="EHF95" s="590" t="s">
        <v>357</v>
      </c>
      <c r="EHG95" s="590" t="s">
        <v>357</v>
      </c>
      <c r="EHH95" s="590" t="s">
        <v>357</v>
      </c>
      <c r="EHI95" s="590" t="s">
        <v>357</v>
      </c>
      <c r="EHJ95" s="590" t="s">
        <v>357</v>
      </c>
      <c r="EHK95" s="590" t="s">
        <v>357</v>
      </c>
      <c r="EHL95" s="590" t="s">
        <v>357</v>
      </c>
      <c r="EHM95" s="590" t="s">
        <v>357</v>
      </c>
      <c r="EHN95" s="590" t="s">
        <v>357</v>
      </c>
      <c r="EHO95" s="590" t="s">
        <v>357</v>
      </c>
      <c r="EHP95" s="590" t="s">
        <v>357</v>
      </c>
      <c r="EHQ95" s="590" t="s">
        <v>357</v>
      </c>
      <c r="EHR95" s="590" t="s">
        <v>357</v>
      </c>
      <c r="EHS95" s="590" t="s">
        <v>357</v>
      </c>
      <c r="EHT95" s="590" t="s">
        <v>357</v>
      </c>
      <c r="EHU95" s="590" t="s">
        <v>357</v>
      </c>
      <c r="EHV95" s="590" t="s">
        <v>357</v>
      </c>
      <c r="EHW95" s="590" t="s">
        <v>357</v>
      </c>
      <c r="EHX95" s="590" t="s">
        <v>357</v>
      </c>
      <c r="EHY95" s="590" t="s">
        <v>357</v>
      </c>
      <c r="EHZ95" s="590" t="s">
        <v>357</v>
      </c>
      <c r="EIA95" s="590" t="s">
        <v>357</v>
      </c>
      <c r="EIB95" s="590" t="s">
        <v>357</v>
      </c>
      <c r="EIC95" s="590" t="s">
        <v>357</v>
      </c>
      <c r="EID95" s="590" t="s">
        <v>357</v>
      </c>
      <c r="EIE95" s="590" t="s">
        <v>357</v>
      </c>
      <c r="EIF95" s="590" t="s">
        <v>357</v>
      </c>
      <c r="EIG95" s="590" t="s">
        <v>357</v>
      </c>
      <c r="EIH95" s="590" t="s">
        <v>357</v>
      </c>
      <c r="EII95" s="590" t="s">
        <v>357</v>
      </c>
      <c r="EIJ95" s="590" t="s">
        <v>357</v>
      </c>
      <c r="EIK95" s="590" t="s">
        <v>357</v>
      </c>
      <c r="EIL95" s="590" t="s">
        <v>357</v>
      </c>
      <c r="EIM95" s="590" t="s">
        <v>357</v>
      </c>
      <c r="EIN95" s="590" t="s">
        <v>357</v>
      </c>
      <c r="EIO95" s="590" t="s">
        <v>357</v>
      </c>
      <c r="EIP95" s="590" t="s">
        <v>357</v>
      </c>
      <c r="EIQ95" s="590" t="s">
        <v>357</v>
      </c>
      <c r="EIR95" s="590" t="s">
        <v>357</v>
      </c>
      <c r="EIS95" s="590" t="s">
        <v>357</v>
      </c>
      <c r="EIT95" s="590" t="s">
        <v>357</v>
      </c>
      <c r="EIU95" s="590" t="s">
        <v>357</v>
      </c>
      <c r="EIV95" s="590" t="s">
        <v>357</v>
      </c>
      <c r="EIW95" s="590" t="s">
        <v>357</v>
      </c>
      <c r="EIX95" s="590" t="s">
        <v>357</v>
      </c>
      <c r="EIY95" s="590" t="s">
        <v>357</v>
      </c>
      <c r="EIZ95" s="590" t="s">
        <v>357</v>
      </c>
      <c r="EJA95" s="590" t="s">
        <v>357</v>
      </c>
      <c r="EJB95" s="590" t="s">
        <v>357</v>
      </c>
      <c r="EJC95" s="590" t="s">
        <v>357</v>
      </c>
      <c r="EJD95" s="590" t="s">
        <v>357</v>
      </c>
      <c r="EJE95" s="590" t="s">
        <v>357</v>
      </c>
      <c r="EJF95" s="590" t="s">
        <v>357</v>
      </c>
      <c r="EJG95" s="590" t="s">
        <v>357</v>
      </c>
      <c r="EJH95" s="590" t="s">
        <v>357</v>
      </c>
      <c r="EJI95" s="590" t="s">
        <v>357</v>
      </c>
      <c r="EJJ95" s="590" t="s">
        <v>357</v>
      </c>
      <c r="EJK95" s="590" t="s">
        <v>357</v>
      </c>
      <c r="EJL95" s="590" t="s">
        <v>357</v>
      </c>
      <c r="EJM95" s="590" t="s">
        <v>357</v>
      </c>
      <c r="EJN95" s="590" t="s">
        <v>357</v>
      </c>
      <c r="EJO95" s="590" t="s">
        <v>357</v>
      </c>
      <c r="EJP95" s="590" t="s">
        <v>357</v>
      </c>
      <c r="EJQ95" s="590" t="s">
        <v>357</v>
      </c>
      <c r="EJR95" s="590" t="s">
        <v>357</v>
      </c>
      <c r="EJS95" s="590" t="s">
        <v>357</v>
      </c>
      <c r="EJT95" s="590" t="s">
        <v>357</v>
      </c>
      <c r="EJU95" s="590" t="s">
        <v>357</v>
      </c>
      <c r="EJV95" s="590" t="s">
        <v>357</v>
      </c>
      <c r="EJW95" s="590" t="s">
        <v>357</v>
      </c>
      <c r="EJX95" s="590" t="s">
        <v>357</v>
      </c>
      <c r="EJY95" s="590" t="s">
        <v>357</v>
      </c>
      <c r="EJZ95" s="590" t="s">
        <v>357</v>
      </c>
      <c r="EKA95" s="590" t="s">
        <v>357</v>
      </c>
      <c r="EKB95" s="590" t="s">
        <v>357</v>
      </c>
      <c r="EKC95" s="590" t="s">
        <v>357</v>
      </c>
      <c r="EKD95" s="590" t="s">
        <v>357</v>
      </c>
      <c r="EKE95" s="590" t="s">
        <v>357</v>
      </c>
      <c r="EKF95" s="590" t="s">
        <v>357</v>
      </c>
      <c r="EKG95" s="590" t="s">
        <v>357</v>
      </c>
      <c r="EKH95" s="590" t="s">
        <v>357</v>
      </c>
      <c r="EKI95" s="590" t="s">
        <v>357</v>
      </c>
      <c r="EKJ95" s="590" t="s">
        <v>357</v>
      </c>
      <c r="EKK95" s="590" t="s">
        <v>357</v>
      </c>
      <c r="EKL95" s="590" t="s">
        <v>357</v>
      </c>
      <c r="EKM95" s="590" t="s">
        <v>357</v>
      </c>
      <c r="EKN95" s="590" t="s">
        <v>357</v>
      </c>
      <c r="EKO95" s="590" t="s">
        <v>357</v>
      </c>
      <c r="EKP95" s="590" t="s">
        <v>357</v>
      </c>
      <c r="EKQ95" s="590" t="s">
        <v>357</v>
      </c>
      <c r="EKR95" s="590" t="s">
        <v>357</v>
      </c>
      <c r="EKS95" s="590" t="s">
        <v>357</v>
      </c>
      <c r="EKT95" s="590" t="s">
        <v>357</v>
      </c>
      <c r="EKU95" s="590" t="s">
        <v>357</v>
      </c>
      <c r="EKV95" s="590" t="s">
        <v>357</v>
      </c>
      <c r="EKW95" s="590" t="s">
        <v>357</v>
      </c>
      <c r="EKX95" s="590" t="s">
        <v>357</v>
      </c>
      <c r="EKY95" s="590" t="s">
        <v>357</v>
      </c>
      <c r="EKZ95" s="590" t="s">
        <v>357</v>
      </c>
      <c r="ELA95" s="590" t="s">
        <v>357</v>
      </c>
      <c r="ELB95" s="590" t="s">
        <v>357</v>
      </c>
      <c r="ELC95" s="590" t="s">
        <v>357</v>
      </c>
      <c r="ELD95" s="590" t="s">
        <v>357</v>
      </c>
      <c r="ELE95" s="590" t="s">
        <v>357</v>
      </c>
      <c r="ELF95" s="590" t="s">
        <v>357</v>
      </c>
      <c r="ELG95" s="590" t="s">
        <v>357</v>
      </c>
      <c r="ELH95" s="590" t="s">
        <v>357</v>
      </c>
      <c r="ELI95" s="590" t="s">
        <v>357</v>
      </c>
      <c r="ELJ95" s="590" t="s">
        <v>357</v>
      </c>
      <c r="ELK95" s="590" t="s">
        <v>357</v>
      </c>
      <c r="ELL95" s="590" t="s">
        <v>357</v>
      </c>
      <c r="ELM95" s="590" t="s">
        <v>357</v>
      </c>
      <c r="ELN95" s="590" t="s">
        <v>357</v>
      </c>
      <c r="ELO95" s="590" t="s">
        <v>357</v>
      </c>
      <c r="ELP95" s="590" t="s">
        <v>357</v>
      </c>
      <c r="ELQ95" s="590" t="s">
        <v>357</v>
      </c>
      <c r="ELR95" s="590" t="s">
        <v>357</v>
      </c>
      <c r="ELS95" s="590" t="s">
        <v>357</v>
      </c>
      <c r="ELT95" s="590" t="s">
        <v>357</v>
      </c>
      <c r="ELU95" s="590" t="s">
        <v>357</v>
      </c>
      <c r="ELV95" s="590" t="s">
        <v>357</v>
      </c>
      <c r="ELW95" s="590" t="s">
        <v>357</v>
      </c>
      <c r="ELX95" s="590" t="s">
        <v>357</v>
      </c>
      <c r="ELY95" s="590" t="s">
        <v>357</v>
      </c>
      <c r="ELZ95" s="590" t="s">
        <v>357</v>
      </c>
      <c r="EMA95" s="590" t="s">
        <v>357</v>
      </c>
      <c r="EMB95" s="590" t="s">
        <v>357</v>
      </c>
      <c r="EMC95" s="590" t="s">
        <v>357</v>
      </c>
      <c r="EMD95" s="590" t="s">
        <v>357</v>
      </c>
      <c r="EME95" s="590" t="s">
        <v>357</v>
      </c>
      <c r="EMF95" s="590" t="s">
        <v>357</v>
      </c>
      <c r="EMG95" s="590" t="s">
        <v>357</v>
      </c>
      <c r="EMH95" s="590" t="s">
        <v>357</v>
      </c>
      <c r="EMI95" s="590" t="s">
        <v>357</v>
      </c>
      <c r="EMJ95" s="590" t="s">
        <v>357</v>
      </c>
      <c r="EMK95" s="590" t="s">
        <v>357</v>
      </c>
      <c r="EML95" s="590" t="s">
        <v>357</v>
      </c>
      <c r="EMM95" s="590" t="s">
        <v>357</v>
      </c>
      <c r="EMN95" s="590" t="s">
        <v>357</v>
      </c>
      <c r="EMO95" s="590" t="s">
        <v>357</v>
      </c>
      <c r="EMP95" s="590" t="s">
        <v>357</v>
      </c>
      <c r="EMQ95" s="590" t="s">
        <v>357</v>
      </c>
      <c r="EMR95" s="590" t="s">
        <v>357</v>
      </c>
      <c r="EMS95" s="590" t="s">
        <v>357</v>
      </c>
      <c r="EMT95" s="590" t="s">
        <v>357</v>
      </c>
      <c r="EMU95" s="590" t="s">
        <v>357</v>
      </c>
      <c r="EMV95" s="590" t="s">
        <v>357</v>
      </c>
      <c r="EMW95" s="590" t="s">
        <v>357</v>
      </c>
      <c r="EMX95" s="590" t="s">
        <v>357</v>
      </c>
      <c r="EMY95" s="590" t="s">
        <v>357</v>
      </c>
      <c r="EMZ95" s="590" t="s">
        <v>357</v>
      </c>
      <c r="ENA95" s="590" t="s">
        <v>357</v>
      </c>
      <c r="ENB95" s="590" t="s">
        <v>357</v>
      </c>
      <c r="ENC95" s="590" t="s">
        <v>357</v>
      </c>
      <c r="END95" s="590" t="s">
        <v>357</v>
      </c>
      <c r="ENE95" s="590" t="s">
        <v>357</v>
      </c>
      <c r="ENF95" s="590" t="s">
        <v>357</v>
      </c>
      <c r="ENG95" s="590" t="s">
        <v>357</v>
      </c>
      <c r="ENH95" s="590" t="s">
        <v>357</v>
      </c>
      <c r="ENI95" s="590" t="s">
        <v>357</v>
      </c>
      <c r="ENJ95" s="590" t="s">
        <v>357</v>
      </c>
      <c r="ENK95" s="590" t="s">
        <v>357</v>
      </c>
      <c r="ENL95" s="590" t="s">
        <v>357</v>
      </c>
      <c r="ENM95" s="590" t="s">
        <v>357</v>
      </c>
      <c r="ENN95" s="590" t="s">
        <v>357</v>
      </c>
      <c r="ENO95" s="590" t="s">
        <v>357</v>
      </c>
      <c r="ENP95" s="590" t="s">
        <v>357</v>
      </c>
      <c r="ENQ95" s="590" t="s">
        <v>357</v>
      </c>
      <c r="ENR95" s="590" t="s">
        <v>357</v>
      </c>
      <c r="ENS95" s="590" t="s">
        <v>357</v>
      </c>
      <c r="ENT95" s="590" t="s">
        <v>357</v>
      </c>
      <c r="ENU95" s="590" t="s">
        <v>357</v>
      </c>
      <c r="ENV95" s="590" t="s">
        <v>357</v>
      </c>
      <c r="ENW95" s="590" t="s">
        <v>357</v>
      </c>
      <c r="ENX95" s="590" t="s">
        <v>357</v>
      </c>
      <c r="ENY95" s="590" t="s">
        <v>357</v>
      </c>
      <c r="ENZ95" s="590" t="s">
        <v>357</v>
      </c>
      <c r="EOA95" s="590" t="s">
        <v>357</v>
      </c>
      <c r="EOB95" s="590" t="s">
        <v>357</v>
      </c>
      <c r="EOC95" s="590" t="s">
        <v>357</v>
      </c>
      <c r="EOD95" s="590" t="s">
        <v>357</v>
      </c>
      <c r="EOE95" s="590" t="s">
        <v>357</v>
      </c>
      <c r="EOF95" s="590" t="s">
        <v>357</v>
      </c>
      <c r="EOG95" s="590" t="s">
        <v>357</v>
      </c>
      <c r="EOH95" s="590" t="s">
        <v>357</v>
      </c>
      <c r="EOI95" s="590" t="s">
        <v>357</v>
      </c>
      <c r="EOJ95" s="590" t="s">
        <v>357</v>
      </c>
      <c r="EOK95" s="590" t="s">
        <v>357</v>
      </c>
      <c r="EOL95" s="590" t="s">
        <v>357</v>
      </c>
      <c r="EOM95" s="590" t="s">
        <v>357</v>
      </c>
      <c r="EON95" s="590" t="s">
        <v>357</v>
      </c>
      <c r="EOO95" s="590" t="s">
        <v>357</v>
      </c>
      <c r="EOP95" s="590" t="s">
        <v>357</v>
      </c>
      <c r="EOQ95" s="590" t="s">
        <v>357</v>
      </c>
      <c r="EOR95" s="590" t="s">
        <v>357</v>
      </c>
      <c r="EOS95" s="590" t="s">
        <v>357</v>
      </c>
      <c r="EOT95" s="590" t="s">
        <v>357</v>
      </c>
      <c r="EOU95" s="590" t="s">
        <v>357</v>
      </c>
      <c r="EOV95" s="590" t="s">
        <v>357</v>
      </c>
      <c r="EOW95" s="590" t="s">
        <v>357</v>
      </c>
      <c r="EOX95" s="590" t="s">
        <v>357</v>
      </c>
      <c r="EOY95" s="590" t="s">
        <v>357</v>
      </c>
      <c r="EOZ95" s="590" t="s">
        <v>357</v>
      </c>
      <c r="EPA95" s="590" t="s">
        <v>357</v>
      </c>
      <c r="EPB95" s="590" t="s">
        <v>357</v>
      </c>
      <c r="EPC95" s="590" t="s">
        <v>357</v>
      </c>
      <c r="EPD95" s="590" t="s">
        <v>357</v>
      </c>
      <c r="EPE95" s="590" t="s">
        <v>357</v>
      </c>
      <c r="EPF95" s="590" t="s">
        <v>357</v>
      </c>
      <c r="EPG95" s="590" t="s">
        <v>357</v>
      </c>
      <c r="EPH95" s="590" t="s">
        <v>357</v>
      </c>
      <c r="EPI95" s="590" t="s">
        <v>357</v>
      </c>
      <c r="EPJ95" s="590" t="s">
        <v>357</v>
      </c>
      <c r="EPK95" s="590" t="s">
        <v>357</v>
      </c>
      <c r="EPL95" s="590" t="s">
        <v>357</v>
      </c>
      <c r="EPM95" s="590" t="s">
        <v>357</v>
      </c>
      <c r="EPN95" s="590" t="s">
        <v>357</v>
      </c>
      <c r="EPO95" s="590" t="s">
        <v>357</v>
      </c>
      <c r="EPP95" s="590" t="s">
        <v>357</v>
      </c>
      <c r="EPQ95" s="590" t="s">
        <v>357</v>
      </c>
      <c r="EPR95" s="590" t="s">
        <v>357</v>
      </c>
      <c r="EPS95" s="590" t="s">
        <v>357</v>
      </c>
      <c r="EPT95" s="590" t="s">
        <v>357</v>
      </c>
      <c r="EPU95" s="590" t="s">
        <v>357</v>
      </c>
      <c r="EPV95" s="590" t="s">
        <v>357</v>
      </c>
      <c r="EPW95" s="590" t="s">
        <v>357</v>
      </c>
      <c r="EPX95" s="590" t="s">
        <v>357</v>
      </c>
      <c r="EPY95" s="590" t="s">
        <v>357</v>
      </c>
      <c r="EPZ95" s="590" t="s">
        <v>357</v>
      </c>
      <c r="EQA95" s="590" t="s">
        <v>357</v>
      </c>
      <c r="EQB95" s="590" t="s">
        <v>357</v>
      </c>
      <c r="EQC95" s="590" t="s">
        <v>357</v>
      </c>
      <c r="EQD95" s="590" t="s">
        <v>357</v>
      </c>
      <c r="EQE95" s="590" t="s">
        <v>357</v>
      </c>
      <c r="EQF95" s="590" t="s">
        <v>357</v>
      </c>
      <c r="EQG95" s="590" t="s">
        <v>357</v>
      </c>
      <c r="EQH95" s="590" t="s">
        <v>357</v>
      </c>
      <c r="EQI95" s="590" t="s">
        <v>357</v>
      </c>
      <c r="EQJ95" s="590" t="s">
        <v>357</v>
      </c>
      <c r="EQK95" s="590" t="s">
        <v>357</v>
      </c>
      <c r="EQL95" s="590" t="s">
        <v>357</v>
      </c>
      <c r="EQM95" s="590" t="s">
        <v>357</v>
      </c>
      <c r="EQN95" s="590" t="s">
        <v>357</v>
      </c>
      <c r="EQO95" s="590" t="s">
        <v>357</v>
      </c>
      <c r="EQP95" s="590" t="s">
        <v>357</v>
      </c>
      <c r="EQQ95" s="590" t="s">
        <v>357</v>
      </c>
      <c r="EQR95" s="590" t="s">
        <v>357</v>
      </c>
      <c r="EQS95" s="590" t="s">
        <v>357</v>
      </c>
      <c r="EQT95" s="590" t="s">
        <v>357</v>
      </c>
      <c r="EQU95" s="590" t="s">
        <v>357</v>
      </c>
      <c r="EQV95" s="590" t="s">
        <v>357</v>
      </c>
      <c r="EQW95" s="590" t="s">
        <v>357</v>
      </c>
      <c r="EQX95" s="590" t="s">
        <v>357</v>
      </c>
      <c r="EQY95" s="590" t="s">
        <v>357</v>
      </c>
      <c r="EQZ95" s="590" t="s">
        <v>357</v>
      </c>
      <c r="ERA95" s="590" t="s">
        <v>357</v>
      </c>
      <c r="ERB95" s="590" t="s">
        <v>357</v>
      </c>
      <c r="ERC95" s="590" t="s">
        <v>357</v>
      </c>
      <c r="ERD95" s="590" t="s">
        <v>357</v>
      </c>
      <c r="ERE95" s="590" t="s">
        <v>357</v>
      </c>
      <c r="ERF95" s="590" t="s">
        <v>357</v>
      </c>
      <c r="ERG95" s="590" t="s">
        <v>357</v>
      </c>
      <c r="ERH95" s="590" t="s">
        <v>357</v>
      </c>
      <c r="ERI95" s="590" t="s">
        <v>357</v>
      </c>
      <c r="ERJ95" s="590" t="s">
        <v>357</v>
      </c>
      <c r="ERK95" s="590" t="s">
        <v>357</v>
      </c>
      <c r="ERL95" s="590" t="s">
        <v>357</v>
      </c>
      <c r="ERM95" s="590" t="s">
        <v>357</v>
      </c>
      <c r="ERN95" s="590" t="s">
        <v>357</v>
      </c>
      <c r="ERO95" s="590" t="s">
        <v>357</v>
      </c>
      <c r="ERP95" s="590" t="s">
        <v>357</v>
      </c>
      <c r="ERQ95" s="590" t="s">
        <v>357</v>
      </c>
      <c r="ERR95" s="590" t="s">
        <v>357</v>
      </c>
      <c r="ERS95" s="590" t="s">
        <v>357</v>
      </c>
      <c r="ERT95" s="590" t="s">
        <v>357</v>
      </c>
      <c r="ERU95" s="590" t="s">
        <v>357</v>
      </c>
      <c r="ERV95" s="590" t="s">
        <v>357</v>
      </c>
      <c r="ERW95" s="590" t="s">
        <v>357</v>
      </c>
      <c r="ERX95" s="590" t="s">
        <v>357</v>
      </c>
      <c r="ERY95" s="590" t="s">
        <v>357</v>
      </c>
      <c r="ERZ95" s="590" t="s">
        <v>357</v>
      </c>
      <c r="ESA95" s="590" t="s">
        <v>357</v>
      </c>
      <c r="ESB95" s="590" t="s">
        <v>357</v>
      </c>
      <c r="ESC95" s="590" t="s">
        <v>357</v>
      </c>
      <c r="ESD95" s="590" t="s">
        <v>357</v>
      </c>
      <c r="ESE95" s="590" t="s">
        <v>357</v>
      </c>
      <c r="ESF95" s="590" t="s">
        <v>357</v>
      </c>
      <c r="ESG95" s="590" t="s">
        <v>357</v>
      </c>
      <c r="ESH95" s="590" t="s">
        <v>357</v>
      </c>
      <c r="ESI95" s="590" t="s">
        <v>357</v>
      </c>
      <c r="ESJ95" s="590" t="s">
        <v>357</v>
      </c>
      <c r="ESK95" s="590" t="s">
        <v>357</v>
      </c>
      <c r="ESL95" s="590" t="s">
        <v>357</v>
      </c>
      <c r="ESM95" s="590" t="s">
        <v>357</v>
      </c>
      <c r="ESN95" s="590" t="s">
        <v>357</v>
      </c>
      <c r="ESO95" s="590" t="s">
        <v>357</v>
      </c>
      <c r="ESP95" s="590" t="s">
        <v>357</v>
      </c>
      <c r="ESQ95" s="590" t="s">
        <v>357</v>
      </c>
      <c r="ESR95" s="590" t="s">
        <v>357</v>
      </c>
      <c r="ESS95" s="590" t="s">
        <v>357</v>
      </c>
      <c r="EST95" s="590" t="s">
        <v>357</v>
      </c>
      <c r="ESU95" s="590" t="s">
        <v>357</v>
      </c>
      <c r="ESV95" s="590" t="s">
        <v>357</v>
      </c>
      <c r="ESW95" s="590" t="s">
        <v>357</v>
      </c>
      <c r="ESX95" s="590" t="s">
        <v>357</v>
      </c>
      <c r="ESY95" s="590" t="s">
        <v>357</v>
      </c>
      <c r="ESZ95" s="590" t="s">
        <v>357</v>
      </c>
      <c r="ETA95" s="590" t="s">
        <v>357</v>
      </c>
      <c r="ETB95" s="590" t="s">
        <v>357</v>
      </c>
      <c r="ETC95" s="590" t="s">
        <v>357</v>
      </c>
      <c r="ETD95" s="590" t="s">
        <v>357</v>
      </c>
      <c r="ETE95" s="590" t="s">
        <v>357</v>
      </c>
      <c r="ETF95" s="590" t="s">
        <v>357</v>
      </c>
      <c r="ETG95" s="590" t="s">
        <v>357</v>
      </c>
      <c r="ETH95" s="590" t="s">
        <v>357</v>
      </c>
      <c r="ETI95" s="590" t="s">
        <v>357</v>
      </c>
      <c r="ETJ95" s="590" t="s">
        <v>357</v>
      </c>
      <c r="ETK95" s="590" t="s">
        <v>357</v>
      </c>
      <c r="ETL95" s="590" t="s">
        <v>357</v>
      </c>
      <c r="ETM95" s="590" t="s">
        <v>357</v>
      </c>
      <c r="ETN95" s="590" t="s">
        <v>357</v>
      </c>
      <c r="ETO95" s="590" t="s">
        <v>357</v>
      </c>
      <c r="ETP95" s="590" t="s">
        <v>357</v>
      </c>
      <c r="ETQ95" s="590" t="s">
        <v>357</v>
      </c>
      <c r="ETR95" s="590" t="s">
        <v>357</v>
      </c>
      <c r="ETS95" s="590" t="s">
        <v>357</v>
      </c>
      <c r="ETT95" s="590" t="s">
        <v>357</v>
      </c>
      <c r="ETU95" s="590" t="s">
        <v>357</v>
      </c>
      <c r="ETV95" s="590" t="s">
        <v>357</v>
      </c>
      <c r="ETW95" s="590" t="s">
        <v>357</v>
      </c>
      <c r="ETX95" s="590" t="s">
        <v>357</v>
      </c>
      <c r="ETY95" s="590" t="s">
        <v>357</v>
      </c>
      <c r="ETZ95" s="590" t="s">
        <v>357</v>
      </c>
      <c r="EUA95" s="590" t="s">
        <v>357</v>
      </c>
      <c r="EUB95" s="590" t="s">
        <v>357</v>
      </c>
      <c r="EUC95" s="590" t="s">
        <v>357</v>
      </c>
      <c r="EUD95" s="590" t="s">
        <v>357</v>
      </c>
      <c r="EUE95" s="590" t="s">
        <v>357</v>
      </c>
      <c r="EUF95" s="590" t="s">
        <v>357</v>
      </c>
      <c r="EUG95" s="590" t="s">
        <v>357</v>
      </c>
      <c r="EUH95" s="590" t="s">
        <v>357</v>
      </c>
      <c r="EUI95" s="590" t="s">
        <v>357</v>
      </c>
      <c r="EUJ95" s="590" t="s">
        <v>357</v>
      </c>
      <c r="EUK95" s="590" t="s">
        <v>357</v>
      </c>
      <c r="EUL95" s="590" t="s">
        <v>357</v>
      </c>
      <c r="EUM95" s="590" t="s">
        <v>357</v>
      </c>
      <c r="EUN95" s="590" t="s">
        <v>357</v>
      </c>
      <c r="EUO95" s="590" t="s">
        <v>357</v>
      </c>
      <c r="EUP95" s="590" t="s">
        <v>357</v>
      </c>
      <c r="EUQ95" s="590" t="s">
        <v>357</v>
      </c>
      <c r="EUR95" s="590" t="s">
        <v>357</v>
      </c>
      <c r="EUS95" s="590" t="s">
        <v>357</v>
      </c>
      <c r="EUT95" s="590" t="s">
        <v>357</v>
      </c>
      <c r="EUU95" s="590" t="s">
        <v>357</v>
      </c>
      <c r="EUV95" s="590" t="s">
        <v>357</v>
      </c>
      <c r="EUW95" s="590" t="s">
        <v>357</v>
      </c>
      <c r="EUX95" s="590" t="s">
        <v>357</v>
      </c>
      <c r="EUY95" s="590" t="s">
        <v>357</v>
      </c>
      <c r="EUZ95" s="590" t="s">
        <v>357</v>
      </c>
      <c r="EVA95" s="590" t="s">
        <v>357</v>
      </c>
      <c r="EVB95" s="590" t="s">
        <v>357</v>
      </c>
      <c r="EVC95" s="590" t="s">
        <v>357</v>
      </c>
      <c r="EVD95" s="590" t="s">
        <v>357</v>
      </c>
      <c r="EVE95" s="590" t="s">
        <v>357</v>
      </c>
      <c r="EVF95" s="590" t="s">
        <v>357</v>
      </c>
      <c r="EVG95" s="590" t="s">
        <v>357</v>
      </c>
      <c r="EVH95" s="590" t="s">
        <v>357</v>
      </c>
      <c r="EVI95" s="590" t="s">
        <v>357</v>
      </c>
      <c r="EVJ95" s="590" t="s">
        <v>357</v>
      </c>
      <c r="EVK95" s="590" t="s">
        <v>357</v>
      </c>
      <c r="EVL95" s="590" t="s">
        <v>357</v>
      </c>
      <c r="EVM95" s="590" t="s">
        <v>357</v>
      </c>
      <c r="EVN95" s="590" t="s">
        <v>357</v>
      </c>
      <c r="EVO95" s="590" t="s">
        <v>357</v>
      </c>
      <c r="EVP95" s="590" t="s">
        <v>357</v>
      </c>
      <c r="EVQ95" s="590" t="s">
        <v>357</v>
      </c>
      <c r="EVR95" s="590" t="s">
        <v>357</v>
      </c>
      <c r="EVS95" s="590" t="s">
        <v>357</v>
      </c>
      <c r="EVT95" s="590" t="s">
        <v>357</v>
      </c>
      <c r="EVU95" s="590" t="s">
        <v>357</v>
      </c>
      <c r="EVV95" s="590" t="s">
        <v>357</v>
      </c>
      <c r="EVW95" s="590" t="s">
        <v>357</v>
      </c>
      <c r="EVX95" s="590" t="s">
        <v>357</v>
      </c>
      <c r="EVY95" s="590" t="s">
        <v>357</v>
      </c>
      <c r="EVZ95" s="590" t="s">
        <v>357</v>
      </c>
      <c r="EWA95" s="590" t="s">
        <v>357</v>
      </c>
      <c r="EWB95" s="590" t="s">
        <v>357</v>
      </c>
      <c r="EWC95" s="590" t="s">
        <v>357</v>
      </c>
      <c r="EWD95" s="590" t="s">
        <v>357</v>
      </c>
      <c r="EWE95" s="590" t="s">
        <v>357</v>
      </c>
      <c r="EWF95" s="590" t="s">
        <v>357</v>
      </c>
      <c r="EWG95" s="590" t="s">
        <v>357</v>
      </c>
      <c r="EWH95" s="590" t="s">
        <v>357</v>
      </c>
      <c r="EWI95" s="590" t="s">
        <v>357</v>
      </c>
      <c r="EWJ95" s="590" t="s">
        <v>357</v>
      </c>
      <c r="EWK95" s="590" t="s">
        <v>357</v>
      </c>
      <c r="EWL95" s="590" t="s">
        <v>357</v>
      </c>
      <c r="EWM95" s="590" t="s">
        <v>357</v>
      </c>
      <c r="EWN95" s="590" t="s">
        <v>357</v>
      </c>
      <c r="EWO95" s="590" t="s">
        <v>357</v>
      </c>
      <c r="EWP95" s="590" t="s">
        <v>357</v>
      </c>
      <c r="EWQ95" s="590" t="s">
        <v>357</v>
      </c>
      <c r="EWR95" s="590" t="s">
        <v>357</v>
      </c>
      <c r="EWS95" s="590" t="s">
        <v>357</v>
      </c>
      <c r="EWT95" s="590" t="s">
        <v>357</v>
      </c>
      <c r="EWU95" s="590" t="s">
        <v>357</v>
      </c>
      <c r="EWV95" s="590" t="s">
        <v>357</v>
      </c>
      <c r="EWW95" s="590" t="s">
        <v>357</v>
      </c>
      <c r="EWX95" s="590" t="s">
        <v>357</v>
      </c>
      <c r="EWY95" s="590" t="s">
        <v>357</v>
      </c>
      <c r="EWZ95" s="590" t="s">
        <v>357</v>
      </c>
      <c r="EXA95" s="590" t="s">
        <v>357</v>
      </c>
      <c r="EXB95" s="590" t="s">
        <v>357</v>
      </c>
      <c r="EXC95" s="590" t="s">
        <v>357</v>
      </c>
      <c r="EXD95" s="590" t="s">
        <v>357</v>
      </c>
      <c r="EXE95" s="590" t="s">
        <v>357</v>
      </c>
      <c r="EXF95" s="590" t="s">
        <v>357</v>
      </c>
      <c r="EXG95" s="590" t="s">
        <v>357</v>
      </c>
      <c r="EXH95" s="590" t="s">
        <v>357</v>
      </c>
      <c r="EXI95" s="590" t="s">
        <v>357</v>
      </c>
      <c r="EXJ95" s="590" t="s">
        <v>357</v>
      </c>
      <c r="EXK95" s="590" t="s">
        <v>357</v>
      </c>
      <c r="EXL95" s="590" t="s">
        <v>357</v>
      </c>
      <c r="EXM95" s="590" t="s">
        <v>357</v>
      </c>
      <c r="EXN95" s="590" t="s">
        <v>357</v>
      </c>
      <c r="EXO95" s="590" t="s">
        <v>357</v>
      </c>
      <c r="EXP95" s="590" t="s">
        <v>357</v>
      </c>
      <c r="EXQ95" s="590" t="s">
        <v>357</v>
      </c>
      <c r="EXR95" s="590" t="s">
        <v>357</v>
      </c>
      <c r="EXS95" s="590" t="s">
        <v>357</v>
      </c>
      <c r="EXT95" s="590" t="s">
        <v>357</v>
      </c>
      <c r="EXU95" s="590" t="s">
        <v>357</v>
      </c>
      <c r="EXV95" s="590" t="s">
        <v>357</v>
      </c>
      <c r="EXW95" s="590" t="s">
        <v>357</v>
      </c>
      <c r="EXX95" s="590" t="s">
        <v>357</v>
      </c>
      <c r="EXY95" s="590" t="s">
        <v>357</v>
      </c>
      <c r="EXZ95" s="590" t="s">
        <v>357</v>
      </c>
      <c r="EYA95" s="590" t="s">
        <v>357</v>
      </c>
      <c r="EYB95" s="590" t="s">
        <v>357</v>
      </c>
      <c r="EYC95" s="590" t="s">
        <v>357</v>
      </c>
      <c r="EYD95" s="590" t="s">
        <v>357</v>
      </c>
      <c r="EYE95" s="590" t="s">
        <v>357</v>
      </c>
      <c r="EYF95" s="590" t="s">
        <v>357</v>
      </c>
      <c r="EYG95" s="590" t="s">
        <v>357</v>
      </c>
      <c r="EYH95" s="590" t="s">
        <v>357</v>
      </c>
      <c r="EYI95" s="590" t="s">
        <v>357</v>
      </c>
      <c r="EYJ95" s="590" t="s">
        <v>357</v>
      </c>
      <c r="EYK95" s="590" t="s">
        <v>357</v>
      </c>
      <c r="EYL95" s="590" t="s">
        <v>357</v>
      </c>
      <c r="EYM95" s="590" t="s">
        <v>357</v>
      </c>
      <c r="EYN95" s="590" t="s">
        <v>357</v>
      </c>
      <c r="EYO95" s="590" t="s">
        <v>357</v>
      </c>
      <c r="EYP95" s="590" t="s">
        <v>357</v>
      </c>
      <c r="EYQ95" s="590" t="s">
        <v>357</v>
      </c>
      <c r="EYR95" s="590" t="s">
        <v>357</v>
      </c>
      <c r="EYS95" s="590" t="s">
        <v>357</v>
      </c>
      <c r="EYT95" s="590" t="s">
        <v>357</v>
      </c>
      <c r="EYU95" s="590" t="s">
        <v>357</v>
      </c>
      <c r="EYV95" s="590" t="s">
        <v>357</v>
      </c>
      <c r="EYW95" s="590" t="s">
        <v>357</v>
      </c>
      <c r="EYX95" s="590" t="s">
        <v>357</v>
      </c>
      <c r="EYY95" s="590" t="s">
        <v>357</v>
      </c>
      <c r="EYZ95" s="590" t="s">
        <v>357</v>
      </c>
      <c r="EZA95" s="590" t="s">
        <v>357</v>
      </c>
      <c r="EZB95" s="590" t="s">
        <v>357</v>
      </c>
      <c r="EZC95" s="590" t="s">
        <v>357</v>
      </c>
      <c r="EZD95" s="590" t="s">
        <v>357</v>
      </c>
      <c r="EZE95" s="590" t="s">
        <v>357</v>
      </c>
      <c r="EZF95" s="590" t="s">
        <v>357</v>
      </c>
      <c r="EZG95" s="590" t="s">
        <v>357</v>
      </c>
      <c r="EZH95" s="590" t="s">
        <v>357</v>
      </c>
      <c r="EZI95" s="590" t="s">
        <v>357</v>
      </c>
      <c r="EZJ95" s="590" t="s">
        <v>357</v>
      </c>
      <c r="EZK95" s="590" t="s">
        <v>357</v>
      </c>
      <c r="EZL95" s="590" t="s">
        <v>357</v>
      </c>
      <c r="EZM95" s="590" t="s">
        <v>357</v>
      </c>
      <c r="EZN95" s="590" t="s">
        <v>357</v>
      </c>
      <c r="EZO95" s="590" t="s">
        <v>357</v>
      </c>
      <c r="EZP95" s="590" t="s">
        <v>357</v>
      </c>
      <c r="EZQ95" s="590" t="s">
        <v>357</v>
      </c>
      <c r="EZR95" s="590" t="s">
        <v>357</v>
      </c>
      <c r="EZS95" s="590" t="s">
        <v>357</v>
      </c>
      <c r="EZT95" s="590" t="s">
        <v>357</v>
      </c>
      <c r="EZU95" s="590" t="s">
        <v>357</v>
      </c>
      <c r="EZV95" s="590" t="s">
        <v>357</v>
      </c>
      <c r="EZW95" s="590" t="s">
        <v>357</v>
      </c>
      <c r="EZX95" s="590" t="s">
        <v>357</v>
      </c>
      <c r="EZY95" s="590" t="s">
        <v>357</v>
      </c>
      <c r="EZZ95" s="590" t="s">
        <v>357</v>
      </c>
      <c r="FAA95" s="590" t="s">
        <v>357</v>
      </c>
      <c r="FAB95" s="590" t="s">
        <v>357</v>
      </c>
      <c r="FAC95" s="590" t="s">
        <v>357</v>
      </c>
      <c r="FAD95" s="590" t="s">
        <v>357</v>
      </c>
      <c r="FAE95" s="590" t="s">
        <v>357</v>
      </c>
      <c r="FAF95" s="590" t="s">
        <v>357</v>
      </c>
      <c r="FAG95" s="590" t="s">
        <v>357</v>
      </c>
      <c r="FAH95" s="590" t="s">
        <v>357</v>
      </c>
      <c r="FAI95" s="590" t="s">
        <v>357</v>
      </c>
      <c r="FAJ95" s="590" t="s">
        <v>357</v>
      </c>
      <c r="FAK95" s="590" t="s">
        <v>357</v>
      </c>
      <c r="FAL95" s="590" t="s">
        <v>357</v>
      </c>
      <c r="FAM95" s="590" t="s">
        <v>357</v>
      </c>
      <c r="FAN95" s="590" t="s">
        <v>357</v>
      </c>
      <c r="FAO95" s="590" t="s">
        <v>357</v>
      </c>
      <c r="FAP95" s="590" t="s">
        <v>357</v>
      </c>
      <c r="FAQ95" s="590" t="s">
        <v>357</v>
      </c>
      <c r="FAR95" s="590" t="s">
        <v>357</v>
      </c>
      <c r="FAS95" s="590" t="s">
        <v>357</v>
      </c>
      <c r="FAT95" s="590" t="s">
        <v>357</v>
      </c>
      <c r="FAU95" s="590" t="s">
        <v>357</v>
      </c>
      <c r="FAV95" s="590" t="s">
        <v>357</v>
      </c>
      <c r="FAW95" s="590" t="s">
        <v>357</v>
      </c>
      <c r="FAX95" s="590" t="s">
        <v>357</v>
      </c>
      <c r="FAY95" s="590" t="s">
        <v>357</v>
      </c>
      <c r="FAZ95" s="590" t="s">
        <v>357</v>
      </c>
      <c r="FBA95" s="590" t="s">
        <v>357</v>
      </c>
      <c r="FBB95" s="590" t="s">
        <v>357</v>
      </c>
      <c r="FBC95" s="590" t="s">
        <v>357</v>
      </c>
      <c r="FBD95" s="590" t="s">
        <v>357</v>
      </c>
      <c r="FBE95" s="590" t="s">
        <v>357</v>
      </c>
      <c r="FBF95" s="590" t="s">
        <v>357</v>
      </c>
      <c r="FBG95" s="590" t="s">
        <v>357</v>
      </c>
      <c r="FBH95" s="590" t="s">
        <v>357</v>
      </c>
      <c r="FBI95" s="590" t="s">
        <v>357</v>
      </c>
      <c r="FBJ95" s="590" t="s">
        <v>357</v>
      </c>
      <c r="FBK95" s="590" t="s">
        <v>357</v>
      </c>
      <c r="FBL95" s="590" t="s">
        <v>357</v>
      </c>
      <c r="FBM95" s="590" t="s">
        <v>357</v>
      </c>
      <c r="FBN95" s="590" t="s">
        <v>357</v>
      </c>
      <c r="FBO95" s="590" t="s">
        <v>357</v>
      </c>
      <c r="FBP95" s="590" t="s">
        <v>357</v>
      </c>
      <c r="FBQ95" s="590" t="s">
        <v>357</v>
      </c>
      <c r="FBR95" s="590" t="s">
        <v>357</v>
      </c>
      <c r="FBS95" s="590" t="s">
        <v>357</v>
      </c>
      <c r="FBT95" s="590" t="s">
        <v>357</v>
      </c>
      <c r="FBU95" s="590" t="s">
        <v>357</v>
      </c>
      <c r="FBV95" s="590" t="s">
        <v>357</v>
      </c>
      <c r="FBW95" s="590" t="s">
        <v>357</v>
      </c>
      <c r="FBX95" s="590" t="s">
        <v>357</v>
      </c>
      <c r="FBY95" s="590" t="s">
        <v>357</v>
      </c>
      <c r="FBZ95" s="590" t="s">
        <v>357</v>
      </c>
      <c r="FCA95" s="590" t="s">
        <v>357</v>
      </c>
      <c r="FCB95" s="590" t="s">
        <v>357</v>
      </c>
      <c r="FCC95" s="590" t="s">
        <v>357</v>
      </c>
      <c r="FCD95" s="590" t="s">
        <v>357</v>
      </c>
      <c r="FCE95" s="590" t="s">
        <v>357</v>
      </c>
      <c r="FCF95" s="590" t="s">
        <v>357</v>
      </c>
      <c r="FCG95" s="590" t="s">
        <v>357</v>
      </c>
      <c r="FCH95" s="590" t="s">
        <v>357</v>
      </c>
      <c r="FCI95" s="590" t="s">
        <v>357</v>
      </c>
      <c r="FCJ95" s="590" t="s">
        <v>357</v>
      </c>
      <c r="FCK95" s="590" t="s">
        <v>357</v>
      </c>
      <c r="FCL95" s="590" t="s">
        <v>357</v>
      </c>
      <c r="FCM95" s="590" t="s">
        <v>357</v>
      </c>
      <c r="FCN95" s="590" t="s">
        <v>357</v>
      </c>
      <c r="FCO95" s="590" t="s">
        <v>357</v>
      </c>
      <c r="FCP95" s="590" t="s">
        <v>357</v>
      </c>
      <c r="FCQ95" s="590" t="s">
        <v>357</v>
      </c>
      <c r="FCR95" s="590" t="s">
        <v>357</v>
      </c>
      <c r="FCS95" s="590" t="s">
        <v>357</v>
      </c>
      <c r="FCT95" s="590" t="s">
        <v>357</v>
      </c>
      <c r="FCU95" s="590" t="s">
        <v>357</v>
      </c>
      <c r="FCV95" s="590" t="s">
        <v>357</v>
      </c>
      <c r="FCW95" s="590" t="s">
        <v>357</v>
      </c>
      <c r="FCX95" s="590" t="s">
        <v>357</v>
      </c>
      <c r="FCY95" s="590" t="s">
        <v>357</v>
      </c>
      <c r="FCZ95" s="590" t="s">
        <v>357</v>
      </c>
      <c r="FDA95" s="590" t="s">
        <v>357</v>
      </c>
      <c r="FDB95" s="590" t="s">
        <v>357</v>
      </c>
      <c r="FDC95" s="590" t="s">
        <v>357</v>
      </c>
      <c r="FDD95" s="590" t="s">
        <v>357</v>
      </c>
      <c r="FDE95" s="590" t="s">
        <v>357</v>
      </c>
      <c r="FDF95" s="590" t="s">
        <v>357</v>
      </c>
      <c r="FDG95" s="590" t="s">
        <v>357</v>
      </c>
      <c r="FDH95" s="590" t="s">
        <v>357</v>
      </c>
      <c r="FDI95" s="590" t="s">
        <v>357</v>
      </c>
      <c r="FDJ95" s="590" t="s">
        <v>357</v>
      </c>
      <c r="FDK95" s="590" t="s">
        <v>357</v>
      </c>
      <c r="FDL95" s="590" t="s">
        <v>357</v>
      </c>
      <c r="FDM95" s="590" t="s">
        <v>357</v>
      </c>
      <c r="FDN95" s="590" t="s">
        <v>357</v>
      </c>
      <c r="FDO95" s="590" t="s">
        <v>357</v>
      </c>
      <c r="FDP95" s="590" t="s">
        <v>357</v>
      </c>
      <c r="FDQ95" s="590" t="s">
        <v>357</v>
      </c>
      <c r="FDR95" s="590" t="s">
        <v>357</v>
      </c>
      <c r="FDS95" s="590" t="s">
        <v>357</v>
      </c>
      <c r="FDT95" s="590" t="s">
        <v>357</v>
      </c>
      <c r="FDU95" s="590" t="s">
        <v>357</v>
      </c>
      <c r="FDV95" s="590" t="s">
        <v>357</v>
      </c>
      <c r="FDW95" s="590" t="s">
        <v>357</v>
      </c>
      <c r="FDX95" s="590" t="s">
        <v>357</v>
      </c>
      <c r="FDY95" s="590" t="s">
        <v>357</v>
      </c>
      <c r="FDZ95" s="590" t="s">
        <v>357</v>
      </c>
      <c r="FEA95" s="590" t="s">
        <v>357</v>
      </c>
      <c r="FEB95" s="590" t="s">
        <v>357</v>
      </c>
      <c r="FEC95" s="590" t="s">
        <v>357</v>
      </c>
      <c r="FED95" s="590" t="s">
        <v>357</v>
      </c>
      <c r="FEE95" s="590" t="s">
        <v>357</v>
      </c>
      <c r="FEF95" s="590" t="s">
        <v>357</v>
      </c>
      <c r="FEG95" s="590" t="s">
        <v>357</v>
      </c>
      <c r="FEH95" s="590" t="s">
        <v>357</v>
      </c>
      <c r="FEI95" s="590" t="s">
        <v>357</v>
      </c>
      <c r="FEJ95" s="590" t="s">
        <v>357</v>
      </c>
      <c r="FEK95" s="590" t="s">
        <v>357</v>
      </c>
      <c r="FEL95" s="590" t="s">
        <v>357</v>
      </c>
      <c r="FEM95" s="590" t="s">
        <v>357</v>
      </c>
      <c r="FEN95" s="590" t="s">
        <v>357</v>
      </c>
      <c r="FEO95" s="590" t="s">
        <v>357</v>
      </c>
      <c r="FEP95" s="590" t="s">
        <v>357</v>
      </c>
      <c r="FEQ95" s="590" t="s">
        <v>357</v>
      </c>
      <c r="FER95" s="590" t="s">
        <v>357</v>
      </c>
      <c r="FES95" s="590" t="s">
        <v>357</v>
      </c>
      <c r="FET95" s="590" t="s">
        <v>357</v>
      </c>
      <c r="FEU95" s="590" t="s">
        <v>357</v>
      </c>
      <c r="FEV95" s="590" t="s">
        <v>357</v>
      </c>
      <c r="FEW95" s="590" t="s">
        <v>357</v>
      </c>
      <c r="FEX95" s="590" t="s">
        <v>357</v>
      </c>
      <c r="FEY95" s="590" t="s">
        <v>357</v>
      </c>
      <c r="FEZ95" s="590" t="s">
        <v>357</v>
      </c>
      <c r="FFA95" s="590" t="s">
        <v>357</v>
      </c>
      <c r="FFB95" s="590" t="s">
        <v>357</v>
      </c>
      <c r="FFC95" s="590" t="s">
        <v>357</v>
      </c>
      <c r="FFD95" s="590" t="s">
        <v>357</v>
      </c>
      <c r="FFE95" s="590" t="s">
        <v>357</v>
      </c>
      <c r="FFF95" s="590" t="s">
        <v>357</v>
      </c>
      <c r="FFG95" s="590" t="s">
        <v>357</v>
      </c>
      <c r="FFH95" s="590" t="s">
        <v>357</v>
      </c>
      <c r="FFI95" s="590" t="s">
        <v>357</v>
      </c>
      <c r="FFJ95" s="590" t="s">
        <v>357</v>
      </c>
      <c r="FFK95" s="590" t="s">
        <v>357</v>
      </c>
      <c r="FFL95" s="590" t="s">
        <v>357</v>
      </c>
      <c r="FFM95" s="590" t="s">
        <v>357</v>
      </c>
      <c r="FFN95" s="590" t="s">
        <v>357</v>
      </c>
      <c r="FFO95" s="590" t="s">
        <v>357</v>
      </c>
      <c r="FFP95" s="590" t="s">
        <v>357</v>
      </c>
      <c r="FFQ95" s="590" t="s">
        <v>357</v>
      </c>
      <c r="FFR95" s="590" t="s">
        <v>357</v>
      </c>
      <c r="FFS95" s="590" t="s">
        <v>357</v>
      </c>
      <c r="FFT95" s="590" t="s">
        <v>357</v>
      </c>
      <c r="FFU95" s="590" t="s">
        <v>357</v>
      </c>
      <c r="FFV95" s="590" t="s">
        <v>357</v>
      </c>
      <c r="FFW95" s="590" t="s">
        <v>357</v>
      </c>
      <c r="FFX95" s="590" t="s">
        <v>357</v>
      </c>
      <c r="FFY95" s="590" t="s">
        <v>357</v>
      </c>
      <c r="FFZ95" s="590" t="s">
        <v>357</v>
      </c>
      <c r="FGA95" s="590" t="s">
        <v>357</v>
      </c>
      <c r="FGB95" s="590" t="s">
        <v>357</v>
      </c>
      <c r="FGC95" s="590" t="s">
        <v>357</v>
      </c>
      <c r="FGD95" s="590" t="s">
        <v>357</v>
      </c>
      <c r="FGE95" s="590" t="s">
        <v>357</v>
      </c>
      <c r="FGF95" s="590" t="s">
        <v>357</v>
      </c>
      <c r="FGG95" s="590" t="s">
        <v>357</v>
      </c>
      <c r="FGH95" s="590" t="s">
        <v>357</v>
      </c>
      <c r="FGI95" s="590" t="s">
        <v>357</v>
      </c>
      <c r="FGJ95" s="590" t="s">
        <v>357</v>
      </c>
      <c r="FGK95" s="590" t="s">
        <v>357</v>
      </c>
      <c r="FGL95" s="590" t="s">
        <v>357</v>
      </c>
      <c r="FGM95" s="590" t="s">
        <v>357</v>
      </c>
      <c r="FGN95" s="590" t="s">
        <v>357</v>
      </c>
      <c r="FGO95" s="590" t="s">
        <v>357</v>
      </c>
      <c r="FGP95" s="590" t="s">
        <v>357</v>
      </c>
      <c r="FGQ95" s="590" t="s">
        <v>357</v>
      </c>
      <c r="FGR95" s="590" t="s">
        <v>357</v>
      </c>
      <c r="FGS95" s="590" t="s">
        <v>357</v>
      </c>
      <c r="FGT95" s="590" t="s">
        <v>357</v>
      </c>
      <c r="FGU95" s="590" t="s">
        <v>357</v>
      </c>
      <c r="FGV95" s="590" t="s">
        <v>357</v>
      </c>
      <c r="FGW95" s="590" t="s">
        <v>357</v>
      </c>
      <c r="FGX95" s="590" t="s">
        <v>357</v>
      </c>
      <c r="FGY95" s="590" t="s">
        <v>357</v>
      </c>
      <c r="FGZ95" s="590" t="s">
        <v>357</v>
      </c>
      <c r="FHA95" s="590" t="s">
        <v>357</v>
      </c>
      <c r="FHB95" s="590" t="s">
        <v>357</v>
      </c>
      <c r="FHC95" s="590" t="s">
        <v>357</v>
      </c>
      <c r="FHD95" s="590" t="s">
        <v>357</v>
      </c>
      <c r="FHE95" s="590" t="s">
        <v>357</v>
      </c>
      <c r="FHF95" s="590" t="s">
        <v>357</v>
      </c>
      <c r="FHG95" s="590" t="s">
        <v>357</v>
      </c>
      <c r="FHH95" s="590" t="s">
        <v>357</v>
      </c>
      <c r="FHI95" s="590" t="s">
        <v>357</v>
      </c>
      <c r="FHJ95" s="590" t="s">
        <v>357</v>
      </c>
      <c r="FHK95" s="590" t="s">
        <v>357</v>
      </c>
      <c r="FHL95" s="590" t="s">
        <v>357</v>
      </c>
      <c r="FHM95" s="590" t="s">
        <v>357</v>
      </c>
      <c r="FHN95" s="590" t="s">
        <v>357</v>
      </c>
      <c r="FHO95" s="590" t="s">
        <v>357</v>
      </c>
      <c r="FHP95" s="590" t="s">
        <v>357</v>
      </c>
      <c r="FHQ95" s="590" t="s">
        <v>357</v>
      </c>
      <c r="FHR95" s="590" t="s">
        <v>357</v>
      </c>
      <c r="FHS95" s="590" t="s">
        <v>357</v>
      </c>
      <c r="FHT95" s="590" t="s">
        <v>357</v>
      </c>
      <c r="FHU95" s="590" t="s">
        <v>357</v>
      </c>
      <c r="FHV95" s="590" t="s">
        <v>357</v>
      </c>
      <c r="FHW95" s="590" t="s">
        <v>357</v>
      </c>
      <c r="FHX95" s="590" t="s">
        <v>357</v>
      </c>
      <c r="FHY95" s="590" t="s">
        <v>357</v>
      </c>
      <c r="FHZ95" s="590" t="s">
        <v>357</v>
      </c>
      <c r="FIA95" s="590" t="s">
        <v>357</v>
      </c>
      <c r="FIB95" s="590" t="s">
        <v>357</v>
      </c>
      <c r="FIC95" s="590" t="s">
        <v>357</v>
      </c>
      <c r="FID95" s="590" t="s">
        <v>357</v>
      </c>
      <c r="FIE95" s="590" t="s">
        <v>357</v>
      </c>
      <c r="FIF95" s="590" t="s">
        <v>357</v>
      </c>
      <c r="FIG95" s="590" t="s">
        <v>357</v>
      </c>
      <c r="FIH95" s="590" t="s">
        <v>357</v>
      </c>
      <c r="FII95" s="590" t="s">
        <v>357</v>
      </c>
      <c r="FIJ95" s="590" t="s">
        <v>357</v>
      </c>
      <c r="FIK95" s="590" t="s">
        <v>357</v>
      </c>
      <c r="FIL95" s="590" t="s">
        <v>357</v>
      </c>
      <c r="FIM95" s="590" t="s">
        <v>357</v>
      </c>
      <c r="FIN95" s="590" t="s">
        <v>357</v>
      </c>
      <c r="FIO95" s="590" t="s">
        <v>357</v>
      </c>
      <c r="FIP95" s="590" t="s">
        <v>357</v>
      </c>
      <c r="FIQ95" s="590" t="s">
        <v>357</v>
      </c>
      <c r="FIR95" s="590" t="s">
        <v>357</v>
      </c>
      <c r="FIS95" s="590" t="s">
        <v>357</v>
      </c>
      <c r="FIT95" s="590" t="s">
        <v>357</v>
      </c>
      <c r="FIU95" s="590" t="s">
        <v>357</v>
      </c>
      <c r="FIV95" s="590" t="s">
        <v>357</v>
      </c>
      <c r="FIW95" s="590" t="s">
        <v>357</v>
      </c>
      <c r="FIX95" s="590" t="s">
        <v>357</v>
      </c>
      <c r="FIY95" s="590" t="s">
        <v>357</v>
      </c>
      <c r="FIZ95" s="590" t="s">
        <v>357</v>
      </c>
      <c r="FJA95" s="590" t="s">
        <v>357</v>
      </c>
      <c r="FJB95" s="590" t="s">
        <v>357</v>
      </c>
      <c r="FJC95" s="590" t="s">
        <v>357</v>
      </c>
      <c r="FJD95" s="590" t="s">
        <v>357</v>
      </c>
      <c r="FJE95" s="590" t="s">
        <v>357</v>
      </c>
      <c r="FJF95" s="590" t="s">
        <v>357</v>
      </c>
      <c r="FJG95" s="590" t="s">
        <v>357</v>
      </c>
      <c r="FJH95" s="590" t="s">
        <v>357</v>
      </c>
      <c r="FJI95" s="590" t="s">
        <v>357</v>
      </c>
      <c r="FJJ95" s="590" t="s">
        <v>357</v>
      </c>
      <c r="FJK95" s="590" t="s">
        <v>357</v>
      </c>
      <c r="FJL95" s="590" t="s">
        <v>357</v>
      </c>
      <c r="FJM95" s="590" t="s">
        <v>357</v>
      </c>
      <c r="FJN95" s="590" t="s">
        <v>357</v>
      </c>
      <c r="FJO95" s="590" t="s">
        <v>357</v>
      </c>
      <c r="FJP95" s="590" t="s">
        <v>357</v>
      </c>
      <c r="FJQ95" s="590" t="s">
        <v>357</v>
      </c>
      <c r="FJR95" s="590" t="s">
        <v>357</v>
      </c>
      <c r="FJS95" s="590" t="s">
        <v>357</v>
      </c>
      <c r="FJT95" s="590" t="s">
        <v>357</v>
      </c>
      <c r="FJU95" s="590" t="s">
        <v>357</v>
      </c>
      <c r="FJV95" s="590" t="s">
        <v>357</v>
      </c>
      <c r="FJW95" s="590" t="s">
        <v>357</v>
      </c>
      <c r="FJX95" s="590" t="s">
        <v>357</v>
      </c>
      <c r="FJY95" s="590" t="s">
        <v>357</v>
      </c>
      <c r="FJZ95" s="590" t="s">
        <v>357</v>
      </c>
      <c r="FKA95" s="590" t="s">
        <v>357</v>
      </c>
      <c r="FKB95" s="590" t="s">
        <v>357</v>
      </c>
      <c r="FKC95" s="590" t="s">
        <v>357</v>
      </c>
      <c r="FKD95" s="590" t="s">
        <v>357</v>
      </c>
      <c r="FKE95" s="590" t="s">
        <v>357</v>
      </c>
      <c r="FKF95" s="590" t="s">
        <v>357</v>
      </c>
      <c r="FKG95" s="590" t="s">
        <v>357</v>
      </c>
      <c r="FKH95" s="590" t="s">
        <v>357</v>
      </c>
      <c r="FKI95" s="590" t="s">
        <v>357</v>
      </c>
      <c r="FKJ95" s="590" t="s">
        <v>357</v>
      </c>
      <c r="FKK95" s="590" t="s">
        <v>357</v>
      </c>
      <c r="FKL95" s="590" t="s">
        <v>357</v>
      </c>
      <c r="FKM95" s="590" t="s">
        <v>357</v>
      </c>
      <c r="FKN95" s="590" t="s">
        <v>357</v>
      </c>
      <c r="FKO95" s="590" t="s">
        <v>357</v>
      </c>
      <c r="FKP95" s="590" t="s">
        <v>357</v>
      </c>
      <c r="FKQ95" s="590" t="s">
        <v>357</v>
      </c>
      <c r="FKR95" s="590" t="s">
        <v>357</v>
      </c>
      <c r="FKS95" s="590" t="s">
        <v>357</v>
      </c>
      <c r="FKT95" s="590" t="s">
        <v>357</v>
      </c>
      <c r="FKU95" s="590" t="s">
        <v>357</v>
      </c>
      <c r="FKV95" s="590" t="s">
        <v>357</v>
      </c>
      <c r="FKW95" s="590" t="s">
        <v>357</v>
      </c>
      <c r="FKX95" s="590" t="s">
        <v>357</v>
      </c>
      <c r="FKY95" s="590" t="s">
        <v>357</v>
      </c>
      <c r="FKZ95" s="590" t="s">
        <v>357</v>
      </c>
      <c r="FLA95" s="590" t="s">
        <v>357</v>
      </c>
      <c r="FLB95" s="590" t="s">
        <v>357</v>
      </c>
      <c r="FLC95" s="590" t="s">
        <v>357</v>
      </c>
      <c r="FLD95" s="590" t="s">
        <v>357</v>
      </c>
      <c r="FLE95" s="590" t="s">
        <v>357</v>
      </c>
      <c r="FLF95" s="590" t="s">
        <v>357</v>
      </c>
      <c r="FLG95" s="590" t="s">
        <v>357</v>
      </c>
      <c r="FLH95" s="590" t="s">
        <v>357</v>
      </c>
      <c r="FLI95" s="590" t="s">
        <v>357</v>
      </c>
      <c r="FLJ95" s="590" t="s">
        <v>357</v>
      </c>
      <c r="FLK95" s="590" t="s">
        <v>357</v>
      </c>
      <c r="FLL95" s="590" t="s">
        <v>357</v>
      </c>
      <c r="FLM95" s="590" t="s">
        <v>357</v>
      </c>
      <c r="FLN95" s="590" t="s">
        <v>357</v>
      </c>
      <c r="FLO95" s="590" t="s">
        <v>357</v>
      </c>
      <c r="FLP95" s="590" t="s">
        <v>357</v>
      </c>
      <c r="FLQ95" s="590" t="s">
        <v>357</v>
      </c>
      <c r="FLR95" s="590" t="s">
        <v>357</v>
      </c>
      <c r="FLS95" s="590" t="s">
        <v>357</v>
      </c>
      <c r="FLT95" s="590" t="s">
        <v>357</v>
      </c>
      <c r="FLU95" s="590" t="s">
        <v>357</v>
      </c>
      <c r="FLV95" s="590" t="s">
        <v>357</v>
      </c>
      <c r="FLW95" s="590" t="s">
        <v>357</v>
      </c>
      <c r="FLX95" s="590" t="s">
        <v>357</v>
      </c>
      <c r="FLY95" s="590" t="s">
        <v>357</v>
      </c>
      <c r="FLZ95" s="590" t="s">
        <v>357</v>
      </c>
      <c r="FMA95" s="590" t="s">
        <v>357</v>
      </c>
      <c r="FMB95" s="590" t="s">
        <v>357</v>
      </c>
      <c r="FMC95" s="590" t="s">
        <v>357</v>
      </c>
      <c r="FMD95" s="590" t="s">
        <v>357</v>
      </c>
      <c r="FME95" s="590" t="s">
        <v>357</v>
      </c>
      <c r="FMF95" s="590" t="s">
        <v>357</v>
      </c>
      <c r="FMG95" s="590" t="s">
        <v>357</v>
      </c>
      <c r="FMH95" s="590" t="s">
        <v>357</v>
      </c>
      <c r="FMI95" s="590" t="s">
        <v>357</v>
      </c>
      <c r="FMJ95" s="590" t="s">
        <v>357</v>
      </c>
      <c r="FMK95" s="590" t="s">
        <v>357</v>
      </c>
      <c r="FML95" s="590" t="s">
        <v>357</v>
      </c>
      <c r="FMM95" s="590" t="s">
        <v>357</v>
      </c>
      <c r="FMN95" s="590" t="s">
        <v>357</v>
      </c>
      <c r="FMO95" s="590" t="s">
        <v>357</v>
      </c>
      <c r="FMP95" s="590" t="s">
        <v>357</v>
      </c>
      <c r="FMQ95" s="590" t="s">
        <v>357</v>
      </c>
      <c r="FMR95" s="590" t="s">
        <v>357</v>
      </c>
      <c r="FMS95" s="590" t="s">
        <v>357</v>
      </c>
      <c r="FMT95" s="590" t="s">
        <v>357</v>
      </c>
      <c r="FMU95" s="590" t="s">
        <v>357</v>
      </c>
      <c r="FMV95" s="590" t="s">
        <v>357</v>
      </c>
      <c r="FMW95" s="590" t="s">
        <v>357</v>
      </c>
      <c r="FMX95" s="590" t="s">
        <v>357</v>
      </c>
      <c r="FMY95" s="590" t="s">
        <v>357</v>
      </c>
      <c r="FMZ95" s="590" t="s">
        <v>357</v>
      </c>
      <c r="FNA95" s="590" t="s">
        <v>357</v>
      </c>
      <c r="FNB95" s="590" t="s">
        <v>357</v>
      </c>
      <c r="FNC95" s="590" t="s">
        <v>357</v>
      </c>
      <c r="FND95" s="590" t="s">
        <v>357</v>
      </c>
      <c r="FNE95" s="590" t="s">
        <v>357</v>
      </c>
      <c r="FNF95" s="590" t="s">
        <v>357</v>
      </c>
      <c r="FNG95" s="590" t="s">
        <v>357</v>
      </c>
      <c r="FNH95" s="590" t="s">
        <v>357</v>
      </c>
      <c r="FNI95" s="590" t="s">
        <v>357</v>
      </c>
      <c r="FNJ95" s="590" t="s">
        <v>357</v>
      </c>
      <c r="FNK95" s="590" t="s">
        <v>357</v>
      </c>
      <c r="FNL95" s="590" t="s">
        <v>357</v>
      </c>
      <c r="FNM95" s="590" t="s">
        <v>357</v>
      </c>
      <c r="FNN95" s="590" t="s">
        <v>357</v>
      </c>
      <c r="FNO95" s="590" t="s">
        <v>357</v>
      </c>
      <c r="FNP95" s="590" t="s">
        <v>357</v>
      </c>
      <c r="FNQ95" s="590" t="s">
        <v>357</v>
      </c>
      <c r="FNR95" s="590" t="s">
        <v>357</v>
      </c>
      <c r="FNS95" s="590" t="s">
        <v>357</v>
      </c>
      <c r="FNT95" s="590" t="s">
        <v>357</v>
      </c>
      <c r="FNU95" s="590" t="s">
        <v>357</v>
      </c>
      <c r="FNV95" s="590" t="s">
        <v>357</v>
      </c>
      <c r="FNW95" s="590" t="s">
        <v>357</v>
      </c>
      <c r="FNX95" s="590" t="s">
        <v>357</v>
      </c>
      <c r="FNY95" s="590" t="s">
        <v>357</v>
      </c>
      <c r="FNZ95" s="590" t="s">
        <v>357</v>
      </c>
      <c r="FOA95" s="590" t="s">
        <v>357</v>
      </c>
      <c r="FOB95" s="590" t="s">
        <v>357</v>
      </c>
      <c r="FOC95" s="590" t="s">
        <v>357</v>
      </c>
      <c r="FOD95" s="590" t="s">
        <v>357</v>
      </c>
      <c r="FOE95" s="590" t="s">
        <v>357</v>
      </c>
      <c r="FOF95" s="590" t="s">
        <v>357</v>
      </c>
      <c r="FOG95" s="590" t="s">
        <v>357</v>
      </c>
      <c r="FOH95" s="590" t="s">
        <v>357</v>
      </c>
      <c r="FOI95" s="590" t="s">
        <v>357</v>
      </c>
      <c r="FOJ95" s="590" t="s">
        <v>357</v>
      </c>
      <c r="FOK95" s="590" t="s">
        <v>357</v>
      </c>
      <c r="FOL95" s="590" t="s">
        <v>357</v>
      </c>
      <c r="FOM95" s="590" t="s">
        <v>357</v>
      </c>
      <c r="FON95" s="590" t="s">
        <v>357</v>
      </c>
      <c r="FOO95" s="590" t="s">
        <v>357</v>
      </c>
      <c r="FOP95" s="590" t="s">
        <v>357</v>
      </c>
      <c r="FOQ95" s="590" t="s">
        <v>357</v>
      </c>
      <c r="FOR95" s="590" t="s">
        <v>357</v>
      </c>
      <c r="FOS95" s="590" t="s">
        <v>357</v>
      </c>
      <c r="FOT95" s="590" t="s">
        <v>357</v>
      </c>
      <c r="FOU95" s="590" t="s">
        <v>357</v>
      </c>
      <c r="FOV95" s="590" t="s">
        <v>357</v>
      </c>
      <c r="FOW95" s="590" t="s">
        <v>357</v>
      </c>
      <c r="FOX95" s="590" t="s">
        <v>357</v>
      </c>
      <c r="FOY95" s="590" t="s">
        <v>357</v>
      </c>
      <c r="FOZ95" s="590" t="s">
        <v>357</v>
      </c>
      <c r="FPA95" s="590" t="s">
        <v>357</v>
      </c>
      <c r="FPB95" s="590" t="s">
        <v>357</v>
      </c>
      <c r="FPC95" s="590" t="s">
        <v>357</v>
      </c>
      <c r="FPD95" s="590" t="s">
        <v>357</v>
      </c>
      <c r="FPE95" s="590" t="s">
        <v>357</v>
      </c>
      <c r="FPF95" s="590" t="s">
        <v>357</v>
      </c>
      <c r="FPG95" s="590" t="s">
        <v>357</v>
      </c>
      <c r="FPH95" s="590" t="s">
        <v>357</v>
      </c>
      <c r="FPI95" s="590" t="s">
        <v>357</v>
      </c>
      <c r="FPJ95" s="590" t="s">
        <v>357</v>
      </c>
      <c r="FPK95" s="590" t="s">
        <v>357</v>
      </c>
      <c r="FPL95" s="590" t="s">
        <v>357</v>
      </c>
      <c r="FPM95" s="590" t="s">
        <v>357</v>
      </c>
      <c r="FPN95" s="590" t="s">
        <v>357</v>
      </c>
      <c r="FPO95" s="590" t="s">
        <v>357</v>
      </c>
      <c r="FPP95" s="590" t="s">
        <v>357</v>
      </c>
      <c r="FPQ95" s="590" t="s">
        <v>357</v>
      </c>
      <c r="FPR95" s="590" t="s">
        <v>357</v>
      </c>
      <c r="FPS95" s="590" t="s">
        <v>357</v>
      </c>
      <c r="FPT95" s="590" t="s">
        <v>357</v>
      </c>
      <c r="FPU95" s="590" t="s">
        <v>357</v>
      </c>
      <c r="FPV95" s="590" t="s">
        <v>357</v>
      </c>
      <c r="FPW95" s="590" t="s">
        <v>357</v>
      </c>
      <c r="FPX95" s="590" t="s">
        <v>357</v>
      </c>
      <c r="FPY95" s="590" t="s">
        <v>357</v>
      </c>
      <c r="FPZ95" s="590" t="s">
        <v>357</v>
      </c>
      <c r="FQA95" s="590" t="s">
        <v>357</v>
      </c>
      <c r="FQB95" s="590" t="s">
        <v>357</v>
      </c>
      <c r="FQC95" s="590" t="s">
        <v>357</v>
      </c>
      <c r="FQD95" s="590" t="s">
        <v>357</v>
      </c>
      <c r="FQE95" s="590" t="s">
        <v>357</v>
      </c>
      <c r="FQF95" s="590" t="s">
        <v>357</v>
      </c>
      <c r="FQG95" s="590" t="s">
        <v>357</v>
      </c>
      <c r="FQH95" s="590" t="s">
        <v>357</v>
      </c>
      <c r="FQI95" s="590" t="s">
        <v>357</v>
      </c>
      <c r="FQJ95" s="590" t="s">
        <v>357</v>
      </c>
      <c r="FQK95" s="590" t="s">
        <v>357</v>
      </c>
      <c r="FQL95" s="590" t="s">
        <v>357</v>
      </c>
      <c r="FQM95" s="590" t="s">
        <v>357</v>
      </c>
      <c r="FQN95" s="590" t="s">
        <v>357</v>
      </c>
      <c r="FQO95" s="590" t="s">
        <v>357</v>
      </c>
      <c r="FQP95" s="590" t="s">
        <v>357</v>
      </c>
      <c r="FQQ95" s="590" t="s">
        <v>357</v>
      </c>
      <c r="FQR95" s="590" t="s">
        <v>357</v>
      </c>
      <c r="FQS95" s="590" t="s">
        <v>357</v>
      </c>
      <c r="FQT95" s="590" t="s">
        <v>357</v>
      </c>
      <c r="FQU95" s="590" t="s">
        <v>357</v>
      </c>
      <c r="FQV95" s="590" t="s">
        <v>357</v>
      </c>
      <c r="FQW95" s="590" t="s">
        <v>357</v>
      </c>
      <c r="FQX95" s="590" t="s">
        <v>357</v>
      </c>
      <c r="FQY95" s="590" t="s">
        <v>357</v>
      </c>
      <c r="FQZ95" s="590" t="s">
        <v>357</v>
      </c>
      <c r="FRA95" s="590" t="s">
        <v>357</v>
      </c>
      <c r="FRB95" s="590" t="s">
        <v>357</v>
      </c>
      <c r="FRC95" s="590" t="s">
        <v>357</v>
      </c>
      <c r="FRD95" s="590" t="s">
        <v>357</v>
      </c>
      <c r="FRE95" s="590" t="s">
        <v>357</v>
      </c>
      <c r="FRF95" s="590" t="s">
        <v>357</v>
      </c>
      <c r="FRG95" s="590" t="s">
        <v>357</v>
      </c>
      <c r="FRH95" s="590" t="s">
        <v>357</v>
      </c>
      <c r="FRI95" s="590" t="s">
        <v>357</v>
      </c>
      <c r="FRJ95" s="590" t="s">
        <v>357</v>
      </c>
      <c r="FRK95" s="590" t="s">
        <v>357</v>
      </c>
      <c r="FRL95" s="590" t="s">
        <v>357</v>
      </c>
      <c r="FRM95" s="590" t="s">
        <v>357</v>
      </c>
      <c r="FRN95" s="590" t="s">
        <v>357</v>
      </c>
      <c r="FRO95" s="590" t="s">
        <v>357</v>
      </c>
      <c r="FRP95" s="590" t="s">
        <v>357</v>
      </c>
      <c r="FRQ95" s="590" t="s">
        <v>357</v>
      </c>
      <c r="FRR95" s="590" t="s">
        <v>357</v>
      </c>
      <c r="FRS95" s="590" t="s">
        <v>357</v>
      </c>
      <c r="FRT95" s="590" t="s">
        <v>357</v>
      </c>
      <c r="FRU95" s="590" t="s">
        <v>357</v>
      </c>
      <c r="FRV95" s="590" t="s">
        <v>357</v>
      </c>
      <c r="FRW95" s="590" t="s">
        <v>357</v>
      </c>
      <c r="FRX95" s="590" t="s">
        <v>357</v>
      </c>
      <c r="FRY95" s="590" t="s">
        <v>357</v>
      </c>
      <c r="FRZ95" s="590" t="s">
        <v>357</v>
      </c>
      <c r="FSA95" s="590" t="s">
        <v>357</v>
      </c>
      <c r="FSB95" s="590" t="s">
        <v>357</v>
      </c>
      <c r="FSC95" s="590" t="s">
        <v>357</v>
      </c>
      <c r="FSD95" s="590" t="s">
        <v>357</v>
      </c>
      <c r="FSE95" s="590" t="s">
        <v>357</v>
      </c>
      <c r="FSF95" s="590" t="s">
        <v>357</v>
      </c>
      <c r="FSG95" s="590" t="s">
        <v>357</v>
      </c>
      <c r="FSH95" s="590" t="s">
        <v>357</v>
      </c>
      <c r="FSI95" s="590" t="s">
        <v>357</v>
      </c>
      <c r="FSJ95" s="590" t="s">
        <v>357</v>
      </c>
      <c r="FSK95" s="590" t="s">
        <v>357</v>
      </c>
      <c r="FSL95" s="590" t="s">
        <v>357</v>
      </c>
      <c r="FSM95" s="590" t="s">
        <v>357</v>
      </c>
      <c r="FSN95" s="590" t="s">
        <v>357</v>
      </c>
      <c r="FSO95" s="590" t="s">
        <v>357</v>
      </c>
      <c r="FSP95" s="590" t="s">
        <v>357</v>
      </c>
      <c r="FSQ95" s="590" t="s">
        <v>357</v>
      </c>
      <c r="FSR95" s="590" t="s">
        <v>357</v>
      </c>
      <c r="FSS95" s="590" t="s">
        <v>357</v>
      </c>
      <c r="FST95" s="590" t="s">
        <v>357</v>
      </c>
      <c r="FSU95" s="590" t="s">
        <v>357</v>
      </c>
      <c r="FSV95" s="590" t="s">
        <v>357</v>
      </c>
      <c r="FSW95" s="590" t="s">
        <v>357</v>
      </c>
      <c r="FSX95" s="590" t="s">
        <v>357</v>
      </c>
      <c r="FSY95" s="590" t="s">
        <v>357</v>
      </c>
      <c r="FSZ95" s="590" t="s">
        <v>357</v>
      </c>
      <c r="FTA95" s="590" t="s">
        <v>357</v>
      </c>
      <c r="FTB95" s="590" t="s">
        <v>357</v>
      </c>
      <c r="FTC95" s="590" t="s">
        <v>357</v>
      </c>
      <c r="FTD95" s="590" t="s">
        <v>357</v>
      </c>
      <c r="FTE95" s="590" t="s">
        <v>357</v>
      </c>
      <c r="FTF95" s="590" t="s">
        <v>357</v>
      </c>
      <c r="FTG95" s="590" t="s">
        <v>357</v>
      </c>
      <c r="FTH95" s="590" t="s">
        <v>357</v>
      </c>
      <c r="FTI95" s="590" t="s">
        <v>357</v>
      </c>
      <c r="FTJ95" s="590" t="s">
        <v>357</v>
      </c>
      <c r="FTK95" s="590" t="s">
        <v>357</v>
      </c>
      <c r="FTL95" s="590" t="s">
        <v>357</v>
      </c>
      <c r="FTM95" s="590" t="s">
        <v>357</v>
      </c>
      <c r="FTN95" s="590" t="s">
        <v>357</v>
      </c>
      <c r="FTO95" s="590" t="s">
        <v>357</v>
      </c>
      <c r="FTP95" s="590" t="s">
        <v>357</v>
      </c>
      <c r="FTQ95" s="590" t="s">
        <v>357</v>
      </c>
      <c r="FTR95" s="590" t="s">
        <v>357</v>
      </c>
      <c r="FTS95" s="590" t="s">
        <v>357</v>
      </c>
      <c r="FTT95" s="590" t="s">
        <v>357</v>
      </c>
      <c r="FTU95" s="590" t="s">
        <v>357</v>
      </c>
      <c r="FTV95" s="590" t="s">
        <v>357</v>
      </c>
      <c r="FTW95" s="590" t="s">
        <v>357</v>
      </c>
      <c r="FTX95" s="590" t="s">
        <v>357</v>
      </c>
      <c r="FTY95" s="590" t="s">
        <v>357</v>
      </c>
      <c r="FTZ95" s="590" t="s">
        <v>357</v>
      </c>
      <c r="FUA95" s="590" t="s">
        <v>357</v>
      </c>
      <c r="FUB95" s="590" t="s">
        <v>357</v>
      </c>
      <c r="FUC95" s="590" t="s">
        <v>357</v>
      </c>
      <c r="FUD95" s="590" t="s">
        <v>357</v>
      </c>
      <c r="FUE95" s="590" t="s">
        <v>357</v>
      </c>
      <c r="FUF95" s="590" t="s">
        <v>357</v>
      </c>
      <c r="FUG95" s="590" t="s">
        <v>357</v>
      </c>
      <c r="FUH95" s="590" t="s">
        <v>357</v>
      </c>
      <c r="FUI95" s="590" t="s">
        <v>357</v>
      </c>
      <c r="FUJ95" s="590" t="s">
        <v>357</v>
      </c>
      <c r="FUK95" s="590" t="s">
        <v>357</v>
      </c>
      <c r="FUL95" s="590" t="s">
        <v>357</v>
      </c>
      <c r="FUM95" s="590" t="s">
        <v>357</v>
      </c>
      <c r="FUN95" s="590" t="s">
        <v>357</v>
      </c>
      <c r="FUO95" s="590" t="s">
        <v>357</v>
      </c>
      <c r="FUP95" s="590" t="s">
        <v>357</v>
      </c>
      <c r="FUQ95" s="590" t="s">
        <v>357</v>
      </c>
      <c r="FUR95" s="590" t="s">
        <v>357</v>
      </c>
      <c r="FUS95" s="590" t="s">
        <v>357</v>
      </c>
      <c r="FUT95" s="590" t="s">
        <v>357</v>
      </c>
      <c r="FUU95" s="590" t="s">
        <v>357</v>
      </c>
      <c r="FUV95" s="590" t="s">
        <v>357</v>
      </c>
      <c r="FUW95" s="590" t="s">
        <v>357</v>
      </c>
      <c r="FUX95" s="590" t="s">
        <v>357</v>
      </c>
      <c r="FUY95" s="590" t="s">
        <v>357</v>
      </c>
      <c r="FUZ95" s="590" t="s">
        <v>357</v>
      </c>
      <c r="FVA95" s="590" t="s">
        <v>357</v>
      </c>
      <c r="FVB95" s="590" t="s">
        <v>357</v>
      </c>
      <c r="FVC95" s="590" t="s">
        <v>357</v>
      </c>
      <c r="FVD95" s="590" t="s">
        <v>357</v>
      </c>
      <c r="FVE95" s="590" t="s">
        <v>357</v>
      </c>
      <c r="FVF95" s="590" t="s">
        <v>357</v>
      </c>
      <c r="FVG95" s="590" t="s">
        <v>357</v>
      </c>
      <c r="FVH95" s="590" t="s">
        <v>357</v>
      </c>
      <c r="FVI95" s="590" t="s">
        <v>357</v>
      </c>
      <c r="FVJ95" s="590" t="s">
        <v>357</v>
      </c>
      <c r="FVK95" s="590" t="s">
        <v>357</v>
      </c>
      <c r="FVL95" s="590" t="s">
        <v>357</v>
      </c>
      <c r="FVM95" s="590" t="s">
        <v>357</v>
      </c>
      <c r="FVN95" s="590" t="s">
        <v>357</v>
      </c>
      <c r="FVO95" s="590" t="s">
        <v>357</v>
      </c>
      <c r="FVP95" s="590" t="s">
        <v>357</v>
      </c>
      <c r="FVQ95" s="590" t="s">
        <v>357</v>
      </c>
      <c r="FVR95" s="590" t="s">
        <v>357</v>
      </c>
      <c r="FVS95" s="590" t="s">
        <v>357</v>
      </c>
      <c r="FVT95" s="590" t="s">
        <v>357</v>
      </c>
      <c r="FVU95" s="590" t="s">
        <v>357</v>
      </c>
      <c r="FVV95" s="590" t="s">
        <v>357</v>
      </c>
      <c r="FVW95" s="590" t="s">
        <v>357</v>
      </c>
      <c r="FVX95" s="590" t="s">
        <v>357</v>
      </c>
      <c r="FVY95" s="590" t="s">
        <v>357</v>
      </c>
      <c r="FVZ95" s="590" t="s">
        <v>357</v>
      </c>
      <c r="FWA95" s="590" t="s">
        <v>357</v>
      </c>
      <c r="FWB95" s="590" t="s">
        <v>357</v>
      </c>
      <c r="FWC95" s="590" t="s">
        <v>357</v>
      </c>
      <c r="FWD95" s="590" t="s">
        <v>357</v>
      </c>
      <c r="FWE95" s="590" t="s">
        <v>357</v>
      </c>
      <c r="FWF95" s="590" t="s">
        <v>357</v>
      </c>
      <c r="FWG95" s="590" t="s">
        <v>357</v>
      </c>
      <c r="FWH95" s="590" t="s">
        <v>357</v>
      </c>
      <c r="FWI95" s="590" t="s">
        <v>357</v>
      </c>
      <c r="FWJ95" s="590" t="s">
        <v>357</v>
      </c>
      <c r="FWK95" s="590" t="s">
        <v>357</v>
      </c>
      <c r="FWL95" s="590" t="s">
        <v>357</v>
      </c>
      <c r="FWM95" s="590" t="s">
        <v>357</v>
      </c>
      <c r="FWN95" s="590" t="s">
        <v>357</v>
      </c>
      <c r="FWO95" s="590" t="s">
        <v>357</v>
      </c>
      <c r="FWP95" s="590" t="s">
        <v>357</v>
      </c>
      <c r="FWQ95" s="590" t="s">
        <v>357</v>
      </c>
      <c r="FWR95" s="590" t="s">
        <v>357</v>
      </c>
      <c r="FWS95" s="590" t="s">
        <v>357</v>
      </c>
      <c r="FWT95" s="590" t="s">
        <v>357</v>
      </c>
      <c r="FWU95" s="590" t="s">
        <v>357</v>
      </c>
      <c r="FWV95" s="590" t="s">
        <v>357</v>
      </c>
      <c r="FWW95" s="590" t="s">
        <v>357</v>
      </c>
      <c r="FWX95" s="590" t="s">
        <v>357</v>
      </c>
      <c r="FWY95" s="590" t="s">
        <v>357</v>
      </c>
      <c r="FWZ95" s="590" t="s">
        <v>357</v>
      </c>
      <c r="FXA95" s="590" t="s">
        <v>357</v>
      </c>
      <c r="FXB95" s="590" t="s">
        <v>357</v>
      </c>
      <c r="FXC95" s="590" t="s">
        <v>357</v>
      </c>
      <c r="FXD95" s="590" t="s">
        <v>357</v>
      </c>
      <c r="FXE95" s="590" t="s">
        <v>357</v>
      </c>
      <c r="FXF95" s="590" t="s">
        <v>357</v>
      </c>
      <c r="FXG95" s="590" t="s">
        <v>357</v>
      </c>
      <c r="FXH95" s="590" t="s">
        <v>357</v>
      </c>
      <c r="FXI95" s="590" t="s">
        <v>357</v>
      </c>
      <c r="FXJ95" s="590" t="s">
        <v>357</v>
      </c>
      <c r="FXK95" s="590" t="s">
        <v>357</v>
      </c>
      <c r="FXL95" s="590" t="s">
        <v>357</v>
      </c>
      <c r="FXM95" s="590" t="s">
        <v>357</v>
      </c>
      <c r="FXN95" s="590" t="s">
        <v>357</v>
      </c>
      <c r="FXO95" s="590" t="s">
        <v>357</v>
      </c>
      <c r="FXP95" s="590" t="s">
        <v>357</v>
      </c>
      <c r="FXQ95" s="590" t="s">
        <v>357</v>
      </c>
      <c r="FXR95" s="590" t="s">
        <v>357</v>
      </c>
      <c r="FXS95" s="590" t="s">
        <v>357</v>
      </c>
      <c r="FXT95" s="590" t="s">
        <v>357</v>
      </c>
      <c r="FXU95" s="590" t="s">
        <v>357</v>
      </c>
      <c r="FXV95" s="590" t="s">
        <v>357</v>
      </c>
      <c r="FXW95" s="590" t="s">
        <v>357</v>
      </c>
      <c r="FXX95" s="590" t="s">
        <v>357</v>
      </c>
      <c r="FXY95" s="590" t="s">
        <v>357</v>
      </c>
      <c r="FXZ95" s="590" t="s">
        <v>357</v>
      </c>
      <c r="FYA95" s="590" t="s">
        <v>357</v>
      </c>
      <c r="FYB95" s="590" t="s">
        <v>357</v>
      </c>
      <c r="FYC95" s="590" t="s">
        <v>357</v>
      </c>
      <c r="FYD95" s="590" t="s">
        <v>357</v>
      </c>
      <c r="FYE95" s="590" t="s">
        <v>357</v>
      </c>
      <c r="FYF95" s="590" t="s">
        <v>357</v>
      </c>
      <c r="FYG95" s="590" t="s">
        <v>357</v>
      </c>
      <c r="FYH95" s="590" t="s">
        <v>357</v>
      </c>
      <c r="FYI95" s="590" t="s">
        <v>357</v>
      </c>
      <c r="FYJ95" s="590" t="s">
        <v>357</v>
      </c>
      <c r="FYK95" s="590" t="s">
        <v>357</v>
      </c>
      <c r="FYL95" s="590" t="s">
        <v>357</v>
      </c>
      <c r="FYM95" s="590" t="s">
        <v>357</v>
      </c>
      <c r="FYN95" s="590" t="s">
        <v>357</v>
      </c>
      <c r="FYO95" s="590" t="s">
        <v>357</v>
      </c>
      <c r="FYP95" s="590" t="s">
        <v>357</v>
      </c>
      <c r="FYQ95" s="590" t="s">
        <v>357</v>
      </c>
      <c r="FYR95" s="590" t="s">
        <v>357</v>
      </c>
      <c r="FYS95" s="590" t="s">
        <v>357</v>
      </c>
      <c r="FYT95" s="590" t="s">
        <v>357</v>
      </c>
      <c r="FYU95" s="590" t="s">
        <v>357</v>
      </c>
      <c r="FYV95" s="590" t="s">
        <v>357</v>
      </c>
      <c r="FYW95" s="590" t="s">
        <v>357</v>
      </c>
      <c r="FYX95" s="590" t="s">
        <v>357</v>
      </c>
      <c r="FYY95" s="590" t="s">
        <v>357</v>
      </c>
      <c r="FYZ95" s="590" t="s">
        <v>357</v>
      </c>
      <c r="FZA95" s="590" t="s">
        <v>357</v>
      </c>
      <c r="FZB95" s="590" t="s">
        <v>357</v>
      </c>
      <c r="FZC95" s="590" t="s">
        <v>357</v>
      </c>
      <c r="FZD95" s="590" t="s">
        <v>357</v>
      </c>
      <c r="FZE95" s="590" t="s">
        <v>357</v>
      </c>
      <c r="FZF95" s="590" t="s">
        <v>357</v>
      </c>
      <c r="FZG95" s="590" t="s">
        <v>357</v>
      </c>
      <c r="FZH95" s="590" t="s">
        <v>357</v>
      </c>
      <c r="FZI95" s="590" t="s">
        <v>357</v>
      </c>
      <c r="FZJ95" s="590" t="s">
        <v>357</v>
      </c>
      <c r="FZK95" s="590" t="s">
        <v>357</v>
      </c>
      <c r="FZL95" s="590" t="s">
        <v>357</v>
      </c>
      <c r="FZM95" s="590" t="s">
        <v>357</v>
      </c>
      <c r="FZN95" s="590" t="s">
        <v>357</v>
      </c>
      <c r="FZO95" s="590" t="s">
        <v>357</v>
      </c>
      <c r="FZP95" s="590" t="s">
        <v>357</v>
      </c>
      <c r="FZQ95" s="590" t="s">
        <v>357</v>
      </c>
      <c r="FZR95" s="590" t="s">
        <v>357</v>
      </c>
      <c r="FZS95" s="590" t="s">
        <v>357</v>
      </c>
      <c r="FZT95" s="590" t="s">
        <v>357</v>
      </c>
      <c r="FZU95" s="590" t="s">
        <v>357</v>
      </c>
      <c r="FZV95" s="590" t="s">
        <v>357</v>
      </c>
      <c r="FZW95" s="590" t="s">
        <v>357</v>
      </c>
      <c r="FZX95" s="590" t="s">
        <v>357</v>
      </c>
      <c r="FZY95" s="590" t="s">
        <v>357</v>
      </c>
      <c r="FZZ95" s="590" t="s">
        <v>357</v>
      </c>
      <c r="GAA95" s="590" t="s">
        <v>357</v>
      </c>
      <c r="GAB95" s="590" t="s">
        <v>357</v>
      </c>
      <c r="GAC95" s="590" t="s">
        <v>357</v>
      </c>
      <c r="GAD95" s="590" t="s">
        <v>357</v>
      </c>
      <c r="GAE95" s="590" t="s">
        <v>357</v>
      </c>
      <c r="GAF95" s="590" t="s">
        <v>357</v>
      </c>
      <c r="GAG95" s="590" t="s">
        <v>357</v>
      </c>
      <c r="GAH95" s="590" t="s">
        <v>357</v>
      </c>
      <c r="GAI95" s="590" t="s">
        <v>357</v>
      </c>
      <c r="GAJ95" s="590" t="s">
        <v>357</v>
      </c>
      <c r="GAK95" s="590" t="s">
        <v>357</v>
      </c>
      <c r="GAL95" s="590" t="s">
        <v>357</v>
      </c>
      <c r="GAM95" s="590" t="s">
        <v>357</v>
      </c>
      <c r="GAN95" s="590" t="s">
        <v>357</v>
      </c>
      <c r="GAO95" s="590" t="s">
        <v>357</v>
      </c>
      <c r="GAP95" s="590" t="s">
        <v>357</v>
      </c>
      <c r="GAQ95" s="590" t="s">
        <v>357</v>
      </c>
      <c r="GAR95" s="590" t="s">
        <v>357</v>
      </c>
      <c r="GAS95" s="590" t="s">
        <v>357</v>
      </c>
      <c r="GAT95" s="590" t="s">
        <v>357</v>
      </c>
      <c r="GAU95" s="590" t="s">
        <v>357</v>
      </c>
      <c r="GAV95" s="590" t="s">
        <v>357</v>
      </c>
      <c r="GAW95" s="590" t="s">
        <v>357</v>
      </c>
      <c r="GAX95" s="590" t="s">
        <v>357</v>
      </c>
      <c r="GAY95" s="590" t="s">
        <v>357</v>
      </c>
      <c r="GAZ95" s="590" t="s">
        <v>357</v>
      </c>
      <c r="GBA95" s="590" t="s">
        <v>357</v>
      </c>
      <c r="GBB95" s="590" t="s">
        <v>357</v>
      </c>
      <c r="GBC95" s="590" t="s">
        <v>357</v>
      </c>
      <c r="GBD95" s="590" t="s">
        <v>357</v>
      </c>
      <c r="GBE95" s="590" t="s">
        <v>357</v>
      </c>
      <c r="GBF95" s="590" t="s">
        <v>357</v>
      </c>
      <c r="GBG95" s="590" t="s">
        <v>357</v>
      </c>
      <c r="GBH95" s="590" t="s">
        <v>357</v>
      </c>
      <c r="GBI95" s="590" t="s">
        <v>357</v>
      </c>
      <c r="GBJ95" s="590" t="s">
        <v>357</v>
      </c>
      <c r="GBK95" s="590" t="s">
        <v>357</v>
      </c>
      <c r="GBL95" s="590" t="s">
        <v>357</v>
      </c>
      <c r="GBM95" s="590" t="s">
        <v>357</v>
      </c>
      <c r="GBN95" s="590" t="s">
        <v>357</v>
      </c>
      <c r="GBO95" s="590" t="s">
        <v>357</v>
      </c>
      <c r="GBP95" s="590" t="s">
        <v>357</v>
      </c>
      <c r="GBQ95" s="590" t="s">
        <v>357</v>
      </c>
      <c r="GBR95" s="590" t="s">
        <v>357</v>
      </c>
      <c r="GBS95" s="590" t="s">
        <v>357</v>
      </c>
      <c r="GBT95" s="590" t="s">
        <v>357</v>
      </c>
      <c r="GBU95" s="590" t="s">
        <v>357</v>
      </c>
      <c r="GBV95" s="590" t="s">
        <v>357</v>
      </c>
      <c r="GBW95" s="590" t="s">
        <v>357</v>
      </c>
      <c r="GBX95" s="590" t="s">
        <v>357</v>
      </c>
      <c r="GBY95" s="590" t="s">
        <v>357</v>
      </c>
      <c r="GBZ95" s="590" t="s">
        <v>357</v>
      </c>
      <c r="GCA95" s="590" t="s">
        <v>357</v>
      </c>
      <c r="GCB95" s="590" t="s">
        <v>357</v>
      </c>
      <c r="GCC95" s="590" t="s">
        <v>357</v>
      </c>
      <c r="GCD95" s="590" t="s">
        <v>357</v>
      </c>
      <c r="GCE95" s="590" t="s">
        <v>357</v>
      </c>
      <c r="GCF95" s="590" t="s">
        <v>357</v>
      </c>
      <c r="GCG95" s="590" t="s">
        <v>357</v>
      </c>
      <c r="GCH95" s="590" t="s">
        <v>357</v>
      </c>
      <c r="GCI95" s="590" t="s">
        <v>357</v>
      </c>
      <c r="GCJ95" s="590" t="s">
        <v>357</v>
      </c>
      <c r="GCK95" s="590" t="s">
        <v>357</v>
      </c>
      <c r="GCL95" s="590" t="s">
        <v>357</v>
      </c>
      <c r="GCM95" s="590" t="s">
        <v>357</v>
      </c>
      <c r="GCN95" s="590" t="s">
        <v>357</v>
      </c>
      <c r="GCO95" s="590" t="s">
        <v>357</v>
      </c>
      <c r="GCP95" s="590" t="s">
        <v>357</v>
      </c>
      <c r="GCQ95" s="590" t="s">
        <v>357</v>
      </c>
      <c r="GCR95" s="590" t="s">
        <v>357</v>
      </c>
      <c r="GCS95" s="590" t="s">
        <v>357</v>
      </c>
      <c r="GCT95" s="590" t="s">
        <v>357</v>
      </c>
      <c r="GCU95" s="590" t="s">
        <v>357</v>
      </c>
      <c r="GCV95" s="590" t="s">
        <v>357</v>
      </c>
      <c r="GCW95" s="590" t="s">
        <v>357</v>
      </c>
      <c r="GCX95" s="590" t="s">
        <v>357</v>
      </c>
      <c r="GCY95" s="590" t="s">
        <v>357</v>
      </c>
      <c r="GCZ95" s="590" t="s">
        <v>357</v>
      </c>
      <c r="GDA95" s="590" t="s">
        <v>357</v>
      </c>
      <c r="GDB95" s="590" t="s">
        <v>357</v>
      </c>
      <c r="GDC95" s="590" t="s">
        <v>357</v>
      </c>
      <c r="GDD95" s="590" t="s">
        <v>357</v>
      </c>
      <c r="GDE95" s="590" t="s">
        <v>357</v>
      </c>
      <c r="GDF95" s="590" t="s">
        <v>357</v>
      </c>
      <c r="GDG95" s="590" t="s">
        <v>357</v>
      </c>
      <c r="GDH95" s="590" t="s">
        <v>357</v>
      </c>
      <c r="GDI95" s="590" t="s">
        <v>357</v>
      </c>
      <c r="GDJ95" s="590" t="s">
        <v>357</v>
      </c>
      <c r="GDK95" s="590" t="s">
        <v>357</v>
      </c>
      <c r="GDL95" s="590" t="s">
        <v>357</v>
      </c>
      <c r="GDM95" s="590" t="s">
        <v>357</v>
      </c>
      <c r="GDN95" s="590" t="s">
        <v>357</v>
      </c>
      <c r="GDO95" s="590" t="s">
        <v>357</v>
      </c>
      <c r="GDP95" s="590" t="s">
        <v>357</v>
      </c>
      <c r="GDQ95" s="590" t="s">
        <v>357</v>
      </c>
      <c r="GDR95" s="590" t="s">
        <v>357</v>
      </c>
      <c r="GDS95" s="590" t="s">
        <v>357</v>
      </c>
      <c r="GDT95" s="590" t="s">
        <v>357</v>
      </c>
      <c r="GDU95" s="590" t="s">
        <v>357</v>
      </c>
      <c r="GDV95" s="590" t="s">
        <v>357</v>
      </c>
      <c r="GDW95" s="590" t="s">
        <v>357</v>
      </c>
      <c r="GDX95" s="590" t="s">
        <v>357</v>
      </c>
      <c r="GDY95" s="590" t="s">
        <v>357</v>
      </c>
      <c r="GDZ95" s="590" t="s">
        <v>357</v>
      </c>
      <c r="GEA95" s="590" t="s">
        <v>357</v>
      </c>
      <c r="GEB95" s="590" t="s">
        <v>357</v>
      </c>
      <c r="GEC95" s="590" t="s">
        <v>357</v>
      </c>
      <c r="GED95" s="590" t="s">
        <v>357</v>
      </c>
      <c r="GEE95" s="590" t="s">
        <v>357</v>
      </c>
      <c r="GEF95" s="590" t="s">
        <v>357</v>
      </c>
      <c r="GEG95" s="590" t="s">
        <v>357</v>
      </c>
      <c r="GEH95" s="590" t="s">
        <v>357</v>
      </c>
      <c r="GEI95" s="590" t="s">
        <v>357</v>
      </c>
      <c r="GEJ95" s="590" t="s">
        <v>357</v>
      </c>
      <c r="GEK95" s="590" t="s">
        <v>357</v>
      </c>
      <c r="GEL95" s="590" t="s">
        <v>357</v>
      </c>
      <c r="GEM95" s="590" t="s">
        <v>357</v>
      </c>
      <c r="GEN95" s="590" t="s">
        <v>357</v>
      </c>
      <c r="GEO95" s="590" t="s">
        <v>357</v>
      </c>
      <c r="GEP95" s="590" t="s">
        <v>357</v>
      </c>
      <c r="GEQ95" s="590" t="s">
        <v>357</v>
      </c>
      <c r="GER95" s="590" t="s">
        <v>357</v>
      </c>
      <c r="GES95" s="590" t="s">
        <v>357</v>
      </c>
      <c r="GET95" s="590" t="s">
        <v>357</v>
      </c>
      <c r="GEU95" s="590" t="s">
        <v>357</v>
      </c>
      <c r="GEV95" s="590" t="s">
        <v>357</v>
      </c>
      <c r="GEW95" s="590" t="s">
        <v>357</v>
      </c>
      <c r="GEX95" s="590" t="s">
        <v>357</v>
      </c>
      <c r="GEY95" s="590" t="s">
        <v>357</v>
      </c>
      <c r="GEZ95" s="590" t="s">
        <v>357</v>
      </c>
      <c r="GFA95" s="590" t="s">
        <v>357</v>
      </c>
      <c r="GFB95" s="590" t="s">
        <v>357</v>
      </c>
      <c r="GFC95" s="590" t="s">
        <v>357</v>
      </c>
      <c r="GFD95" s="590" t="s">
        <v>357</v>
      </c>
      <c r="GFE95" s="590" t="s">
        <v>357</v>
      </c>
      <c r="GFF95" s="590" t="s">
        <v>357</v>
      </c>
      <c r="GFG95" s="590" t="s">
        <v>357</v>
      </c>
      <c r="GFH95" s="590" t="s">
        <v>357</v>
      </c>
      <c r="GFI95" s="590" t="s">
        <v>357</v>
      </c>
      <c r="GFJ95" s="590" t="s">
        <v>357</v>
      </c>
      <c r="GFK95" s="590" t="s">
        <v>357</v>
      </c>
      <c r="GFL95" s="590" t="s">
        <v>357</v>
      </c>
      <c r="GFM95" s="590" t="s">
        <v>357</v>
      </c>
      <c r="GFN95" s="590" t="s">
        <v>357</v>
      </c>
      <c r="GFO95" s="590" t="s">
        <v>357</v>
      </c>
      <c r="GFP95" s="590" t="s">
        <v>357</v>
      </c>
      <c r="GFQ95" s="590" t="s">
        <v>357</v>
      </c>
      <c r="GFR95" s="590" t="s">
        <v>357</v>
      </c>
      <c r="GFS95" s="590" t="s">
        <v>357</v>
      </c>
      <c r="GFT95" s="590" t="s">
        <v>357</v>
      </c>
      <c r="GFU95" s="590" t="s">
        <v>357</v>
      </c>
      <c r="GFV95" s="590" t="s">
        <v>357</v>
      </c>
      <c r="GFW95" s="590" t="s">
        <v>357</v>
      </c>
      <c r="GFX95" s="590" t="s">
        <v>357</v>
      </c>
      <c r="GFY95" s="590" t="s">
        <v>357</v>
      </c>
      <c r="GFZ95" s="590" t="s">
        <v>357</v>
      </c>
      <c r="GGA95" s="590" t="s">
        <v>357</v>
      </c>
      <c r="GGB95" s="590" t="s">
        <v>357</v>
      </c>
      <c r="GGC95" s="590" t="s">
        <v>357</v>
      </c>
      <c r="GGD95" s="590" t="s">
        <v>357</v>
      </c>
      <c r="GGE95" s="590" t="s">
        <v>357</v>
      </c>
      <c r="GGF95" s="590" t="s">
        <v>357</v>
      </c>
      <c r="GGG95" s="590" t="s">
        <v>357</v>
      </c>
      <c r="GGH95" s="590" t="s">
        <v>357</v>
      </c>
      <c r="GGI95" s="590" t="s">
        <v>357</v>
      </c>
      <c r="GGJ95" s="590" t="s">
        <v>357</v>
      </c>
      <c r="GGK95" s="590" t="s">
        <v>357</v>
      </c>
      <c r="GGL95" s="590" t="s">
        <v>357</v>
      </c>
      <c r="GGM95" s="590" t="s">
        <v>357</v>
      </c>
      <c r="GGN95" s="590" t="s">
        <v>357</v>
      </c>
      <c r="GGO95" s="590" t="s">
        <v>357</v>
      </c>
      <c r="GGP95" s="590" t="s">
        <v>357</v>
      </c>
      <c r="GGQ95" s="590" t="s">
        <v>357</v>
      </c>
      <c r="GGR95" s="590" t="s">
        <v>357</v>
      </c>
      <c r="GGS95" s="590" t="s">
        <v>357</v>
      </c>
      <c r="GGT95" s="590" t="s">
        <v>357</v>
      </c>
      <c r="GGU95" s="590" t="s">
        <v>357</v>
      </c>
      <c r="GGV95" s="590" t="s">
        <v>357</v>
      </c>
      <c r="GGW95" s="590" t="s">
        <v>357</v>
      </c>
      <c r="GGX95" s="590" t="s">
        <v>357</v>
      </c>
      <c r="GGY95" s="590" t="s">
        <v>357</v>
      </c>
      <c r="GGZ95" s="590" t="s">
        <v>357</v>
      </c>
      <c r="GHA95" s="590" t="s">
        <v>357</v>
      </c>
      <c r="GHB95" s="590" t="s">
        <v>357</v>
      </c>
      <c r="GHC95" s="590" t="s">
        <v>357</v>
      </c>
      <c r="GHD95" s="590" t="s">
        <v>357</v>
      </c>
      <c r="GHE95" s="590" t="s">
        <v>357</v>
      </c>
      <c r="GHF95" s="590" t="s">
        <v>357</v>
      </c>
      <c r="GHG95" s="590" t="s">
        <v>357</v>
      </c>
      <c r="GHH95" s="590" t="s">
        <v>357</v>
      </c>
      <c r="GHI95" s="590" t="s">
        <v>357</v>
      </c>
      <c r="GHJ95" s="590" t="s">
        <v>357</v>
      </c>
      <c r="GHK95" s="590" t="s">
        <v>357</v>
      </c>
      <c r="GHL95" s="590" t="s">
        <v>357</v>
      </c>
      <c r="GHM95" s="590" t="s">
        <v>357</v>
      </c>
      <c r="GHN95" s="590" t="s">
        <v>357</v>
      </c>
      <c r="GHO95" s="590" t="s">
        <v>357</v>
      </c>
      <c r="GHP95" s="590" t="s">
        <v>357</v>
      </c>
      <c r="GHQ95" s="590" t="s">
        <v>357</v>
      </c>
      <c r="GHR95" s="590" t="s">
        <v>357</v>
      </c>
      <c r="GHS95" s="590" t="s">
        <v>357</v>
      </c>
      <c r="GHT95" s="590" t="s">
        <v>357</v>
      </c>
      <c r="GHU95" s="590" t="s">
        <v>357</v>
      </c>
      <c r="GHV95" s="590" t="s">
        <v>357</v>
      </c>
      <c r="GHW95" s="590" t="s">
        <v>357</v>
      </c>
      <c r="GHX95" s="590" t="s">
        <v>357</v>
      </c>
      <c r="GHY95" s="590" t="s">
        <v>357</v>
      </c>
      <c r="GHZ95" s="590" t="s">
        <v>357</v>
      </c>
      <c r="GIA95" s="590" t="s">
        <v>357</v>
      </c>
      <c r="GIB95" s="590" t="s">
        <v>357</v>
      </c>
      <c r="GIC95" s="590" t="s">
        <v>357</v>
      </c>
      <c r="GID95" s="590" t="s">
        <v>357</v>
      </c>
      <c r="GIE95" s="590" t="s">
        <v>357</v>
      </c>
      <c r="GIF95" s="590" t="s">
        <v>357</v>
      </c>
      <c r="GIG95" s="590" t="s">
        <v>357</v>
      </c>
      <c r="GIH95" s="590" t="s">
        <v>357</v>
      </c>
      <c r="GII95" s="590" t="s">
        <v>357</v>
      </c>
      <c r="GIJ95" s="590" t="s">
        <v>357</v>
      </c>
      <c r="GIK95" s="590" t="s">
        <v>357</v>
      </c>
      <c r="GIL95" s="590" t="s">
        <v>357</v>
      </c>
      <c r="GIM95" s="590" t="s">
        <v>357</v>
      </c>
      <c r="GIN95" s="590" t="s">
        <v>357</v>
      </c>
      <c r="GIO95" s="590" t="s">
        <v>357</v>
      </c>
      <c r="GIP95" s="590" t="s">
        <v>357</v>
      </c>
      <c r="GIQ95" s="590" t="s">
        <v>357</v>
      </c>
      <c r="GIR95" s="590" t="s">
        <v>357</v>
      </c>
      <c r="GIS95" s="590" t="s">
        <v>357</v>
      </c>
      <c r="GIT95" s="590" t="s">
        <v>357</v>
      </c>
      <c r="GIU95" s="590" t="s">
        <v>357</v>
      </c>
      <c r="GIV95" s="590" t="s">
        <v>357</v>
      </c>
      <c r="GIW95" s="590" t="s">
        <v>357</v>
      </c>
      <c r="GIX95" s="590" t="s">
        <v>357</v>
      </c>
      <c r="GIY95" s="590" t="s">
        <v>357</v>
      </c>
      <c r="GIZ95" s="590" t="s">
        <v>357</v>
      </c>
      <c r="GJA95" s="590" t="s">
        <v>357</v>
      </c>
      <c r="GJB95" s="590" t="s">
        <v>357</v>
      </c>
      <c r="GJC95" s="590" t="s">
        <v>357</v>
      </c>
      <c r="GJD95" s="590" t="s">
        <v>357</v>
      </c>
      <c r="GJE95" s="590" t="s">
        <v>357</v>
      </c>
      <c r="GJF95" s="590" t="s">
        <v>357</v>
      </c>
      <c r="GJG95" s="590" t="s">
        <v>357</v>
      </c>
      <c r="GJH95" s="590" t="s">
        <v>357</v>
      </c>
      <c r="GJI95" s="590" t="s">
        <v>357</v>
      </c>
      <c r="GJJ95" s="590" t="s">
        <v>357</v>
      </c>
      <c r="GJK95" s="590" t="s">
        <v>357</v>
      </c>
      <c r="GJL95" s="590" t="s">
        <v>357</v>
      </c>
      <c r="GJM95" s="590" t="s">
        <v>357</v>
      </c>
      <c r="GJN95" s="590" t="s">
        <v>357</v>
      </c>
      <c r="GJO95" s="590" t="s">
        <v>357</v>
      </c>
      <c r="GJP95" s="590" t="s">
        <v>357</v>
      </c>
      <c r="GJQ95" s="590" t="s">
        <v>357</v>
      </c>
      <c r="GJR95" s="590" t="s">
        <v>357</v>
      </c>
      <c r="GJS95" s="590" t="s">
        <v>357</v>
      </c>
      <c r="GJT95" s="590" t="s">
        <v>357</v>
      </c>
      <c r="GJU95" s="590" t="s">
        <v>357</v>
      </c>
      <c r="GJV95" s="590" t="s">
        <v>357</v>
      </c>
      <c r="GJW95" s="590" t="s">
        <v>357</v>
      </c>
      <c r="GJX95" s="590" t="s">
        <v>357</v>
      </c>
      <c r="GJY95" s="590" t="s">
        <v>357</v>
      </c>
      <c r="GJZ95" s="590" t="s">
        <v>357</v>
      </c>
      <c r="GKA95" s="590" t="s">
        <v>357</v>
      </c>
      <c r="GKB95" s="590" t="s">
        <v>357</v>
      </c>
      <c r="GKC95" s="590" t="s">
        <v>357</v>
      </c>
      <c r="GKD95" s="590" t="s">
        <v>357</v>
      </c>
      <c r="GKE95" s="590" t="s">
        <v>357</v>
      </c>
      <c r="GKF95" s="590" t="s">
        <v>357</v>
      </c>
      <c r="GKG95" s="590" t="s">
        <v>357</v>
      </c>
      <c r="GKH95" s="590" t="s">
        <v>357</v>
      </c>
      <c r="GKI95" s="590" t="s">
        <v>357</v>
      </c>
      <c r="GKJ95" s="590" t="s">
        <v>357</v>
      </c>
      <c r="GKK95" s="590" t="s">
        <v>357</v>
      </c>
      <c r="GKL95" s="590" t="s">
        <v>357</v>
      </c>
      <c r="GKM95" s="590" t="s">
        <v>357</v>
      </c>
      <c r="GKN95" s="590" t="s">
        <v>357</v>
      </c>
      <c r="GKO95" s="590" t="s">
        <v>357</v>
      </c>
      <c r="GKP95" s="590" t="s">
        <v>357</v>
      </c>
      <c r="GKQ95" s="590" t="s">
        <v>357</v>
      </c>
      <c r="GKR95" s="590" t="s">
        <v>357</v>
      </c>
      <c r="GKS95" s="590" t="s">
        <v>357</v>
      </c>
      <c r="GKT95" s="590" t="s">
        <v>357</v>
      </c>
      <c r="GKU95" s="590" t="s">
        <v>357</v>
      </c>
      <c r="GKV95" s="590" t="s">
        <v>357</v>
      </c>
      <c r="GKW95" s="590" t="s">
        <v>357</v>
      </c>
      <c r="GKX95" s="590" t="s">
        <v>357</v>
      </c>
      <c r="GKY95" s="590" t="s">
        <v>357</v>
      </c>
      <c r="GKZ95" s="590" t="s">
        <v>357</v>
      </c>
      <c r="GLA95" s="590" t="s">
        <v>357</v>
      </c>
      <c r="GLB95" s="590" t="s">
        <v>357</v>
      </c>
      <c r="GLC95" s="590" t="s">
        <v>357</v>
      </c>
      <c r="GLD95" s="590" t="s">
        <v>357</v>
      </c>
      <c r="GLE95" s="590" t="s">
        <v>357</v>
      </c>
      <c r="GLF95" s="590" t="s">
        <v>357</v>
      </c>
      <c r="GLG95" s="590" t="s">
        <v>357</v>
      </c>
      <c r="GLH95" s="590" t="s">
        <v>357</v>
      </c>
      <c r="GLI95" s="590" t="s">
        <v>357</v>
      </c>
      <c r="GLJ95" s="590" t="s">
        <v>357</v>
      </c>
      <c r="GLK95" s="590" t="s">
        <v>357</v>
      </c>
      <c r="GLL95" s="590" t="s">
        <v>357</v>
      </c>
      <c r="GLM95" s="590" t="s">
        <v>357</v>
      </c>
      <c r="GLN95" s="590" t="s">
        <v>357</v>
      </c>
      <c r="GLO95" s="590" t="s">
        <v>357</v>
      </c>
      <c r="GLP95" s="590" t="s">
        <v>357</v>
      </c>
      <c r="GLQ95" s="590" t="s">
        <v>357</v>
      </c>
      <c r="GLR95" s="590" t="s">
        <v>357</v>
      </c>
      <c r="GLS95" s="590" t="s">
        <v>357</v>
      </c>
      <c r="GLT95" s="590" t="s">
        <v>357</v>
      </c>
      <c r="GLU95" s="590" t="s">
        <v>357</v>
      </c>
      <c r="GLV95" s="590" t="s">
        <v>357</v>
      </c>
      <c r="GLW95" s="590" t="s">
        <v>357</v>
      </c>
      <c r="GLX95" s="590" t="s">
        <v>357</v>
      </c>
      <c r="GLY95" s="590" t="s">
        <v>357</v>
      </c>
      <c r="GLZ95" s="590" t="s">
        <v>357</v>
      </c>
      <c r="GMA95" s="590" t="s">
        <v>357</v>
      </c>
      <c r="GMB95" s="590" t="s">
        <v>357</v>
      </c>
      <c r="GMC95" s="590" t="s">
        <v>357</v>
      </c>
      <c r="GMD95" s="590" t="s">
        <v>357</v>
      </c>
      <c r="GME95" s="590" t="s">
        <v>357</v>
      </c>
      <c r="GMF95" s="590" t="s">
        <v>357</v>
      </c>
      <c r="GMG95" s="590" t="s">
        <v>357</v>
      </c>
      <c r="GMH95" s="590" t="s">
        <v>357</v>
      </c>
      <c r="GMI95" s="590" t="s">
        <v>357</v>
      </c>
      <c r="GMJ95" s="590" t="s">
        <v>357</v>
      </c>
      <c r="GMK95" s="590" t="s">
        <v>357</v>
      </c>
      <c r="GML95" s="590" t="s">
        <v>357</v>
      </c>
      <c r="GMM95" s="590" t="s">
        <v>357</v>
      </c>
      <c r="GMN95" s="590" t="s">
        <v>357</v>
      </c>
      <c r="GMO95" s="590" t="s">
        <v>357</v>
      </c>
      <c r="GMP95" s="590" t="s">
        <v>357</v>
      </c>
      <c r="GMQ95" s="590" t="s">
        <v>357</v>
      </c>
      <c r="GMR95" s="590" t="s">
        <v>357</v>
      </c>
      <c r="GMS95" s="590" t="s">
        <v>357</v>
      </c>
      <c r="GMT95" s="590" t="s">
        <v>357</v>
      </c>
      <c r="GMU95" s="590" t="s">
        <v>357</v>
      </c>
      <c r="GMV95" s="590" t="s">
        <v>357</v>
      </c>
      <c r="GMW95" s="590" t="s">
        <v>357</v>
      </c>
      <c r="GMX95" s="590" t="s">
        <v>357</v>
      </c>
      <c r="GMY95" s="590" t="s">
        <v>357</v>
      </c>
      <c r="GMZ95" s="590" t="s">
        <v>357</v>
      </c>
      <c r="GNA95" s="590" t="s">
        <v>357</v>
      </c>
      <c r="GNB95" s="590" t="s">
        <v>357</v>
      </c>
      <c r="GNC95" s="590" t="s">
        <v>357</v>
      </c>
      <c r="GND95" s="590" t="s">
        <v>357</v>
      </c>
      <c r="GNE95" s="590" t="s">
        <v>357</v>
      </c>
      <c r="GNF95" s="590" t="s">
        <v>357</v>
      </c>
      <c r="GNG95" s="590" t="s">
        <v>357</v>
      </c>
      <c r="GNH95" s="590" t="s">
        <v>357</v>
      </c>
      <c r="GNI95" s="590" t="s">
        <v>357</v>
      </c>
      <c r="GNJ95" s="590" t="s">
        <v>357</v>
      </c>
      <c r="GNK95" s="590" t="s">
        <v>357</v>
      </c>
      <c r="GNL95" s="590" t="s">
        <v>357</v>
      </c>
      <c r="GNM95" s="590" t="s">
        <v>357</v>
      </c>
      <c r="GNN95" s="590" t="s">
        <v>357</v>
      </c>
      <c r="GNO95" s="590" t="s">
        <v>357</v>
      </c>
      <c r="GNP95" s="590" t="s">
        <v>357</v>
      </c>
      <c r="GNQ95" s="590" t="s">
        <v>357</v>
      </c>
      <c r="GNR95" s="590" t="s">
        <v>357</v>
      </c>
      <c r="GNS95" s="590" t="s">
        <v>357</v>
      </c>
      <c r="GNT95" s="590" t="s">
        <v>357</v>
      </c>
      <c r="GNU95" s="590" t="s">
        <v>357</v>
      </c>
      <c r="GNV95" s="590" t="s">
        <v>357</v>
      </c>
      <c r="GNW95" s="590" t="s">
        <v>357</v>
      </c>
      <c r="GNX95" s="590" t="s">
        <v>357</v>
      </c>
      <c r="GNY95" s="590" t="s">
        <v>357</v>
      </c>
      <c r="GNZ95" s="590" t="s">
        <v>357</v>
      </c>
      <c r="GOA95" s="590" t="s">
        <v>357</v>
      </c>
      <c r="GOB95" s="590" t="s">
        <v>357</v>
      </c>
      <c r="GOC95" s="590" t="s">
        <v>357</v>
      </c>
      <c r="GOD95" s="590" t="s">
        <v>357</v>
      </c>
      <c r="GOE95" s="590" t="s">
        <v>357</v>
      </c>
      <c r="GOF95" s="590" t="s">
        <v>357</v>
      </c>
      <c r="GOG95" s="590" t="s">
        <v>357</v>
      </c>
      <c r="GOH95" s="590" t="s">
        <v>357</v>
      </c>
      <c r="GOI95" s="590" t="s">
        <v>357</v>
      </c>
      <c r="GOJ95" s="590" t="s">
        <v>357</v>
      </c>
      <c r="GOK95" s="590" t="s">
        <v>357</v>
      </c>
      <c r="GOL95" s="590" t="s">
        <v>357</v>
      </c>
      <c r="GOM95" s="590" t="s">
        <v>357</v>
      </c>
      <c r="GON95" s="590" t="s">
        <v>357</v>
      </c>
      <c r="GOO95" s="590" t="s">
        <v>357</v>
      </c>
      <c r="GOP95" s="590" t="s">
        <v>357</v>
      </c>
      <c r="GOQ95" s="590" t="s">
        <v>357</v>
      </c>
      <c r="GOR95" s="590" t="s">
        <v>357</v>
      </c>
      <c r="GOS95" s="590" t="s">
        <v>357</v>
      </c>
      <c r="GOT95" s="590" t="s">
        <v>357</v>
      </c>
      <c r="GOU95" s="590" t="s">
        <v>357</v>
      </c>
      <c r="GOV95" s="590" t="s">
        <v>357</v>
      </c>
      <c r="GOW95" s="590" t="s">
        <v>357</v>
      </c>
      <c r="GOX95" s="590" t="s">
        <v>357</v>
      </c>
      <c r="GOY95" s="590" t="s">
        <v>357</v>
      </c>
      <c r="GOZ95" s="590" t="s">
        <v>357</v>
      </c>
      <c r="GPA95" s="590" t="s">
        <v>357</v>
      </c>
      <c r="GPB95" s="590" t="s">
        <v>357</v>
      </c>
      <c r="GPC95" s="590" t="s">
        <v>357</v>
      </c>
      <c r="GPD95" s="590" t="s">
        <v>357</v>
      </c>
      <c r="GPE95" s="590" t="s">
        <v>357</v>
      </c>
      <c r="GPF95" s="590" t="s">
        <v>357</v>
      </c>
      <c r="GPG95" s="590" t="s">
        <v>357</v>
      </c>
      <c r="GPH95" s="590" t="s">
        <v>357</v>
      </c>
      <c r="GPI95" s="590" t="s">
        <v>357</v>
      </c>
      <c r="GPJ95" s="590" t="s">
        <v>357</v>
      </c>
      <c r="GPK95" s="590" t="s">
        <v>357</v>
      </c>
      <c r="GPL95" s="590" t="s">
        <v>357</v>
      </c>
      <c r="GPM95" s="590" t="s">
        <v>357</v>
      </c>
      <c r="GPN95" s="590" t="s">
        <v>357</v>
      </c>
      <c r="GPO95" s="590" t="s">
        <v>357</v>
      </c>
      <c r="GPP95" s="590" t="s">
        <v>357</v>
      </c>
      <c r="GPQ95" s="590" t="s">
        <v>357</v>
      </c>
      <c r="GPR95" s="590" t="s">
        <v>357</v>
      </c>
      <c r="GPS95" s="590" t="s">
        <v>357</v>
      </c>
      <c r="GPT95" s="590" t="s">
        <v>357</v>
      </c>
      <c r="GPU95" s="590" t="s">
        <v>357</v>
      </c>
      <c r="GPV95" s="590" t="s">
        <v>357</v>
      </c>
      <c r="GPW95" s="590" t="s">
        <v>357</v>
      </c>
      <c r="GPX95" s="590" t="s">
        <v>357</v>
      </c>
      <c r="GPY95" s="590" t="s">
        <v>357</v>
      </c>
      <c r="GPZ95" s="590" t="s">
        <v>357</v>
      </c>
      <c r="GQA95" s="590" t="s">
        <v>357</v>
      </c>
      <c r="GQB95" s="590" t="s">
        <v>357</v>
      </c>
      <c r="GQC95" s="590" t="s">
        <v>357</v>
      </c>
      <c r="GQD95" s="590" t="s">
        <v>357</v>
      </c>
      <c r="GQE95" s="590" t="s">
        <v>357</v>
      </c>
      <c r="GQF95" s="590" t="s">
        <v>357</v>
      </c>
      <c r="GQG95" s="590" t="s">
        <v>357</v>
      </c>
      <c r="GQH95" s="590" t="s">
        <v>357</v>
      </c>
      <c r="GQI95" s="590" t="s">
        <v>357</v>
      </c>
      <c r="GQJ95" s="590" t="s">
        <v>357</v>
      </c>
      <c r="GQK95" s="590" t="s">
        <v>357</v>
      </c>
      <c r="GQL95" s="590" t="s">
        <v>357</v>
      </c>
      <c r="GQM95" s="590" t="s">
        <v>357</v>
      </c>
      <c r="GQN95" s="590" t="s">
        <v>357</v>
      </c>
      <c r="GQO95" s="590" t="s">
        <v>357</v>
      </c>
      <c r="GQP95" s="590" t="s">
        <v>357</v>
      </c>
      <c r="GQQ95" s="590" t="s">
        <v>357</v>
      </c>
      <c r="GQR95" s="590" t="s">
        <v>357</v>
      </c>
      <c r="GQS95" s="590" t="s">
        <v>357</v>
      </c>
      <c r="GQT95" s="590" t="s">
        <v>357</v>
      </c>
      <c r="GQU95" s="590" t="s">
        <v>357</v>
      </c>
      <c r="GQV95" s="590" t="s">
        <v>357</v>
      </c>
      <c r="GQW95" s="590" t="s">
        <v>357</v>
      </c>
      <c r="GQX95" s="590" t="s">
        <v>357</v>
      </c>
      <c r="GQY95" s="590" t="s">
        <v>357</v>
      </c>
      <c r="GQZ95" s="590" t="s">
        <v>357</v>
      </c>
      <c r="GRA95" s="590" t="s">
        <v>357</v>
      </c>
      <c r="GRB95" s="590" t="s">
        <v>357</v>
      </c>
      <c r="GRC95" s="590" t="s">
        <v>357</v>
      </c>
      <c r="GRD95" s="590" t="s">
        <v>357</v>
      </c>
      <c r="GRE95" s="590" t="s">
        <v>357</v>
      </c>
      <c r="GRF95" s="590" t="s">
        <v>357</v>
      </c>
      <c r="GRG95" s="590" t="s">
        <v>357</v>
      </c>
      <c r="GRH95" s="590" t="s">
        <v>357</v>
      </c>
      <c r="GRI95" s="590" t="s">
        <v>357</v>
      </c>
      <c r="GRJ95" s="590" t="s">
        <v>357</v>
      </c>
      <c r="GRK95" s="590" t="s">
        <v>357</v>
      </c>
      <c r="GRL95" s="590" t="s">
        <v>357</v>
      </c>
      <c r="GRM95" s="590" t="s">
        <v>357</v>
      </c>
      <c r="GRN95" s="590" t="s">
        <v>357</v>
      </c>
      <c r="GRO95" s="590" t="s">
        <v>357</v>
      </c>
      <c r="GRP95" s="590" t="s">
        <v>357</v>
      </c>
      <c r="GRQ95" s="590" t="s">
        <v>357</v>
      </c>
      <c r="GRR95" s="590" t="s">
        <v>357</v>
      </c>
      <c r="GRS95" s="590" t="s">
        <v>357</v>
      </c>
      <c r="GRT95" s="590" t="s">
        <v>357</v>
      </c>
      <c r="GRU95" s="590" t="s">
        <v>357</v>
      </c>
      <c r="GRV95" s="590" t="s">
        <v>357</v>
      </c>
      <c r="GRW95" s="590" t="s">
        <v>357</v>
      </c>
      <c r="GRX95" s="590" t="s">
        <v>357</v>
      </c>
      <c r="GRY95" s="590" t="s">
        <v>357</v>
      </c>
      <c r="GRZ95" s="590" t="s">
        <v>357</v>
      </c>
      <c r="GSA95" s="590" t="s">
        <v>357</v>
      </c>
      <c r="GSB95" s="590" t="s">
        <v>357</v>
      </c>
      <c r="GSC95" s="590" t="s">
        <v>357</v>
      </c>
      <c r="GSD95" s="590" t="s">
        <v>357</v>
      </c>
      <c r="GSE95" s="590" t="s">
        <v>357</v>
      </c>
      <c r="GSF95" s="590" t="s">
        <v>357</v>
      </c>
      <c r="GSG95" s="590" t="s">
        <v>357</v>
      </c>
      <c r="GSH95" s="590" t="s">
        <v>357</v>
      </c>
      <c r="GSI95" s="590" t="s">
        <v>357</v>
      </c>
      <c r="GSJ95" s="590" t="s">
        <v>357</v>
      </c>
      <c r="GSK95" s="590" t="s">
        <v>357</v>
      </c>
      <c r="GSL95" s="590" t="s">
        <v>357</v>
      </c>
      <c r="GSM95" s="590" t="s">
        <v>357</v>
      </c>
      <c r="GSN95" s="590" t="s">
        <v>357</v>
      </c>
      <c r="GSO95" s="590" t="s">
        <v>357</v>
      </c>
      <c r="GSP95" s="590" t="s">
        <v>357</v>
      </c>
      <c r="GSQ95" s="590" t="s">
        <v>357</v>
      </c>
      <c r="GSR95" s="590" t="s">
        <v>357</v>
      </c>
      <c r="GSS95" s="590" t="s">
        <v>357</v>
      </c>
      <c r="GST95" s="590" t="s">
        <v>357</v>
      </c>
      <c r="GSU95" s="590" t="s">
        <v>357</v>
      </c>
      <c r="GSV95" s="590" t="s">
        <v>357</v>
      </c>
      <c r="GSW95" s="590" t="s">
        <v>357</v>
      </c>
      <c r="GSX95" s="590" t="s">
        <v>357</v>
      </c>
      <c r="GSY95" s="590" t="s">
        <v>357</v>
      </c>
      <c r="GSZ95" s="590" t="s">
        <v>357</v>
      </c>
      <c r="GTA95" s="590" t="s">
        <v>357</v>
      </c>
      <c r="GTB95" s="590" t="s">
        <v>357</v>
      </c>
      <c r="GTC95" s="590" t="s">
        <v>357</v>
      </c>
      <c r="GTD95" s="590" t="s">
        <v>357</v>
      </c>
      <c r="GTE95" s="590" t="s">
        <v>357</v>
      </c>
      <c r="GTF95" s="590" t="s">
        <v>357</v>
      </c>
      <c r="GTG95" s="590" t="s">
        <v>357</v>
      </c>
      <c r="GTH95" s="590" t="s">
        <v>357</v>
      </c>
      <c r="GTI95" s="590" t="s">
        <v>357</v>
      </c>
      <c r="GTJ95" s="590" t="s">
        <v>357</v>
      </c>
      <c r="GTK95" s="590" t="s">
        <v>357</v>
      </c>
      <c r="GTL95" s="590" t="s">
        <v>357</v>
      </c>
      <c r="GTM95" s="590" t="s">
        <v>357</v>
      </c>
      <c r="GTN95" s="590" t="s">
        <v>357</v>
      </c>
      <c r="GTO95" s="590" t="s">
        <v>357</v>
      </c>
      <c r="GTP95" s="590" t="s">
        <v>357</v>
      </c>
      <c r="GTQ95" s="590" t="s">
        <v>357</v>
      </c>
      <c r="GTR95" s="590" t="s">
        <v>357</v>
      </c>
      <c r="GTS95" s="590" t="s">
        <v>357</v>
      </c>
      <c r="GTT95" s="590" t="s">
        <v>357</v>
      </c>
      <c r="GTU95" s="590" t="s">
        <v>357</v>
      </c>
      <c r="GTV95" s="590" t="s">
        <v>357</v>
      </c>
      <c r="GTW95" s="590" t="s">
        <v>357</v>
      </c>
      <c r="GTX95" s="590" t="s">
        <v>357</v>
      </c>
      <c r="GTY95" s="590" t="s">
        <v>357</v>
      </c>
      <c r="GTZ95" s="590" t="s">
        <v>357</v>
      </c>
      <c r="GUA95" s="590" t="s">
        <v>357</v>
      </c>
      <c r="GUB95" s="590" t="s">
        <v>357</v>
      </c>
      <c r="GUC95" s="590" t="s">
        <v>357</v>
      </c>
      <c r="GUD95" s="590" t="s">
        <v>357</v>
      </c>
      <c r="GUE95" s="590" t="s">
        <v>357</v>
      </c>
      <c r="GUF95" s="590" t="s">
        <v>357</v>
      </c>
      <c r="GUG95" s="590" t="s">
        <v>357</v>
      </c>
      <c r="GUH95" s="590" t="s">
        <v>357</v>
      </c>
      <c r="GUI95" s="590" t="s">
        <v>357</v>
      </c>
      <c r="GUJ95" s="590" t="s">
        <v>357</v>
      </c>
      <c r="GUK95" s="590" t="s">
        <v>357</v>
      </c>
      <c r="GUL95" s="590" t="s">
        <v>357</v>
      </c>
      <c r="GUM95" s="590" t="s">
        <v>357</v>
      </c>
      <c r="GUN95" s="590" t="s">
        <v>357</v>
      </c>
      <c r="GUO95" s="590" t="s">
        <v>357</v>
      </c>
      <c r="GUP95" s="590" t="s">
        <v>357</v>
      </c>
      <c r="GUQ95" s="590" t="s">
        <v>357</v>
      </c>
      <c r="GUR95" s="590" t="s">
        <v>357</v>
      </c>
      <c r="GUS95" s="590" t="s">
        <v>357</v>
      </c>
      <c r="GUT95" s="590" t="s">
        <v>357</v>
      </c>
      <c r="GUU95" s="590" t="s">
        <v>357</v>
      </c>
      <c r="GUV95" s="590" t="s">
        <v>357</v>
      </c>
      <c r="GUW95" s="590" t="s">
        <v>357</v>
      </c>
      <c r="GUX95" s="590" t="s">
        <v>357</v>
      </c>
      <c r="GUY95" s="590" t="s">
        <v>357</v>
      </c>
      <c r="GUZ95" s="590" t="s">
        <v>357</v>
      </c>
      <c r="GVA95" s="590" t="s">
        <v>357</v>
      </c>
      <c r="GVB95" s="590" t="s">
        <v>357</v>
      </c>
      <c r="GVC95" s="590" t="s">
        <v>357</v>
      </c>
      <c r="GVD95" s="590" t="s">
        <v>357</v>
      </c>
      <c r="GVE95" s="590" t="s">
        <v>357</v>
      </c>
      <c r="GVF95" s="590" t="s">
        <v>357</v>
      </c>
      <c r="GVG95" s="590" t="s">
        <v>357</v>
      </c>
      <c r="GVH95" s="590" t="s">
        <v>357</v>
      </c>
      <c r="GVI95" s="590" t="s">
        <v>357</v>
      </c>
      <c r="GVJ95" s="590" t="s">
        <v>357</v>
      </c>
      <c r="GVK95" s="590" t="s">
        <v>357</v>
      </c>
      <c r="GVL95" s="590" t="s">
        <v>357</v>
      </c>
      <c r="GVM95" s="590" t="s">
        <v>357</v>
      </c>
      <c r="GVN95" s="590" t="s">
        <v>357</v>
      </c>
      <c r="GVO95" s="590" t="s">
        <v>357</v>
      </c>
      <c r="GVP95" s="590" t="s">
        <v>357</v>
      </c>
      <c r="GVQ95" s="590" t="s">
        <v>357</v>
      </c>
      <c r="GVR95" s="590" t="s">
        <v>357</v>
      </c>
      <c r="GVS95" s="590" t="s">
        <v>357</v>
      </c>
      <c r="GVT95" s="590" t="s">
        <v>357</v>
      </c>
      <c r="GVU95" s="590" t="s">
        <v>357</v>
      </c>
      <c r="GVV95" s="590" t="s">
        <v>357</v>
      </c>
      <c r="GVW95" s="590" t="s">
        <v>357</v>
      </c>
      <c r="GVX95" s="590" t="s">
        <v>357</v>
      </c>
      <c r="GVY95" s="590" t="s">
        <v>357</v>
      </c>
      <c r="GVZ95" s="590" t="s">
        <v>357</v>
      </c>
      <c r="GWA95" s="590" t="s">
        <v>357</v>
      </c>
      <c r="GWB95" s="590" t="s">
        <v>357</v>
      </c>
      <c r="GWC95" s="590" t="s">
        <v>357</v>
      </c>
      <c r="GWD95" s="590" t="s">
        <v>357</v>
      </c>
      <c r="GWE95" s="590" t="s">
        <v>357</v>
      </c>
      <c r="GWF95" s="590" t="s">
        <v>357</v>
      </c>
      <c r="GWG95" s="590" t="s">
        <v>357</v>
      </c>
      <c r="GWH95" s="590" t="s">
        <v>357</v>
      </c>
      <c r="GWI95" s="590" t="s">
        <v>357</v>
      </c>
      <c r="GWJ95" s="590" t="s">
        <v>357</v>
      </c>
      <c r="GWK95" s="590" t="s">
        <v>357</v>
      </c>
      <c r="GWL95" s="590" t="s">
        <v>357</v>
      </c>
      <c r="GWM95" s="590" t="s">
        <v>357</v>
      </c>
      <c r="GWN95" s="590" t="s">
        <v>357</v>
      </c>
      <c r="GWO95" s="590" t="s">
        <v>357</v>
      </c>
      <c r="GWP95" s="590" t="s">
        <v>357</v>
      </c>
      <c r="GWQ95" s="590" t="s">
        <v>357</v>
      </c>
      <c r="GWR95" s="590" t="s">
        <v>357</v>
      </c>
      <c r="GWS95" s="590" t="s">
        <v>357</v>
      </c>
      <c r="GWT95" s="590" t="s">
        <v>357</v>
      </c>
      <c r="GWU95" s="590" t="s">
        <v>357</v>
      </c>
      <c r="GWV95" s="590" t="s">
        <v>357</v>
      </c>
      <c r="GWW95" s="590" t="s">
        <v>357</v>
      </c>
      <c r="GWX95" s="590" t="s">
        <v>357</v>
      </c>
      <c r="GWY95" s="590" t="s">
        <v>357</v>
      </c>
      <c r="GWZ95" s="590" t="s">
        <v>357</v>
      </c>
      <c r="GXA95" s="590" t="s">
        <v>357</v>
      </c>
      <c r="GXB95" s="590" t="s">
        <v>357</v>
      </c>
      <c r="GXC95" s="590" t="s">
        <v>357</v>
      </c>
      <c r="GXD95" s="590" t="s">
        <v>357</v>
      </c>
      <c r="GXE95" s="590" t="s">
        <v>357</v>
      </c>
      <c r="GXF95" s="590" t="s">
        <v>357</v>
      </c>
      <c r="GXG95" s="590" t="s">
        <v>357</v>
      </c>
      <c r="GXH95" s="590" t="s">
        <v>357</v>
      </c>
      <c r="GXI95" s="590" t="s">
        <v>357</v>
      </c>
      <c r="GXJ95" s="590" t="s">
        <v>357</v>
      </c>
      <c r="GXK95" s="590" t="s">
        <v>357</v>
      </c>
      <c r="GXL95" s="590" t="s">
        <v>357</v>
      </c>
      <c r="GXM95" s="590" t="s">
        <v>357</v>
      </c>
      <c r="GXN95" s="590" t="s">
        <v>357</v>
      </c>
      <c r="GXO95" s="590" t="s">
        <v>357</v>
      </c>
      <c r="GXP95" s="590" t="s">
        <v>357</v>
      </c>
      <c r="GXQ95" s="590" t="s">
        <v>357</v>
      </c>
      <c r="GXR95" s="590" t="s">
        <v>357</v>
      </c>
      <c r="GXS95" s="590" t="s">
        <v>357</v>
      </c>
      <c r="GXT95" s="590" t="s">
        <v>357</v>
      </c>
      <c r="GXU95" s="590" t="s">
        <v>357</v>
      </c>
      <c r="GXV95" s="590" t="s">
        <v>357</v>
      </c>
      <c r="GXW95" s="590" t="s">
        <v>357</v>
      </c>
      <c r="GXX95" s="590" t="s">
        <v>357</v>
      </c>
      <c r="GXY95" s="590" t="s">
        <v>357</v>
      </c>
      <c r="GXZ95" s="590" t="s">
        <v>357</v>
      </c>
      <c r="GYA95" s="590" t="s">
        <v>357</v>
      </c>
      <c r="GYB95" s="590" t="s">
        <v>357</v>
      </c>
      <c r="GYC95" s="590" t="s">
        <v>357</v>
      </c>
      <c r="GYD95" s="590" t="s">
        <v>357</v>
      </c>
      <c r="GYE95" s="590" t="s">
        <v>357</v>
      </c>
      <c r="GYF95" s="590" t="s">
        <v>357</v>
      </c>
      <c r="GYG95" s="590" t="s">
        <v>357</v>
      </c>
      <c r="GYH95" s="590" t="s">
        <v>357</v>
      </c>
      <c r="GYI95" s="590" t="s">
        <v>357</v>
      </c>
      <c r="GYJ95" s="590" t="s">
        <v>357</v>
      </c>
      <c r="GYK95" s="590" t="s">
        <v>357</v>
      </c>
      <c r="GYL95" s="590" t="s">
        <v>357</v>
      </c>
      <c r="GYM95" s="590" t="s">
        <v>357</v>
      </c>
      <c r="GYN95" s="590" t="s">
        <v>357</v>
      </c>
      <c r="GYO95" s="590" t="s">
        <v>357</v>
      </c>
      <c r="GYP95" s="590" t="s">
        <v>357</v>
      </c>
      <c r="GYQ95" s="590" t="s">
        <v>357</v>
      </c>
      <c r="GYR95" s="590" t="s">
        <v>357</v>
      </c>
      <c r="GYS95" s="590" t="s">
        <v>357</v>
      </c>
      <c r="GYT95" s="590" t="s">
        <v>357</v>
      </c>
      <c r="GYU95" s="590" t="s">
        <v>357</v>
      </c>
      <c r="GYV95" s="590" t="s">
        <v>357</v>
      </c>
      <c r="GYW95" s="590" t="s">
        <v>357</v>
      </c>
      <c r="GYX95" s="590" t="s">
        <v>357</v>
      </c>
      <c r="GYY95" s="590" t="s">
        <v>357</v>
      </c>
      <c r="GYZ95" s="590" t="s">
        <v>357</v>
      </c>
      <c r="GZA95" s="590" t="s">
        <v>357</v>
      </c>
      <c r="GZB95" s="590" t="s">
        <v>357</v>
      </c>
      <c r="GZC95" s="590" t="s">
        <v>357</v>
      </c>
      <c r="GZD95" s="590" t="s">
        <v>357</v>
      </c>
      <c r="GZE95" s="590" t="s">
        <v>357</v>
      </c>
      <c r="GZF95" s="590" t="s">
        <v>357</v>
      </c>
      <c r="GZG95" s="590" t="s">
        <v>357</v>
      </c>
      <c r="GZH95" s="590" t="s">
        <v>357</v>
      </c>
      <c r="GZI95" s="590" t="s">
        <v>357</v>
      </c>
      <c r="GZJ95" s="590" t="s">
        <v>357</v>
      </c>
      <c r="GZK95" s="590" t="s">
        <v>357</v>
      </c>
      <c r="GZL95" s="590" t="s">
        <v>357</v>
      </c>
      <c r="GZM95" s="590" t="s">
        <v>357</v>
      </c>
      <c r="GZN95" s="590" t="s">
        <v>357</v>
      </c>
      <c r="GZO95" s="590" t="s">
        <v>357</v>
      </c>
      <c r="GZP95" s="590" t="s">
        <v>357</v>
      </c>
      <c r="GZQ95" s="590" t="s">
        <v>357</v>
      </c>
      <c r="GZR95" s="590" t="s">
        <v>357</v>
      </c>
      <c r="GZS95" s="590" t="s">
        <v>357</v>
      </c>
      <c r="GZT95" s="590" t="s">
        <v>357</v>
      </c>
      <c r="GZU95" s="590" t="s">
        <v>357</v>
      </c>
      <c r="GZV95" s="590" t="s">
        <v>357</v>
      </c>
      <c r="GZW95" s="590" t="s">
        <v>357</v>
      </c>
      <c r="GZX95" s="590" t="s">
        <v>357</v>
      </c>
      <c r="GZY95" s="590" t="s">
        <v>357</v>
      </c>
      <c r="GZZ95" s="590" t="s">
        <v>357</v>
      </c>
      <c r="HAA95" s="590" t="s">
        <v>357</v>
      </c>
      <c r="HAB95" s="590" t="s">
        <v>357</v>
      </c>
      <c r="HAC95" s="590" t="s">
        <v>357</v>
      </c>
      <c r="HAD95" s="590" t="s">
        <v>357</v>
      </c>
      <c r="HAE95" s="590" t="s">
        <v>357</v>
      </c>
      <c r="HAF95" s="590" t="s">
        <v>357</v>
      </c>
      <c r="HAG95" s="590" t="s">
        <v>357</v>
      </c>
      <c r="HAH95" s="590" t="s">
        <v>357</v>
      </c>
      <c r="HAI95" s="590" t="s">
        <v>357</v>
      </c>
      <c r="HAJ95" s="590" t="s">
        <v>357</v>
      </c>
      <c r="HAK95" s="590" t="s">
        <v>357</v>
      </c>
      <c r="HAL95" s="590" t="s">
        <v>357</v>
      </c>
      <c r="HAM95" s="590" t="s">
        <v>357</v>
      </c>
      <c r="HAN95" s="590" t="s">
        <v>357</v>
      </c>
      <c r="HAO95" s="590" t="s">
        <v>357</v>
      </c>
      <c r="HAP95" s="590" t="s">
        <v>357</v>
      </c>
      <c r="HAQ95" s="590" t="s">
        <v>357</v>
      </c>
      <c r="HAR95" s="590" t="s">
        <v>357</v>
      </c>
      <c r="HAS95" s="590" t="s">
        <v>357</v>
      </c>
      <c r="HAT95" s="590" t="s">
        <v>357</v>
      </c>
      <c r="HAU95" s="590" t="s">
        <v>357</v>
      </c>
      <c r="HAV95" s="590" t="s">
        <v>357</v>
      </c>
      <c r="HAW95" s="590" t="s">
        <v>357</v>
      </c>
      <c r="HAX95" s="590" t="s">
        <v>357</v>
      </c>
      <c r="HAY95" s="590" t="s">
        <v>357</v>
      </c>
      <c r="HAZ95" s="590" t="s">
        <v>357</v>
      </c>
      <c r="HBA95" s="590" t="s">
        <v>357</v>
      </c>
      <c r="HBB95" s="590" t="s">
        <v>357</v>
      </c>
      <c r="HBC95" s="590" t="s">
        <v>357</v>
      </c>
      <c r="HBD95" s="590" t="s">
        <v>357</v>
      </c>
      <c r="HBE95" s="590" t="s">
        <v>357</v>
      </c>
      <c r="HBF95" s="590" t="s">
        <v>357</v>
      </c>
      <c r="HBG95" s="590" t="s">
        <v>357</v>
      </c>
      <c r="HBH95" s="590" t="s">
        <v>357</v>
      </c>
      <c r="HBI95" s="590" t="s">
        <v>357</v>
      </c>
      <c r="HBJ95" s="590" t="s">
        <v>357</v>
      </c>
      <c r="HBK95" s="590" t="s">
        <v>357</v>
      </c>
      <c r="HBL95" s="590" t="s">
        <v>357</v>
      </c>
      <c r="HBM95" s="590" t="s">
        <v>357</v>
      </c>
      <c r="HBN95" s="590" t="s">
        <v>357</v>
      </c>
      <c r="HBO95" s="590" t="s">
        <v>357</v>
      </c>
      <c r="HBP95" s="590" t="s">
        <v>357</v>
      </c>
      <c r="HBQ95" s="590" t="s">
        <v>357</v>
      </c>
      <c r="HBR95" s="590" t="s">
        <v>357</v>
      </c>
      <c r="HBS95" s="590" t="s">
        <v>357</v>
      </c>
      <c r="HBT95" s="590" t="s">
        <v>357</v>
      </c>
      <c r="HBU95" s="590" t="s">
        <v>357</v>
      </c>
      <c r="HBV95" s="590" t="s">
        <v>357</v>
      </c>
      <c r="HBW95" s="590" t="s">
        <v>357</v>
      </c>
      <c r="HBX95" s="590" t="s">
        <v>357</v>
      </c>
      <c r="HBY95" s="590" t="s">
        <v>357</v>
      </c>
      <c r="HBZ95" s="590" t="s">
        <v>357</v>
      </c>
      <c r="HCA95" s="590" t="s">
        <v>357</v>
      </c>
      <c r="HCB95" s="590" t="s">
        <v>357</v>
      </c>
      <c r="HCC95" s="590" t="s">
        <v>357</v>
      </c>
      <c r="HCD95" s="590" t="s">
        <v>357</v>
      </c>
      <c r="HCE95" s="590" t="s">
        <v>357</v>
      </c>
      <c r="HCF95" s="590" t="s">
        <v>357</v>
      </c>
      <c r="HCG95" s="590" t="s">
        <v>357</v>
      </c>
      <c r="HCH95" s="590" t="s">
        <v>357</v>
      </c>
      <c r="HCI95" s="590" t="s">
        <v>357</v>
      </c>
      <c r="HCJ95" s="590" t="s">
        <v>357</v>
      </c>
      <c r="HCK95" s="590" t="s">
        <v>357</v>
      </c>
      <c r="HCL95" s="590" t="s">
        <v>357</v>
      </c>
      <c r="HCM95" s="590" t="s">
        <v>357</v>
      </c>
      <c r="HCN95" s="590" t="s">
        <v>357</v>
      </c>
      <c r="HCO95" s="590" t="s">
        <v>357</v>
      </c>
      <c r="HCP95" s="590" t="s">
        <v>357</v>
      </c>
      <c r="HCQ95" s="590" t="s">
        <v>357</v>
      </c>
      <c r="HCR95" s="590" t="s">
        <v>357</v>
      </c>
      <c r="HCS95" s="590" t="s">
        <v>357</v>
      </c>
      <c r="HCT95" s="590" t="s">
        <v>357</v>
      </c>
      <c r="HCU95" s="590" t="s">
        <v>357</v>
      </c>
      <c r="HCV95" s="590" t="s">
        <v>357</v>
      </c>
      <c r="HCW95" s="590" t="s">
        <v>357</v>
      </c>
      <c r="HCX95" s="590" t="s">
        <v>357</v>
      </c>
      <c r="HCY95" s="590" t="s">
        <v>357</v>
      </c>
      <c r="HCZ95" s="590" t="s">
        <v>357</v>
      </c>
      <c r="HDA95" s="590" t="s">
        <v>357</v>
      </c>
      <c r="HDB95" s="590" t="s">
        <v>357</v>
      </c>
      <c r="HDC95" s="590" t="s">
        <v>357</v>
      </c>
      <c r="HDD95" s="590" t="s">
        <v>357</v>
      </c>
      <c r="HDE95" s="590" t="s">
        <v>357</v>
      </c>
      <c r="HDF95" s="590" t="s">
        <v>357</v>
      </c>
      <c r="HDG95" s="590" t="s">
        <v>357</v>
      </c>
      <c r="HDH95" s="590" t="s">
        <v>357</v>
      </c>
      <c r="HDI95" s="590" t="s">
        <v>357</v>
      </c>
      <c r="HDJ95" s="590" t="s">
        <v>357</v>
      </c>
      <c r="HDK95" s="590" t="s">
        <v>357</v>
      </c>
      <c r="HDL95" s="590" t="s">
        <v>357</v>
      </c>
      <c r="HDM95" s="590" t="s">
        <v>357</v>
      </c>
      <c r="HDN95" s="590" t="s">
        <v>357</v>
      </c>
      <c r="HDO95" s="590" t="s">
        <v>357</v>
      </c>
      <c r="HDP95" s="590" t="s">
        <v>357</v>
      </c>
      <c r="HDQ95" s="590" t="s">
        <v>357</v>
      </c>
      <c r="HDR95" s="590" t="s">
        <v>357</v>
      </c>
      <c r="HDS95" s="590" t="s">
        <v>357</v>
      </c>
      <c r="HDT95" s="590" t="s">
        <v>357</v>
      </c>
      <c r="HDU95" s="590" t="s">
        <v>357</v>
      </c>
      <c r="HDV95" s="590" t="s">
        <v>357</v>
      </c>
      <c r="HDW95" s="590" t="s">
        <v>357</v>
      </c>
      <c r="HDX95" s="590" t="s">
        <v>357</v>
      </c>
      <c r="HDY95" s="590" t="s">
        <v>357</v>
      </c>
      <c r="HDZ95" s="590" t="s">
        <v>357</v>
      </c>
      <c r="HEA95" s="590" t="s">
        <v>357</v>
      </c>
      <c r="HEB95" s="590" t="s">
        <v>357</v>
      </c>
      <c r="HEC95" s="590" t="s">
        <v>357</v>
      </c>
      <c r="HED95" s="590" t="s">
        <v>357</v>
      </c>
      <c r="HEE95" s="590" t="s">
        <v>357</v>
      </c>
      <c r="HEF95" s="590" t="s">
        <v>357</v>
      </c>
      <c r="HEG95" s="590" t="s">
        <v>357</v>
      </c>
      <c r="HEH95" s="590" t="s">
        <v>357</v>
      </c>
      <c r="HEI95" s="590" t="s">
        <v>357</v>
      </c>
      <c r="HEJ95" s="590" t="s">
        <v>357</v>
      </c>
      <c r="HEK95" s="590" t="s">
        <v>357</v>
      </c>
      <c r="HEL95" s="590" t="s">
        <v>357</v>
      </c>
      <c r="HEM95" s="590" t="s">
        <v>357</v>
      </c>
      <c r="HEN95" s="590" t="s">
        <v>357</v>
      </c>
      <c r="HEO95" s="590" t="s">
        <v>357</v>
      </c>
      <c r="HEP95" s="590" t="s">
        <v>357</v>
      </c>
      <c r="HEQ95" s="590" t="s">
        <v>357</v>
      </c>
      <c r="HER95" s="590" t="s">
        <v>357</v>
      </c>
      <c r="HES95" s="590" t="s">
        <v>357</v>
      </c>
      <c r="HET95" s="590" t="s">
        <v>357</v>
      </c>
      <c r="HEU95" s="590" t="s">
        <v>357</v>
      </c>
      <c r="HEV95" s="590" t="s">
        <v>357</v>
      </c>
      <c r="HEW95" s="590" t="s">
        <v>357</v>
      </c>
      <c r="HEX95" s="590" t="s">
        <v>357</v>
      </c>
      <c r="HEY95" s="590" t="s">
        <v>357</v>
      </c>
      <c r="HEZ95" s="590" t="s">
        <v>357</v>
      </c>
      <c r="HFA95" s="590" t="s">
        <v>357</v>
      </c>
      <c r="HFB95" s="590" t="s">
        <v>357</v>
      </c>
      <c r="HFC95" s="590" t="s">
        <v>357</v>
      </c>
      <c r="HFD95" s="590" t="s">
        <v>357</v>
      </c>
      <c r="HFE95" s="590" t="s">
        <v>357</v>
      </c>
      <c r="HFF95" s="590" t="s">
        <v>357</v>
      </c>
      <c r="HFG95" s="590" t="s">
        <v>357</v>
      </c>
      <c r="HFH95" s="590" t="s">
        <v>357</v>
      </c>
      <c r="HFI95" s="590" t="s">
        <v>357</v>
      </c>
      <c r="HFJ95" s="590" t="s">
        <v>357</v>
      </c>
      <c r="HFK95" s="590" t="s">
        <v>357</v>
      </c>
      <c r="HFL95" s="590" t="s">
        <v>357</v>
      </c>
      <c r="HFM95" s="590" t="s">
        <v>357</v>
      </c>
      <c r="HFN95" s="590" t="s">
        <v>357</v>
      </c>
      <c r="HFO95" s="590" t="s">
        <v>357</v>
      </c>
      <c r="HFP95" s="590" t="s">
        <v>357</v>
      </c>
      <c r="HFQ95" s="590" t="s">
        <v>357</v>
      </c>
      <c r="HFR95" s="590" t="s">
        <v>357</v>
      </c>
      <c r="HFS95" s="590" t="s">
        <v>357</v>
      </c>
      <c r="HFT95" s="590" t="s">
        <v>357</v>
      </c>
      <c r="HFU95" s="590" t="s">
        <v>357</v>
      </c>
      <c r="HFV95" s="590" t="s">
        <v>357</v>
      </c>
      <c r="HFW95" s="590" t="s">
        <v>357</v>
      </c>
      <c r="HFX95" s="590" t="s">
        <v>357</v>
      </c>
      <c r="HFY95" s="590" t="s">
        <v>357</v>
      </c>
      <c r="HFZ95" s="590" t="s">
        <v>357</v>
      </c>
      <c r="HGA95" s="590" t="s">
        <v>357</v>
      </c>
      <c r="HGB95" s="590" t="s">
        <v>357</v>
      </c>
      <c r="HGC95" s="590" t="s">
        <v>357</v>
      </c>
      <c r="HGD95" s="590" t="s">
        <v>357</v>
      </c>
      <c r="HGE95" s="590" t="s">
        <v>357</v>
      </c>
      <c r="HGF95" s="590" t="s">
        <v>357</v>
      </c>
      <c r="HGG95" s="590" t="s">
        <v>357</v>
      </c>
      <c r="HGH95" s="590" t="s">
        <v>357</v>
      </c>
      <c r="HGI95" s="590" t="s">
        <v>357</v>
      </c>
      <c r="HGJ95" s="590" t="s">
        <v>357</v>
      </c>
      <c r="HGK95" s="590" t="s">
        <v>357</v>
      </c>
      <c r="HGL95" s="590" t="s">
        <v>357</v>
      </c>
      <c r="HGM95" s="590" t="s">
        <v>357</v>
      </c>
      <c r="HGN95" s="590" t="s">
        <v>357</v>
      </c>
      <c r="HGO95" s="590" t="s">
        <v>357</v>
      </c>
      <c r="HGP95" s="590" t="s">
        <v>357</v>
      </c>
      <c r="HGQ95" s="590" t="s">
        <v>357</v>
      </c>
      <c r="HGR95" s="590" t="s">
        <v>357</v>
      </c>
      <c r="HGS95" s="590" t="s">
        <v>357</v>
      </c>
      <c r="HGT95" s="590" t="s">
        <v>357</v>
      </c>
      <c r="HGU95" s="590" t="s">
        <v>357</v>
      </c>
      <c r="HGV95" s="590" t="s">
        <v>357</v>
      </c>
      <c r="HGW95" s="590" t="s">
        <v>357</v>
      </c>
      <c r="HGX95" s="590" t="s">
        <v>357</v>
      </c>
      <c r="HGY95" s="590" t="s">
        <v>357</v>
      </c>
      <c r="HGZ95" s="590" t="s">
        <v>357</v>
      </c>
      <c r="HHA95" s="590" t="s">
        <v>357</v>
      </c>
      <c r="HHB95" s="590" t="s">
        <v>357</v>
      </c>
      <c r="HHC95" s="590" t="s">
        <v>357</v>
      </c>
      <c r="HHD95" s="590" t="s">
        <v>357</v>
      </c>
      <c r="HHE95" s="590" t="s">
        <v>357</v>
      </c>
      <c r="HHF95" s="590" t="s">
        <v>357</v>
      </c>
      <c r="HHG95" s="590" t="s">
        <v>357</v>
      </c>
      <c r="HHH95" s="590" t="s">
        <v>357</v>
      </c>
      <c r="HHI95" s="590" t="s">
        <v>357</v>
      </c>
      <c r="HHJ95" s="590" t="s">
        <v>357</v>
      </c>
      <c r="HHK95" s="590" t="s">
        <v>357</v>
      </c>
      <c r="HHL95" s="590" t="s">
        <v>357</v>
      </c>
      <c r="HHM95" s="590" t="s">
        <v>357</v>
      </c>
      <c r="HHN95" s="590" t="s">
        <v>357</v>
      </c>
      <c r="HHO95" s="590" t="s">
        <v>357</v>
      </c>
      <c r="HHP95" s="590" t="s">
        <v>357</v>
      </c>
      <c r="HHQ95" s="590" t="s">
        <v>357</v>
      </c>
      <c r="HHR95" s="590" t="s">
        <v>357</v>
      </c>
      <c r="HHS95" s="590" t="s">
        <v>357</v>
      </c>
      <c r="HHT95" s="590" t="s">
        <v>357</v>
      </c>
      <c r="HHU95" s="590" t="s">
        <v>357</v>
      </c>
      <c r="HHV95" s="590" t="s">
        <v>357</v>
      </c>
      <c r="HHW95" s="590" t="s">
        <v>357</v>
      </c>
      <c r="HHX95" s="590" t="s">
        <v>357</v>
      </c>
      <c r="HHY95" s="590" t="s">
        <v>357</v>
      </c>
      <c r="HHZ95" s="590" t="s">
        <v>357</v>
      </c>
      <c r="HIA95" s="590" t="s">
        <v>357</v>
      </c>
      <c r="HIB95" s="590" t="s">
        <v>357</v>
      </c>
      <c r="HIC95" s="590" t="s">
        <v>357</v>
      </c>
      <c r="HID95" s="590" t="s">
        <v>357</v>
      </c>
      <c r="HIE95" s="590" t="s">
        <v>357</v>
      </c>
      <c r="HIF95" s="590" t="s">
        <v>357</v>
      </c>
      <c r="HIG95" s="590" t="s">
        <v>357</v>
      </c>
      <c r="HIH95" s="590" t="s">
        <v>357</v>
      </c>
      <c r="HII95" s="590" t="s">
        <v>357</v>
      </c>
      <c r="HIJ95" s="590" t="s">
        <v>357</v>
      </c>
      <c r="HIK95" s="590" t="s">
        <v>357</v>
      </c>
      <c r="HIL95" s="590" t="s">
        <v>357</v>
      </c>
      <c r="HIM95" s="590" t="s">
        <v>357</v>
      </c>
      <c r="HIN95" s="590" t="s">
        <v>357</v>
      </c>
      <c r="HIO95" s="590" t="s">
        <v>357</v>
      </c>
      <c r="HIP95" s="590" t="s">
        <v>357</v>
      </c>
      <c r="HIQ95" s="590" t="s">
        <v>357</v>
      </c>
      <c r="HIR95" s="590" t="s">
        <v>357</v>
      </c>
      <c r="HIS95" s="590" t="s">
        <v>357</v>
      </c>
      <c r="HIT95" s="590" t="s">
        <v>357</v>
      </c>
      <c r="HIU95" s="590" t="s">
        <v>357</v>
      </c>
      <c r="HIV95" s="590" t="s">
        <v>357</v>
      </c>
      <c r="HIW95" s="590" t="s">
        <v>357</v>
      </c>
      <c r="HIX95" s="590" t="s">
        <v>357</v>
      </c>
      <c r="HIY95" s="590" t="s">
        <v>357</v>
      </c>
      <c r="HIZ95" s="590" t="s">
        <v>357</v>
      </c>
      <c r="HJA95" s="590" t="s">
        <v>357</v>
      </c>
      <c r="HJB95" s="590" t="s">
        <v>357</v>
      </c>
      <c r="HJC95" s="590" t="s">
        <v>357</v>
      </c>
      <c r="HJD95" s="590" t="s">
        <v>357</v>
      </c>
      <c r="HJE95" s="590" t="s">
        <v>357</v>
      </c>
      <c r="HJF95" s="590" t="s">
        <v>357</v>
      </c>
      <c r="HJG95" s="590" t="s">
        <v>357</v>
      </c>
      <c r="HJH95" s="590" t="s">
        <v>357</v>
      </c>
      <c r="HJI95" s="590" t="s">
        <v>357</v>
      </c>
      <c r="HJJ95" s="590" t="s">
        <v>357</v>
      </c>
      <c r="HJK95" s="590" t="s">
        <v>357</v>
      </c>
      <c r="HJL95" s="590" t="s">
        <v>357</v>
      </c>
      <c r="HJM95" s="590" t="s">
        <v>357</v>
      </c>
      <c r="HJN95" s="590" t="s">
        <v>357</v>
      </c>
      <c r="HJO95" s="590" t="s">
        <v>357</v>
      </c>
      <c r="HJP95" s="590" t="s">
        <v>357</v>
      </c>
      <c r="HJQ95" s="590" t="s">
        <v>357</v>
      </c>
      <c r="HJR95" s="590" t="s">
        <v>357</v>
      </c>
      <c r="HJS95" s="590" t="s">
        <v>357</v>
      </c>
      <c r="HJT95" s="590" t="s">
        <v>357</v>
      </c>
      <c r="HJU95" s="590" t="s">
        <v>357</v>
      </c>
      <c r="HJV95" s="590" t="s">
        <v>357</v>
      </c>
      <c r="HJW95" s="590" t="s">
        <v>357</v>
      </c>
      <c r="HJX95" s="590" t="s">
        <v>357</v>
      </c>
      <c r="HJY95" s="590" t="s">
        <v>357</v>
      </c>
      <c r="HJZ95" s="590" t="s">
        <v>357</v>
      </c>
      <c r="HKA95" s="590" t="s">
        <v>357</v>
      </c>
      <c r="HKB95" s="590" t="s">
        <v>357</v>
      </c>
      <c r="HKC95" s="590" t="s">
        <v>357</v>
      </c>
      <c r="HKD95" s="590" t="s">
        <v>357</v>
      </c>
      <c r="HKE95" s="590" t="s">
        <v>357</v>
      </c>
      <c r="HKF95" s="590" t="s">
        <v>357</v>
      </c>
      <c r="HKG95" s="590" t="s">
        <v>357</v>
      </c>
      <c r="HKH95" s="590" t="s">
        <v>357</v>
      </c>
      <c r="HKI95" s="590" t="s">
        <v>357</v>
      </c>
      <c r="HKJ95" s="590" t="s">
        <v>357</v>
      </c>
      <c r="HKK95" s="590" t="s">
        <v>357</v>
      </c>
      <c r="HKL95" s="590" t="s">
        <v>357</v>
      </c>
      <c r="HKM95" s="590" t="s">
        <v>357</v>
      </c>
      <c r="HKN95" s="590" t="s">
        <v>357</v>
      </c>
      <c r="HKO95" s="590" t="s">
        <v>357</v>
      </c>
      <c r="HKP95" s="590" t="s">
        <v>357</v>
      </c>
      <c r="HKQ95" s="590" t="s">
        <v>357</v>
      </c>
      <c r="HKR95" s="590" t="s">
        <v>357</v>
      </c>
      <c r="HKS95" s="590" t="s">
        <v>357</v>
      </c>
      <c r="HKT95" s="590" t="s">
        <v>357</v>
      </c>
      <c r="HKU95" s="590" t="s">
        <v>357</v>
      </c>
      <c r="HKV95" s="590" t="s">
        <v>357</v>
      </c>
      <c r="HKW95" s="590" t="s">
        <v>357</v>
      </c>
      <c r="HKX95" s="590" t="s">
        <v>357</v>
      </c>
      <c r="HKY95" s="590" t="s">
        <v>357</v>
      </c>
      <c r="HKZ95" s="590" t="s">
        <v>357</v>
      </c>
      <c r="HLA95" s="590" t="s">
        <v>357</v>
      </c>
      <c r="HLB95" s="590" t="s">
        <v>357</v>
      </c>
      <c r="HLC95" s="590" t="s">
        <v>357</v>
      </c>
      <c r="HLD95" s="590" t="s">
        <v>357</v>
      </c>
      <c r="HLE95" s="590" t="s">
        <v>357</v>
      </c>
      <c r="HLF95" s="590" t="s">
        <v>357</v>
      </c>
      <c r="HLG95" s="590" t="s">
        <v>357</v>
      </c>
      <c r="HLH95" s="590" t="s">
        <v>357</v>
      </c>
      <c r="HLI95" s="590" t="s">
        <v>357</v>
      </c>
      <c r="HLJ95" s="590" t="s">
        <v>357</v>
      </c>
      <c r="HLK95" s="590" t="s">
        <v>357</v>
      </c>
      <c r="HLL95" s="590" t="s">
        <v>357</v>
      </c>
      <c r="HLM95" s="590" t="s">
        <v>357</v>
      </c>
      <c r="HLN95" s="590" t="s">
        <v>357</v>
      </c>
      <c r="HLO95" s="590" t="s">
        <v>357</v>
      </c>
      <c r="HLP95" s="590" t="s">
        <v>357</v>
      </c>
      <c r="HLQ95" s="590" t="s">
        <v>357</v>
      </c>
      <c r="HLR95" s="590" t="s">
        <v>357</v>
      </c>
      <c r="HLS95" s="590" t="s">
        <v>357</v>
      </c>
      <c r="HLT95" s="590" t="s">
        <v>357</v>
      </c>
      <c r="HLU95" s="590" t="s">
        <v>357</v>
      </c>
      <c r="HLV95" s="590" t="s">
        <v>357</v>
      </c>
      <c r="HLW95" s="590" t="s">
        <v>357</v>
      </c>
      <c r="HLX95" s="590" t="s">
        <v>357</v>
      </c>
      <c r="HLY95" s="590" t="s">
        <v>357</v>
      </c>
      <c r="HLZ95" s="590" t="s">
        <v>357</v>
      </c>
      <c r="HMA95" s="590" t="s">
        <v>357</v>
      </c>
      <c r="HMB95" s="590" t="s">
        <v>357</v>
      </c>
      <c r="HMC95" s="590" t="s">
        <v>357</v>
      </c>
      <c r="HMD95" s="590" t="s">
        <v>357</v>
      </c>
      <c r="HME95" s="590" t="s">
        <v>357</v>
      </c>
      <c r="HMF95" s="590" t="s">
        <v>357</v>
      </c>
      <c r="HMG95" s="590" t="s">
        <v>357</v>
      </c>
      <c r="HMH95" s="590" t="s">
        <v>357</v>
      </c>
      <c r="HMI95" s="590" t="s">
        <v>357</v>
      </c>
      <c r="HMJ95" s="590" t="s">
        <v>357</v>
      </c>
      <c r="HMK95" s="590" t="s">
        <v>357</v>
      </c>
      <c r="HML95" s="590" t="s">
        <v>357</v>
      </c>
      <c r="HMM95" s="590" t="s">
        <v>357</v>
      </c>
      <c r="HMN95" s="590" t="s">
        <v>357</v>
      </c>
      <c r="HMO95" s="590" t="s">
        <v>357</v>
      </c>
      <c r="HMP95" s="590" t="s">
        <v>357</v>
      </c>
      <c r="HMQ95" s="590" t="s">
        <v>357</v>
      </c>
      <c r="HMR95" s="590" t="s">
        <v>357</v>
      </c>
      <c r="HMS95" s="590" t="s">
        <v>357</v>
      </c>
      <c r="HMT95" s="590" t="s">
        <v>357</v>
      </c>
      <c r="HMU95" s="590" t="s">
        <v>357</v>
      </c>
      <c r="HMV95" s="590" t="s">
        <v>357</v>
      </c>
      <c r="HMW95" s="590" t="s">
        <v>357</v>
      </c>
      <c r="HMX95" s="590" t="s">
        <v>357</v>
      </c>
      <c r="HMY95" s="590" t="s">
        <v>357</v>
      </c>
      <c r="HMZ95" s="590" t="s">
        <v>357</v>
      </c>
      <c r="HNA95" s="590" t="s">
        <v>357</v>
      </c>
      <c r="HNB95" s="590" t="s">
        <v>357</v>
      </c>
      <c r="HNC95" s="590" t="s">
        <v>357</v>
      </c>
      <c r="HND95" s="590" t="s">
        <v>357</v>
      </c>
      <c r="HNE95" s="590" t="s">
        <v>357</v>
      </c>
      <c r="HNF95" s="590" t="s">
        <v>357</v>
      </c>
      <c r="HNG95" s="590" t="s">
        <v>357</v>
      </c>
      <c r="HNH95" s="590" t="s">
        <v>357</v>
      </c>
      <c r="HNI95" s="590" t="s">
        <v>357</v>
      </c>
      <c r="HNJ95" s="590" t="s">
        <v>357</v>
      </c>
      <c r="HNK95" s="590" t="s">
        <v>357</v>
      </c>
      <c r="HNL95" s="590" t="s">
        <v>357</v>
      </c>
      <c r="HNM95" s="590" t="s">
        <v>357</v>
      </c>
      <c r="HNN95" s="590" t="s">
        <v>357</v>
      </c>
      <c r="HNO95" s="590" t="s">
        <v>357</v>
      </c>
      <c r="HNP95" s="590" t="s">
        <v>357</v>
      </c>
      <c r="HNQ95" s="590" t="s">
        <v>357</v>
      </c>
      <c r="HNR95" s="590" t="s">
        <v>357</v>
      </c>
      <c r="HNS95" s="590" t="s">
        <v>357</v>
      </c>
      <c r="HNT95" s="590" t="s">
        <v>357</v>
      </c>
      <c r="HNU95" s="590" t="s">
        <v>357</v>
      </c>
      <c r="HNV95" s="590" t="s">
        <v>357</v>
      </c>
      <c r="HNW95" s="590" t="s">
        <v>357</v>
      </c>
      <c r="HNX95" s="590" t="s">
        <v>357</v>
      </c>
      <c r="HNY95" s="590" t="s">
        <v>357</v>
      </c>
      <c r="HNZ95" s="590" t="s">
        <v>357</v>
      </c>
      <c r="HOA95" s="590" t="s">
        <v>357</v>
      </c>
      <c r="HOB95" s="590" t="s">
        <v>357</v>
      </c>
      <c r="HOC95" s="590" t="s">
        <v>357</v>
      </c>
      <c r="HOD95" s="590" t="s">
        <v>357</v>
      </c>
      <c r="HOE95" s="590" t="s">
        <v>357</v>
      </c>
      <c r="HOF95" s="590" t="s">
        <v>357</v>
      </c>
      <c r="HOG95" s="590" t="s">
        <v>357</v>
      </c>
      <c r="HOH95" s="590" t="s">
        <v>357</v>
      </c>
      <c r="HOI95" s="590" t="s">
        <v>357</v>
      </c>
      <c r="HOJ95" s="590" t="s">
        <v>357</v>
      </c>
      <c r="HOK95" s="590" t="s">
        <v>357</v>
      </c>
      <c r="HOL95" s="590" t="s">
        <v>357</v>
      </c>
      <c r="HOM95" s="590" t="s">
        <v>357</v>
      </c>
      <c r="HON95" s="590" t="s">
        <v>357</v>
      </c>
      <c r="HOO95" s="590" t="s">
        <v>357</v>
      </c>
      <c r="HOP95" s="590" t="s">
        <v>357</v>
      </c>
      <c r="HOQ95" s="590" t="s">
        <v>357</v>
      </c>
      <c r="HOR95" s="590" t="s">
        <v>357</v>
      </c>
      <c r="HOS95" s="590" t="s">
        <v>357</v>
      </c>
      <c r="HOT95" s="590" t="s">
        <v>357</v>
      </c>
      <c r="HOU95" s="590" t="s">
        <v>357</v>
      </c>
      <c r="HOV95" s="590" t="s">
        <v>357</v>
      </c>
      <c r="HOW95" s="590" t="s">
        <v>357</v>
      </c>
      <c r="HOX95" s="590" t="s">
        <v>357</v>
      </c>
      <c r="HOY95" s="590" t="s">
        <v>357</v>
      </c>
      <c r="HOZ95" s="590" t="s">
        <v>357</v>
      </c>
      <c r="HPA95" s="590" t="s">
        <v>357</v>
      </c>
      <c r="HPB95" s="590" t="s">
        <v>357</v>
      </c>
      <c r="HPC95" s="590" t="s">
        <v>357</v>
      </c>
      <c r="HPD95" s="590" t="s">
        <v>357</v>
      </c>
      <c r="HPE95" s="590" t="s">
        <v>357</v>
      </c>
      <c r="HPF95" s="590" t="s">
        <v>357</v>
      </c>
      <c r="HPG95" s="590" t="s">
        <v>357</v>
      </c>
      <c r="HPH95" s="590" t="s">
        <v>357</v>
      </c>
      <c r="HPI95" s="590" t="s">
        <v>357</v>
      </c>
      <c r="HPJ95" s="590" t="s">
        <v>357</v>
      </c>
      <c r="HPK95" s="590" t="s">
        <v>357</v>
      </c>
      <c r="HPL95" s="590" t="s">
        <v>357</v>
      </c>
      <c r="HPM95" s="590" t="s">
        <v>357</v>
      </c>
      <c r="HPN95" s="590" t="s">
        <v>357</v>
      </c>
      <c r="HPO95" s="590" t="s">
        <v>357</v>
      </c>
      <c r="HPP95" s="590" t="s">
        <v>357</v>
      </c>
      <c r="HPQ95" s="590" t="s">
        <v>357</v>
      </c>
      <c r="HPR95" s="590" t="s">
        <v>357</v>
      </c>
      <c r="HPS95" s="590" t="s">
        <v>357</v>
      </c>
      <c r="HPT95" s="590" t="s">
        <v>357</v>
      </c>
      <c r="HPU95" s="590" t="s">
        <v>357</v>
      </c>
      <c r="HPV95" s="590" t="s">
        <v>357</v>
      </c>
      <c r="HPW95" s="590" t="s">
        <v>357</v>
      </c>
      <c r="HPX95" s="590" t="s">
        <v>357</v>
      </c>
      <c r="HPY95" s="590" t="s">
        <v>357</v>
      </c>
      <c r="HPZ95" s="590" t="s">
        <v>357</v>
      </c>
      <c r="HQA95" s="590" t="s">
        <v>357</v>
      </c>
      <c r="HQB95" s="590" t="s">
        <v>357</v>
      </c>
      <c r="HQC95" s="590" t="s">
        <v>357</v>
      </c>
      <c r="HQD95" s="590" t="s">
        <v>357</v>
      </c>
      <c r="HQE95" s="590" t="s">
        <v>357</v>
      </c>
      <c r="HQF95" s="590" t="s">
        <v>357</v>
      </c>
      <c r="HQG95" s="590" t="s">
        <v>357</v>
      </c>
      <c r="HQH95" s="590" t="s">
        <v>357</v>
      </c>
      <c r="HQI95" s="590" t="s">
        <v>357</v>
      </c>
      <c r="HQJ95" s="590" t="s">
        <v>357</v>
      </c>
      <c r="HQK95" s="590" t="s">
        <v>357</v>
      </c>
      <c r="HQL95" s="590" t="s">
        <v>357</v>
      </c>
      <c r="HQM95" s="590" t="s">
        <v>357</v>
      </c>
      <c r="HQN95" s="590" t="s">
        <v>357</v>
      </c>
      <c r="HQO95" s="590" t="s">
        <v>357</v>
      </c>
      <c r="HQP95" s="590" t="s">
        <v>357</v>
      </c>
      <c r="HQQ95" s="590" t="s">
        <v>357</v>
      </c>
      <c r="HQR95" s="590" t="s">
        <v>357</v>
      </c>
      <c r="HQS95" s="590" t="s">
        <v>357</v>
      </c>
      <c r="HQT95" s="590" t="s">
        <v>357</v>
      </c>
      <c r="HQU95" s="590" t="s">
        <v>357</v>
      </c>
      <c r="HQV95" s="590" t="s">
        <v>357</v>
      </c>
      <c r="HQW95" s="590" t="s">
        <v>357</v>
      </c>
      <c r="HQX95" s="590" t="s">
        <v>357</v>
      </c>
      <c r="HQY95" s="590" t="s">
        <v>357</v>
      </c>
      <c r="HQZ95" s="590" t="s">
        <v>357</v>
      </c>
      <c r="HRA95" s="590" t="s">
        <v>357</v>
      </c>
      <c r="HRB95" s="590" t="s">
        <v>357</v>
      </c>
      <c r="HRC95" s="590" t="s">
        <v>357</v>
      </c>
      <c r="HRD95" s="590" t="s">
        <v>357</v>
      </c>
      <c r="HRE95" s="590" t="s">
        <v>357</v>
      </c>
      <c r="HRF95" s="590" t="s">
        <v>357</v>
      </c>
      <c r="HRG95" s="590" t="s">
        <v>357</v>
      </c>
      <c r="HRH95" s="590" t="s">
        <v>357</v>
      </c>
      <c r="HRI95" s="590" t="s">
        <v>357</v>
      </c>
      <c r="HRJ95" s="590" t="s">
        <v>357</v>
      </c>
      <c r="HRK95" s="590" t="s">
        <v>357</v>
      </c>
      <c r="HRL95" s="590" t="s">
        <v>357</v>
      </c>
      <c r="HRM95" s="590" t="s">
        <v>357</v>
      </c>
      <c r="HRN95" s="590" t="s">
        <v>357</v>
      </c>
      <c r="HRO95" s="590" t="s">
        <v>357</v>
      </c>
      <c r="HRP95" s="590" t="s">
        <v>357</v>
      </c>
      <c r="HRQ95" s="590" t="s">
        <v>357</v>
      </c>
      <c r="HRR95" s="590" t="s">
        <v>357</v>
      </c>
      <c r="HRS95" s="590" t="s">
        <v>357</v>
      </c>
      <c r="HRT95" s="590" t="s">
        <v>357</v>
      </c>
      <c r="HRU95" s="590" t="s">
        <v>357</v>
      </c>
      <c r="HRV95" s="590" t="s">
        <v>357</v>
      </c>
      <c r="HRW95" s="590" t="s">
        <v>357</v>
      </c>
      <c r="HRX95" s="590" t="s">
        <v>357</v>
      </c>
      <c r="HRY95" s="590" t="s">
        <v>357</v>
      </c>
      <c r="HRZ95" s="590" t="s">
        <v>357</v>
      </c>
      <c r="HSA95" s="590" t="s">
        <v>357</v>
      </c>
      <c r="HSB95" s="590" t="s">
        <v>357</v>
      </c>
      <c r="HSC95" s="590" t="s">
        <v>357</v>
      </c>
      <c r="HSD95" s="590" t="s">
        <v>357</v>
      </c>
      <c r="HSE95" s="590" t="s">
        <v>357</v>
      </c>
      <c r="HSF95" s="590" t="s">
        <v>357</v>
      </c>
      <c r="HSG95" s="590" t="s">
        <v>357</v>
      </c>
      <c r="HSH95" s="590" t="s">
        <v>357</v>
      </c>
      <c r="HSI95" s="590" t="s">
        <v>357</v>
      </c>
      <c r="HSJ95" s="590" t="s">
        <v>357</v>
      </c>
      <c r="HSK95" s="590" t="s">
        <v>357</v>
      </c>
      <c r="HSL95" s="590" t="s">
        <v>357</v>
      </c>
      <c r="HSM95" s="590" t="s">
        <v>357</v>
      </c>
      <c r="HSN95" s="590" t="s">
        <v>357</v>
      </c>
      <c r="HSO95" s="590" t="s">
        <v>357</v>
      </c>
      <c r="HSP95" s="590" t="s">
        <v>357</v>
      </c>
      <c r="HSQ95" s="590" t="s">
        <v>357</v>
      </c>
      <c r="HSR95" s="590" t="s">
        <v>357</v>
      </c>
      <c r="HSS95" s="590" t="s">
        <v>357</v>
      </c>
      <c r="HST95" s="590" t="s">
        <v>357</v>
      </c>
      <c r="HSU95" s="590" t="s">
        <v>357</v>
      </c>
      <c r="HSV95" s="590" t="s">
        <v>357</v>
      </c>
      <c r="HSW95" s="590" t="s">
        <v>357</v>
      </c>
      <c r="HSX95" s="590" t="s">
        <v>357</v>
      </c>
      <c r="HSY95" s="590" t="s">
        <v>357</v>
      </c>
      <c r="HSZ95" s="590" t="s">
        <v>357</v>
      </c>
      <c r="HTA95" s="590" t="s">
        <v>357</v>
      </c>
      <c r="HTB95" s="590" t="s">
        <v>357</v>
      </c>
      <c r="HTC95" s="590" t="s">
        <v>357</v>
      </c>
      <c r="HTD95" s="590" t="s">
        <v>357</v>
      </c>
      <c r="HTE95" s="590" t="s">
        <v>357</v>
      </c>
      <c r="HTF95" s="590" t="s">
        <v>357</v>
      </c>
      <c r="HTG95" s="590" t="s">
        <v>357</v>
      </c>
      <c r="HTH95" s="590" t="s">
        <v>357</v>
      </c>
      <c r="HTI95" s="590" t="s">
        <v>357</v>
      </c>
      <c r="HTJ95" s="590" t="s">
        <v>357</v>
      </c>
      <c r="HTK95" s="590" t="s">
        <v>357</v>
      </c>
      <c r="HTL95" s="590" t="s">
        <v>357</v>
      </c>
      <c r="HTM95" s="590" t="s">
        <v>357</v>
      </c>
      <c r="HTN95" s="590" t="s">
        <v>357</v>
      </c>
      <c r="HTO95" s="590" t="s">
        <v>357</v>
      </c>
      <c r="HTP95" s="590" t="s">
        <v>357</v>
      </c>
      <c r="HTQ95" s="590" t="s">
        <v>357</v>
      </c>
      <c r="HTR95" s="590" t="s">
        <v>357</v>
      </c>
      <c r="HTS95" s="590" t="s">
        <v>357</v>
      </c>
      <c r="HTT95" s="590" t="s">
        <v>357</v>
      </c>
      <c r="HTU95" s="590" t="s">
        <v>357</v>
      </c>
      <c r="HTV95" s="590" t="s">
        <v>357</v>
      </c>
      <c r="HTW95" s="590" t="s">
        <v>357</v>
      </c>
      <c r="HTX95" s="590" t="s">
        <v>357</v>
      </c>
      <c r="HTY95" s="590" t="s">
        <v>357</v>
      </c>
      <c r="HTZ95" s="590" t="s">
        <v>357</v>
      </c>
      <c r="HUA95" s="590" t="s">
        <v>357</v>
      </c>
      <c r="HUB95" s="590" t="s">
        <v>357</v>
      </c>
      <c r="HUC95" s="590" t="s">
        <v>357</v>
      </c>
      <c r="HUD95" s="590" t="s">
        <v>357</v>
      </c>
      <c r="HUE95" s="590" t="s">
        <v>357</v>
      </c>
      <c r="HUF95" s="590" t="s">
        <v>357</v>
      </c>
      <c r="HUG95" s="590" t="s">
        <v>357</v>
      </c>
      <c r="HUH95" s="590" t="s">
        <v>357</v>
      </c>
      <c r="HUI95" s="590" t="s">
        <v>357</v>
      </c>
      <c r="HUJ95" s="590" t="s">
        <v>357</v>
      </c>
      <c r="HUK95" s="590" t="s">
        <v>357</v>
      </c>
      <c r="HUL95" s="590" t="s">
        <v>357</v>
      </c>
      <c r="HUM95" s="590" t="s">
        <v>357</v>
      </c>
      <c r="HUN95" s="590" t="s">
        <v>357</v>
      </c>
      <c r="HUO95" s="590" t="s">
        <v>357</v>
      </c>
      <c r="HUP95" s="590" t="s">
        <v>357</v>
      </c>
      <c r="HUQ95" s="590" t="s">
        <v>357</v>
      </c>
      <c r="HUR95" s="590" t="s">
        <v>357</v>
      </c>
      <c r="HUS95" s="590" t="s">
        <v>357</v>
      </c>
      <c r="HUT95" s="590" t="s">
        <v>357</v>
      </c>
      <c r="HUU95" s="590" t="s">
        <v>357</v>
      </c>
      <c r="HUV95" s="590" t="s">
        <v>357</v>
      </c>
      <c r="HUW95" s="590" t="s">
        <v>357</v>
      </c>
      <c r="HUX95" s="590" t="s">
        <v>357</v>
      </c>
      <c r="HUY95" s="590" t="s">
        <v>357</v>
      </c>
      <c r="HUZ95" s="590" t="s">
        <v>357</v>
      </c>
      <c r="HVA95" s="590" t="s">
        <v>357</v>
      </c>
      <c r="HVB95" s="590" t="s">
        <v>357</v>
      </c>
      <c r="HVC95" s="590" t="s">
        <v>357</v>
      </c>
      <c r="HVD95" s="590" t="s">
        <v>357</v>
      </c>
      <c r="HVE95" s="590" t="s">
        <v>357</v>
      </c>
      <c r="HVF95" s="590" t="s">
        <v>357</v>
      </c>
      <c r="HVG95" s="590" t="s">
        <v>357</v>
      </c>
      <c r="HVH95" s="590" t="s">
        <v>357</v>
      </c>
      <c r="HVI95" s="590" t="s">
        <v>357</v>
      </c>
      <c r="HVJ95" s="590" t="s">
        <v>357</v>
      </c>
      <c r="HVK95" s="590" t="s">
        <v>357</v>
      </c>
      <c r="HVL95" s="590" t="s">
        <v>357</v>
      </c>
      <c r="HVM95" s="590" t="s">
        <v>357</v>
      </c>
      <c r="HVN95" s="590" t="s">
        <v>357</v>
      </c>
      <c r="HVO95" s="590" t="s">
        <v>357</v>
      </c>
      <c r="HVP95" s="590" t="s">
        <v>357</v>
      </c>
      <c r="HVQ95" s="590" t="s">
        <v>357</v>
      </c>
      <c r="HVR95" s="590" t="s">
        <v>357</v>
      </c>
      <c r="HVS95" s="590" t="s">
        <v>357</v>
      </c>
      <c r="HVT95" s="590" t="s">
        <v>357</v>
      </c>
      <c r="HVU95" s="590" t="s">
        <v>357</v>
      </c>
      <c r="HVV95" s="590" t="s">
        <v>357</v>
      </c>
      <c r="HVW95" s="590" t="s">
        <v>357</v>
      </c>
      <c r="HVX95" s="590" t="s">
        <v>357</v>
      </c>
      <c r="HVY95" s="590" t="s">
        <v>357</v>
      </c>
      <c r="HVZ95" s="590" t="s">
        <v>357</v>
      </c>
      <c r="HWA95" s="590" t="s">
        <v>357</v>
      </c>
      <c r="HWB95" s="590" t="s">
        <v>357</v>
      </c>
      <c r="HWC95" s="590" t="s">
        <v>357</v>
      </c>
      <c r="HWD95" s="590" t="s">
        <v>357</v>
      </c>
      <c r="HWE95" s="590" t="s">
        <v>357</v>
      </c>
      <c r="HWF95" s="590" t="s">
        <v>357</v>
      </c>
      <c r="HWG95" s="590" t="s">
        <v>357</v>
      </c>
      <c r="HWH95" s="590" t="s">
        <v>357</v>
      </c>
      <c r="HWI95" s="590" t="s">
        <v>357</v>
      </c>
      <c r="HWJ95" s="590" t="s">
        <v>357</v>
      </c>
      <c r="HWK95" s="590" t="s">
        <v>357</v>
      </c>
      <c r="HWL95" s="590" t="s">
        <v>357</v>
      </c>
      <c r="HWM95" s="590" t="s">
        <v>357</v>
      </c>
      <c r="HWN95" s="590" t="s">
        <v>357</v>
      </c>
      <c r="HWO95" s="590" t="s">
        <v>357</v>
      </c>
      <c r="HWP95" s="590" t="s">
        <v>357</v>
      </c>
      <c r="HWQ95" s="590" t="s">
        <v>357</v>
      </c>
      <c r="HWR95" s="590" t="s">
        <v>357</v>
      </c>
      <c r="HWS95" s="590" t="s">
        <v>357</v>
      </c>
      <c r="HWT95" s="590" t="s">
        <v>357</v>
      </c>
      <c r="HWU95" s="590" t="s">
        <v>357</v>
      </c>
      <c r="HWV95" s="590" t="s">
        <v>357</v>
      </c>
      <c r="HWW95" s="590" t="s">
        <v>357</v>
      </c>
      <c r="HWX95" s="590" t="s">
        <v>357</v>
      </c>
      <c r="HWY95" s="590" t="s">
        <v>357</v>
      </c>
      <c r="HWZ95" s="590" t="s">
        <v>357</v>
      </c>
      <c r="HXA95" s="590" t="s">
        <v>357</v>
      </c>
      <c r="HXB95" s="590" t="s">
        <v>357</v>
      </c>
      <c r="HXC95" s="590" t="s">
        <v>357</v>
      </c>
      <c r="HXD95" s="590" t="s">
        <v>357</v>
      </c>
      <c r="HXE95" s="590" t="s">
        <v>357</v>
      </c>
      <c r="HXF95" s="590" t="s">
        <v>357</v>
      </c>
      <c r="HXG95" s="590" t="s">
        <v>357</v>
      </c>
      <c r="HXH95" s="590" t="s">
        <v>357</v>
      </c>
      <c r="HXI95" s="590" t="s">
        <v>357</v>
      </c>
      <c r="HXJ95" s="590" t="s">
        <v>357</v>
      </c>
      <c r="HXK95" s="590" t="s">
        <v>357</v>
      </c>
      <c r="HXL95" s="590" t="s">
        <v>357</v>
      </c>
      <c r="HXM95" s="590" t="s">
        <v>357</v>
      </c>
      <c r="HXN95" s="590" t="s">
        <v>357</v>
      </c>
      <c r="HXO95" s="590" t="s">
        <v>357</v>
      </c>
      <c r="HXP95" s="590" t="s">
        <v>357</v>
      </c>
      <c r="HXQ95" s="590" t="s">
        <v>357</v>
      </c>
      <c r="HXR95" s="590" t="s">
        <v>357</v>
      </c>
      <c r="HXS95" s="590" t="s">
        <v>357</v>
      </c>
      <c r="HXT95" s="590" t="s">
        <v>357</v>
      </c>
      <c r="HXU95" s="590" t="s">
        <v>357</v>
      </c>
      <c r="HXV95" s="590" t="s">
        <v>357</v>
      </c>
      <c r="HXW95" s="590" t="s">
        <v>357</v>
      </c>
      <c r="HXX95" s="590" t="s">
        <v>357</v>
      </c>
      <c r="HXY95" s="590" t="s">
        <v>357</v>
      </c>
      <c r="HXZ95" s="590" t="s">
        <v>357</v>
      </c>
      <c r="HYA95" s="590" t="s">
        <v>357</v>
      </c>
      <c r="HYB95" s="590" t="s">
        <v>357</v>
      </c>
      <c r="HYC95" s="590" t="s">
        <v>357</v>
      </c>
      <c r="HYD95" s="590" t="s">
        <v>357</v>
      </c>
      <c r="HYE95" s="590" t="s">
        <v>357</v>
      </c>
      <c r="HYF95" s="590" t="s">
        <v>357</v>
      </c>
      <c r="HYG95" s="590" t="s">
        <v>357</v>
      </c>
      <c r="HYH95" s="590" t="s">
        <v>357</v>
      </c>
      <c r="HYI95" s="590" t="s">
        <v>357</v>
      </c>
      <c r="HYJ95" s="590" t="s">
        <v>357</v>
      </c>
      <c r="HYK95" s="590" t="s">
        <v>357</v>
      </c>
      <c r="HYL95" s="590" t="s">
        <v>357</v>
      </c>
      <c r="HYM95" s="590" t="s">
        <v>357</v>
      </c>
      <c r="HYN95" s="590" t="s">
        <v>357</v>
      </c>
      <c r="HYO95" s="590" t="s">
        <v>357</v>
      </c>
      <c r="HYP95" s="590" t="s">
        <v>357</v>
      </c>
      <c r="HYQ95" s="590" t="s">
        <v>357</v>
      </c>
      <c r="HYR95" s="590" t="s">
        <v>357</v>
      </c>
      <c r="HYS95" s="590" t="s">
        <v>357</v>
      </c>
      <c r="HYT95" s="590" t="s">
        <v>357</v>
      </c>
      <c r="HYU95" s="590" t="s">
        <v>357</v>
      </c>
      <c r="HYV95" s="590" t="s">
        <v>357</v>
      </c>
      <c r="HYW95" s="590" t="s">
        <v>357</v>
      </c>
      <c r="HYX95" s="590" t="s">
        <v>357</v>
      </c>
      <c r="HYY95" s="590" t="s">
        <v>357</v>
      </c>
      <c r="HYZ95" s="590" t="s">
        <v>357</v>
      </c>
      <c r="HZA95" s="590" t="s">
        <v>357</v>
      </c>
      <c r="HZB95" s="590" t="s">
        <v>357</v>
      </c>
      <c r="HZC95" s="590" t="s">
        <v>357</v>
      </c>
      <c r="HZD95" s="590" t="s">
        <v>357</v>
      </c>
      <c r="HZE95" s="590" t="s">
        <v>357</v>
      </c>
      <c r="HZF95" s="590" t="s">
        <v>357</v>
      </c>
      <c r="HZG95" s="590" t="s">
        <v>357</v>
      </c>
      <c r="HZH95" s="590" t="s">
        <v>357</v>
      </c>
      <c r="HZI95" s="590" t="s">
        <v>357</v>
      </c>
      <c r="HZJ95" s="590" t="s">
        <v>357</v>
      </c>
      <c r="HZK95" s="590" t="s">
        <v>357</v>
      </c>
      <c r="HZL95" s="590" t="s">
        <v>357</v>
      </c>
      <c r="HZM95" s="590" t="s">
        <v>357</v>
      </c>
      <c r="HZN95" s="590" t="s">
        <v>357</v>
      </c>
      <c r="HZO95" s="590" t="s">
        <v>357</v>
      </c>
      <c r="HZP95" s="590" t="s">
        <v>357</v>
      </c>
      <c r="HZQ95" s="590" t="s">
        <v>357</v>
      </c>
      <c r="HZR95" s="590" t="s">
        <v>357</v>
      </c>
      <c r="HZS95" s="590" t="s">
        <v>357</v>
      </c>
      <c r="HZT95" s="590" t="s">
        <v>357</v>
      </c>
      <c r="HZU95" s="590" t="s">
        <v>357</v>
      </c>
      <c r="HZV95" s="590" t="s">
        <v>357</v>
      </c>
      <c r="HZW95" s="590" t="s">
        <v>357</v>
      </c>
      <c r="HZX95" s="590" t="s">
        <v>357</v>
      </c>
      <c r="HZY95" s="590" t="s">
        <v>357</v>
      </c>
      <c r="HZZ95" s="590" t="s">
        <v>357</v>
      </c>
      <c r="IAA95" s="590" t="s">
        <v>357</v>
      </c>
      <c r="IAB95" s="590" t="s">
        <v>357</v>
      </c>
      <c r="IAC95" s="590" t="s">
        <v>357</v>
      </c>
      <c r="IAD95" s="590" t="s">
        <v>357</v>
      </c>
      <c r="IAE95" s="590" t="s">
        <v>357</v>
      </c>
      <c r="IAF95" s="590" t="s">
        <v>357</v>
      </c>
      <c r="IAG95" s="590" t="s">
        <v>357</v>
      </c>
      <c r="IAH95" s="590" t="s">
        <v>357</v>
      </c>
      <c r="IAI95" s="590" t="s">
        <v>357</v>
      </c>
      <c r="IAJ95" s="590" t="s">
        <v>357</v>
      </c>
      <c r="IAK95" s="590" t="s">
        <v>357</v>
      </c>
      <c r="IAL95" s="590" t="s">
        <v>357</v>
      </c>
      <c r="IAM95" s="590" t="s">
        <v>357</v>
      </c>
      <c r="IAN95" s="590" t="s">
        <v>357</v>
      </c>
      <c r="IAO95" s="590" t="s">
        <v>357</v>
      </c>
      <c r="IAP95" s="590" t="s">
        <v>357</v>
      </c>
      <c r="IAQ95" s="590" t="s">
        <v>357</v>
      </c>
      <c r="IAR95" s="590" t="s">
        <v>357</v>
      </c>
      <c r="IAS95" s="590" t="s">
        <v>357</v>
      </c>
      <c r="IAT95" s="590" t="s">
        <v>357</v>
      </c>
      <c r="IAU95" s="590" t="s">
        <v>357</v>
      </c>
      <c r="IAV95" s="590" t="s">
        <v>357</v>
      </c>
      <c r="IAW95" s="590" t="s">
        <v>357</v>
      </c>
      <c r="IAX95" s="590" t="s">
        <v>357</v>
      </c>
      <c r="IAY95" s="590" t="s">
        <v>357</v>
      </c>
      <c r="IAZ95" s="590" t="s">
        <v>357</v>
      </c>
      <c r="IBA95" s="590" t="s">
        <v>357</v>
      </c>
      <c r="IBB95" s="590" t="s">
        <v>357</v>
      </c>
      <c r="IBC95" s="590" t="s">
        <v>357</v>
      </c>
      <c r="IBD95" s="590" t="s">
        <v>357</v>
      </c>
      <c r="IBE95" s="590" t="s">
        <v>357</v>
      </c>
      <c r="IBF95" s="590" t="s">
        <v>357</v>
      </c>
      <c r="IBG95" s="590" t="s">
        <v>357</v>
      </c>
      <c r="IBH95" s="590" t="s">
        <v>357</v>
      </c>
      <c r="IBI95" s="590" t="s">
        <v>357</v>
      </c>
      <c r="IBJ95" s="590" t="s">
        <v>357</v>
      </c>
      <c r="IBK95" s="590" t="s">
        <v>357</v>
      </c>
      <c r="IBL95" s="590" t="s">
        <v>357</v>
      </c>
      <c r="IBM95" s="590" t="s">
        <v>357</v>
      </c>
      <c r="IBN95" s="590" t="s">
        <v>357</v>
      </c>
      <c r="IBO95" s="590" t="s">
        <v>357</v>
      </c>
      <c r="IBP95" s="590" t="s">
        <v>357</v>
      </c>
      <c r="IBQ95" s="590" t="s">
        <v>357</v>
      </c>
      <c r="IBR95" s="590" t="s">
        <v>357</v>
      </c>
      <c r="IBS95" s="590" t="s">
        <v>357</v>
      </c>
      <c r="IBT95" s="590" t="s">
        <v>357</v>
      </c>
      <c r="IBU95" s="590" t="s">
        <v>357</v>
      </c>
      <c r="IBV95" s="590" t="s">
        <v>357</v>
      </c>
      <c r="IBW95" s="590" t="s">
        <v>357</v>
      </c>
      <c r="IBX95" s="590" t="s">
        <v>357</v>
      </c>
      <c r="IBY95" s="590" t="s">
        <v>357</v>
      </c>
      <c r="IBZ95" s="590" t="s">
        <v>357</v>
      </c>
      <c r="ICA95" s="590" t="s">
        <v>357</v>
      </c>
      <c r="ICB95" s="590" t="s">
        <v>357</v>
      </c>
      <c r="ICC95" s="590" t="s">
        <v>357</v>
      </c>
      <c r="ICD95" s="590" t="s">
        <v>357</v>
      </c>
      <c r="ICE95" s="590" t="s">
        <v>357</v>
      </c>
      <c r="ICF95" s="590" t="s">
        <v>357</v>
      </c>
      <c r="ICG95" s="590" t="s">
        <v>357</v>
      </c>
      <c r="ICH95" s="590" t="s">
        <v>357</v>
      </c>
      <c r="ICI95" s="590" t="s">
        <v>357</v>
      </c>
      <c r="ICJ95" s="590" t="s">
        <v>357</v>
      </c>
      <c r="ICK95" s="590" t="s">
        <v>357</v>
      </c>
      <c r="ICL95" s="590" t="s">
        <v>357</v>
      </c>
      <c r="ICM95" s="590" t="s">
        <v>357</v>
      </c>
      <c r="ICN95" s="590" t="s">
        <v>357</v>
      </c>
      <c r="ICO95" s="590" t="s">
        <v>357</v>
      </c>
      <c r="ICP95" s="590" t="s">
        <v>357</v>
      </c>
      <c r="ICQ95" s="590" t="s">
        <v>357</v>
      </c>
      <c r="ICR95" s="590" t="s">
        <v>357</v>
      </c>
      <c r="ICS95" s="590" t="s">
        <v>357</v>
      </c>
      <c r="ICT95" s="590" t="s">
        <v>357</v>
      </c>
      <c r="ICU95" s="590" t="s">
        <v>357</v>
      </c>
      <c r="ICV95" s="590" t="s">
        <v>357</v>
      </c>
      <c r="ICW95" s="590" t="s">
        <v>357</v>
      </c>
      <c r="ICX95" s="590" t="s">
        <v>357</v>
      </c>
      <c r="ICY95" s="590" t="s">
        <v>357</v>
      </c>
      <c r="ICZ95" s="590" t="s">
        <v>357</v>
      </c>
      <c r="IDA95" s="590" t="s">
        <v>357</v>
      </c>
      <c r="IDB95" s="590" t="s">
        <v>357</v>
      </c>
      <c r="IDC95" s="590" t="s">
        <v>357</v>
      </c>
      <c r="IDD95" s="590" t="s">
        <v>357</v>
      </c>
      <c r="IDE95" s="590" t="s">
        <v>357</v>
      </c>
      <c r="IDF95" s="590" t="s">
        <v>357</v>
      </c>
      <c r="IDG95" s="590" t="s">
        <v>357</v>
      </c>
      <c r="IDH95" s="590" t="s">
        <v>357</v>
      </c>
      <c r="IDI95" s="590" t="s">
        <v>357</v>
      </c>
      <c r="IDJ95" s="590" t="s">
        <v>357</v>
      </c>
      <c r="IDK95" s="590" t="s">
        <v>357</v>
      </c>
      <c r="IDL95" s="590" t="s">
        <v>357</v>
      </c>
      <c r="IDM95" s="590" t="s">
        <v>357</v>
      </c>
      <c r="IDN95" s="590" t="s">
        <v>357</v>
      </c>
      <c r="IDO95" s="590" t="s">
        <v>357</v>
      </c>
      <c r="IDP95" s="590" t="s">
        <v>357</v>
      </c>
      <c r="IDQ95" s="590" t="s">
        <v>357</v>
      </c>
      <c r="IDR95" s="590" t="s">
        <v>357</v>
      </c>
      <c r="IDS95" s="590" t="s">
        <v>357</v>
      </c>
      <c r="IDT95" s="590" t="s">
        <v>357</v>
      </c>
      <c r="IDU95" s="590" t="s">
        <v>357</v>
      </c>
      <c r="IDV95" s="590" t="s">
        <v>357</v>
      </c>
      <c r="IDW95" s="590" t="s">
        <v>357</v>
      </c>
      <c r="IDX95" s="590" t="s">
        <v>357</v>
      </c>
      <c r="IDY95" s="590" t="s">
        <v>357</v>
      </c>
      <c r="IDZ95" s="590" t="s">
        <v>357</v>
      </c>
      <c r="IEA95" s="590" t="s">
        <v>357</v>
      </c>
      <c r="IEB95" s="590" t="s">
        <v>357</v>
      </c>
      <c r="IEC95" s="590" t="s">
        <v>357</v>
      </c>
      <c r="IED95" s="590" t="s">
        <v>357</v>
      </c>
      <c r="IEE95" s="590" t="s">
        <v>357</v>
      </c>
      <c r="IEF95" s="590" t="s">
        <v>357</v>
      </c>
      <c r="IEG95" s="590" t="s">
        <v>357</v>
      </c>
      <c r="IEH95" s="590" t="s">
        <v>357</v>
      </c>
      <c r="IEI95" s="590" t="s">
        <v>357</v>
      </c>
      <c r="IEJ95" s="590" t="s">
        <v>357</v>
      </c>
      <c r="IEK95" s="590" t="s">
        <v>357</v>
      </c>
      <c r="IEL95" s="590" t="s">
        <v>357</v>
      </c>
      <c r="IEM95" s="590" t="s">
        <v>357</v>
      </c>
      <c r="IEN95" s="590" t="s">
        <v>357</v>
      </c>
      <c r="IEO95" s="590" t="s">
        <v>357</v>
      </c>
      <c r="IEP95" s="590" t="s">
        <v>357</v>
      </c>
      <c r="IEQ95" s="590" t="s">
        <v>357</v>
      </c>
      <c r="IER95" s="590" t="s">
        <v>357</v>
      </c>
      <c r="IES95" s="590" t="s">
        <v>357</v>
      </c>
      <c r="IET95" s="590" t="s">
        <v>357</v>
      </c>
      <c r="IEU95" s="590" t="s">
        <v>357</v>
      </c>
      <c r="IEV95" s="590" t="s">
        <v>357</v>
      </c>
      <c r="IEW95" s="590" t="s">
        <v>357</v>
      </c>
      <c r="IEX95" s="590" t="s">
        <v>357</v>
      </c>
      <c r="IEY95" s="590" t="s">
        <v>357</v>
      </c>
      <c r="IEZ95" s="590" t="s">
        <v>357</v>
      </c>
      <c r="IFA95" s="590" t="s">
        <v>357</v>
      </c>
      <c r="IFB95" s="590" t="s">
        <v>357</v>
      </c>
      <c r="IFC95" s="590" t="s">
        <v>357</v>
      </c>
      <c r="IFD95" s="590" t="s">
        <v>357</v>
      </c>
      <c r="IFE95" s="590" t="s">
        <v>357</v>
      </c>
      <c r="IFF95" s="590" t="s">
        <v>357</v>
      </c>
      <c r="IFG95" s="590" t="s">
        <v>357</v>
      </c>
      <c r="IFH95" s="590" t="s">
        <v>357</v>
      </c>
      <c r="IFI95" s="590" t="s">
        <v>357</v>
      </c>
      <c r="IFJ95" s="590" t="s">
        <v>357</v>
      </c>
      <c r="IFK95" s="590" t="s">
        <v>357</v>
      </c>
      <c r="IFL95" s="590" t="s">
        <v>357</v>
      </c>
      <c r="IFM95" s="590" t="s">
        <v>357</v>
      </c>
      <c r="IFN95" s="590" t="s">
        <v>357</v>
      </c>
      <c r="IFO95" s="590" t="s">
        <v>357</v>
      </c>
      <c r="IFP95" s="590" t="s">
        <v>357</v>
      </c>
      <c r="IFQ95" s="590" t="s">
        <v>357</v>
      </c>
      <c r="IFR95" s="590" t="s">
        <v>357</v>
      </c>
      <c r="IFS95" s="590" t="s">
        <v>357</v>
      </c>
      <c r="IFT95" s="590" t="s">
        <v>357</v>
      </c>
      <c r="IFU95" s="590" t="s">
        <v>357</v>
      </c>
      <c r="IFV95" s="590" t="s">
        <v>357</v>
      </c>
      <c r="IFW95" s="590" t="s">
        <v>357</v>
      </c>
      <c r="IFX95" s="590" t="s">
        <v>357</v>
      </c>
      <c r="IFY95" s="590" t="s">
        <v>357</v>
      </c>
      <c r="IFZ95" s="590" t="s">
        <v>357</v>
      </c>
      <c r="IGA95" s="590" t="s">
        <v>357</v>
      </c>
      <c r="IGB95" s="590" t="s">
        <v>357</v>
      </c>
      <c r="IGC95" s="590" t="s">
        <v>357</v>
      </c>
      <c r="IGD95" s="590" t="s">
        <v>357</v>
      </c>
      <c r="IGE95" s="590" t="s">
        <v>357</v>
      </c>
      <c r="IGF95" s="590" t="s">
        <v>357</v>
      </c>
      <c r="IGG95" s="590" t="s">
        <v>357</v>
      </c>
      <c r="IGH95" s="590" t="s">
        <v>357</v>
      </c>
      <c r="IGI95" s="590" t="s">
        <v>357</v>
      </c>
      <c r="IGJ95" s="590" t="s">
        <v>357</v>
      </c>
      <c r="IGK95" s="590" t="s">
        <v>357</v>
      </c>
      <c r="IGL95" s="590" t="s">
        <v>357</v>
      </c>
      <c r="IGM95" s="590" t="s">
        <v>357</v>
      </c>
      <c r="IGN95" s="590" t="s">
        <v>357</v>
      </c>
      <c r="IGO95" s="590" t="s">
        <v>357</v>
      </c>
      <c r="IGP95" s="590" t="s">
        <v>357</v>
      </c>
      <c r="IGQ95" s="590" t="s">
        <v>357</v>
      </c>
      <c r="IGR95" s="590" t="s">
        <v>357</v>
      </c>
      <c r="IGS95" s="590" t="s">
        <v>357</v>
      </c>
      <c r="IGT95" s="590" t="s">
        <v>357</v>
      </c>
      <c r="IGU95" s="590" t="s">
        <v>357</v>
      </c>
      <c r="IGV95" s="590" t="s">
        <v>357</v>
      </c>
      <c r="IGW95" s="590" t="s">
        <v>357</v>
      </c>
      <c r="IGX95" s="590" t="s">
        <v>357</v>
      </c>
      <c r="IGY95" s="590" t="s">
        <v>357</v>
      </c>
      <c r="IGZ95" s="590" t="s">
        <v>357</v>
      </c>
      <c r="IHA95" s="590" t="s">
        <v>357</v>
      </c>
      <c r="IHB95" s="590" t="s">
        <v>357</v>
      </c>
      <c r="IHC95" s="590" t="s">
        <v>357</v>
      </c>
      <c r="IHD95" s="590" t="s">
        <v>357</v>
      </c>
      <c r="IHE95" s="590" t="s">
        <v>357</v>
      </c>
      <c r="IHF95" s="590" t="s">
        <v>357</v>
      </c>
      <c r="IHG95" s="590" t="s">
        <v>357</v>
      </c>
      <c r="IHH95" s="590" t="s">
        <v>357</v>
      </c>
      <c r="IHI95" s="590" t="s">
        <v>357</v>
      </c>
      <c r="IHJ95" s="590" t="s">
        <v>357</v>
      </c>
      <c r="IHK95" s="590" t="s">
        <v>357</v>
      </c>
      <c r="IHL95" s="590" t="s">
        <v>357</v>
      </c>
      <c r="IHM95" s="590" t="s">
        <v>357</v>
      </c>
      <c r="IHN95" s="590" t="s">
        <v>357</v>
      </c>
      <c r="IHO95" s="590" t="s">
        <v>357</v>
      </c>
      <c r="IHP95" s="590" t="s">
        <v>357</v>
      </c>
      <c r="IHQ95" s="590" t="s">
        <v>357</v>
      </c>
      <c r="IHR95" s="590" t="s">
        <v>357</v>
      </c>
      <c r="IHS95" s="590" t="s">
        <v>357</v>
      </c>
      <c r="IHT95" s="590" t="s">
        <v>357</v>
      </c>
      <c r="IHU95" s="590" t="s">
        <v>357</v>
      </c>
      <c r="IHV95" s="590" t="s">
        <v>357</v>
      </c>
      <c r="IHW95" s="590" t="s">
        <v>357</v>
      </c>
      <c r="IHX95" s="590" t="s">
        <v>357</v>
      </c>
      <c r="IHY95" s="590" t="s">
        <v>357</v>
      </c>
      <c r="IHZ95" s="590" t="s">
        <v>357</v>
      </c>
      <c r="IIA95" s="590" t="s">
        <v>357</v>
      </c>
      <c r="IIB95" s="590" t="s">
        <v>357</v>
      </c>
      <c r="IIC95" s="590" t="s">
        <v>357</v>
      </c>
      <c r="IID95" s="590" t="s">
        <v>357</v>
      </c>
      <c r="IIE95" s="590" t="s">
        <v>357</v>
      </c>
      <c r="IIF95" s="590" t="s">
        <v>357</v>
      </c>
      <c r="IIG95" s="590" t="s">
        <v>357</v>
      </c>
      <c r="IIH95" s="590" t="s">
        <v>357</v>
      </c>
      <c r="III95" s="590" t="s">
        <v>357</v>
      </c>
      <c r="IIJ95" s="590" t="s">
        <v>357</v>
      </c>
      <c r="IIK95" s="590" t="s">
        <v>357</v>
      </c>
      <c r="IIL95" s="590" t="s">
        <v>357</v>
      </c>
      <c r="IIM95" s="590" t="s">
        <v>357</v>
      </c>
      <c r="IIN95" s="590" t="s">
        <v>357</v>
      </c>
      <c r="IIO95" s="590" t="s">
        <v>357</v>
      </c>
      <c r="IIP95" s="590" t="s">
        <v>357</v>
      </c>
      <c r="IIQ95" s="590" t="s">
        <v>357</v>
      </c>
      <c r="IIR95" s="590" t="s">
        <v>357</v>
      </c>
      <c r="IIS95" s="590" t="s">
        <v>357</v>
      </c>
      <c r="IIT95" s="590" t="s">
        <v>357</v>
      </c>
      <c r="IIU95" s="590" t="s">
        <v>357</v>
      </c>
      <c r="IIV95" s="590" t="s">
        <v>357</v>
      </c>
      <c r="IIW95" s="590" t="s">
        <v>357</v>
      </c>
      <c r="IIX95" s="590" t="s">
        <v>357</v>
      </c>
      <c r="IIY95" s="590" t="s">
        <v>357</v>
      </c>
      <c r="IIZ95" s="590" t="s">
        <v>357</v>
      </c>
      <c r="IJA95" s="590" t="s">
        <v>357</v>
      </c>
      <c r="IJB95" s="590" t="s">
        <v>357</v>
      </c>
      <c r="IJC95" s="590" t="s">
        <v>357</v>
      </c>
      <c r="IJD95" s="590" t="s">
        <v>357</v>
      </c>
      <c r="IJE95" s="590" t="s">
        <v>357</v>
      </c>
      <c r="IJF95" s="590" t="s">
        <v>357</v>
      </c>
      <c r="IJG95" s="590" t="s">
        <v>357</v>
      </c>
      <c r="IJH95" s="590" t="s">
        <v>357</v>
      </c>
      <c r="IJI95" s="590" t="s">
        <v>357</v>
      </c>
      <c r="IJJ95" s="590" t="s">
        <v>357</v>
      </c>
      <c r="IJK95" s="590" t="s">
        <v>357</v>
      </c>
      <c r="IJL95" s="590" t="s">
        <v>357</v>
      </c>
      <c r="IJM95" s="590" t="s">
        <v>357</v>
      </c>
      <c r="IJN95" s="590" t="s">
        <v>357</v>
      </c>
      <c r="IJO95" s="590" t="s">
        <v>357</v>
      </c>
      <c r="IJP95" s="590" t="s">
        <v>357</v>
      </c>
      <c r="IJQ95" s="590" t="s">
        <v>357</v>
      </c>
      <c r="IJR95" s="590" t="s">
        <v>357</v>
      </c>
      <c r="IJS95" s="590" t="s">
        <v>357</v>
      </c>
      <c r="IJT95" s="590" t="s">
        <v>357</v>
      </c>
      <c r="IJU95" s="590" t="s">
        <v>357</v>
      </c>
      <c r="IJV95" s="590" t="s">
        <v>357</v>
      </c>
      <c r="IJW95" s="590" t="s">
        <v>357</v>
      </c>
      <c r="IJX95" s="590" t="s">
        <v>357</v>
      </c>
      <c r="IJY95" s="590" t="s">
        <v>357</v>
      </c>
      <c r="IJZ95" s="590" t="s">
        <v>357</v>
      </c>
      <c r="IKA95" s="590" t="s">
        <v>357</v>
      </c>
      <c r="IKB95" s="590" t="s">
        <v>357</v>
      </c>
      <c r="IKC95" s="590" t="s">
        <v>357</v>
      </c>
      <c r="IKD95" s="590" t="s">
        <v>357</v>
      </c>
      <c r="IKE95" s="590" t="s">
        <v>357</v>
      </c>
      <c r="IKF95" s="590" t="s">
        <v>357</v>
      </c>
      <c r="IKG95" s="590" t="s">
        <v>357</v>
      </c>
      <c r="IKH95" s="590" t="s">
        <v>357</v>
      </c>
      <c r="IKI95" s="590" t="s">
        <v>357</v>
      </c>
      <c r="IKJ95" s="590" t="s">
        <v>357</v>
      </c>
      <c r="IKK95" s="590" t="s">
        <v>357</v>
      </c>
      <c r="IKL95" s="590" t="s">
        <v>357</v>
      </c>
      <c r="IKM95" s="590" t="s">
        <v>357</v>
      </c>
      <c r="IKN95" s="590" t="s">
        <v>357</v>
      </c>
      <c r="IKO95" s="590" t="s">
        <v>357</v>
      </c>
      <c r="IKP95" s="590" t="s">
        <v>357</v>
      </c>
      <c r="IKQ95" s="590" t="s">
        <v>357</v>
      </c>
      <c r="IKR95" s="590" t="s">
        <v>357</v>
      </c>
      <c r="IKS95" s="590" t="s">
        <v>357</v>
      </c>
      <c r="IKT95" s="590" t="s">
        <v>357</v>
      </c>
      <c r="IKU95" s="590" t="s">
        <v>357</v>
      </c>
      <c r="IKV95" s="590" t="s">
        <v>357</v>
      </c>
      <c r="IKW95" s="590" t="s">
        <v>357</v>
      </c>
      <c r="IKX95" s="590" t="s">
        <v>357</v>
      </c>
      <c r="IKY95" s="590" t="s">
        <v>357</v>
      </c>
      <c r="IKZ95" s="590" t="s">
        <v>357</v>
      </c>
      <c r="ILA95" s="590" t="s">
        <v>357</v>
      </c>
      <c r="ILB95" s="590" t="s">
        <v>357</v>
      </c>
      <c r="ILC95" s="590" t="s">
        <v>357</v>
      </c>
      <c r="ILD95" s="590" t="s">
        <v>357</v>
      </c>
      <c r="ILE95" s="590" t="s">
        <v>357</v>
      </c>
      <c r="ILF95" s="590" t="s">
        <v>357</v>
      </c>
      <c r="ILG95" s="590" t="s">
        <v>357</v>
      </c>
      <c r="ILH95" s="590" t="s">
        <v>357</v>
      </c>
      <c r="ILI95" s="590" t="s">
        <v>357</v>
      </c>
      <c r="ILJ95" s="590" t="s">
        <v>357</v>
      </c>
      <c r="ILK95" s="590" t="s">
        <v>357</v>
      </c>
      <c r="ILL95" s="590" t="s">
        <v>357</v>
      </c>
      <c r="ILM95" s="590" t="s">
        <v>357</v>
      </c>
      <c r="ILN95" s="590" t="s">
        <v>357</v>
      </c>
      <c r="ILO95" s="590" t="s">
        <v>357</v>
      </c>
      <c r="ILP95" s="590" t="s">
        <v>357</v>
      </c>
      <c r="ILQ95" s="590" t="s">
        <v>357</v>
      </c>
      <c r="ILR95" s="590" t="s">
        <v>357</v>
      </c>
      <c r="ILS95" s="590" t="s">
        <v>357</v>
      </c>
      <c r="ILT95" s="590" t="s">
        <v>357</v>
      </c>
      <c r="ILU95" s="590" t="s">
        <v>357</v>
      </c>
      <c r="ILV95" s="590" t="s">
        <v>357</v>
      </c>
      <c r="ILW95" s="590" t="s">
        <v>357</v>
      </c>
      <c r="ILX95" s="590" t="s">
        <v>357</v>
      </c>
      <c r="ILY95" s="590" t="s">
        <v>357</v>
      </c>
      <c r="ILZ95" s="590" t="s">
        <v>357</v>
      </c>
      <c r="IMA95" s="590" t="s">
        <v>357</v>
      </c>
      <c r="IMB95" s="590" t="s">
        <v>357</v>
      </c>
      <c r="IMC95" s="590" t="s">
        <v>357</v>
      </c>
      <c r="IMD95" s="590" t="s">
        <v>357</v>
      </c>
      <c r="IME95" s="590" t="s">
        <v>357</v>
      </c>
      <c r="IMF95" s="590" t="s">
        <v>357</v>
      </c>
      <c r="IMG95" s="590" t="s">
        <v>357</v>
      </c>
      <c r="IMH95" s="590" t="s">
        <v>357</v>
      </c>
      <c r="IMI95" s="590" t="s">
        <v>357</v>
      </c>
      <c r="IMJ95" s="590" t="s">
        <v>357</v>
      </c>
      <c r="IMK95" s="590" t="s">
        <v>357</v>
      </c>
      <c r="IML95" s="590" t="s">
        <v>357</v>
      </c>
      <c r="IMM95" s="590" t="s">
        <v>357</v>
      </c>
      <c r="IMN95" s="590" t="s">
        <v>357</v>
      </c>
      <c r="IMO95" s="590" t="s">
        <v>357</v>
      </c>
      <c r="IMP95" s="590" t="s">
        <v>357</v>
      </c>
      <c r="IMQ95" s="590" t="s">
        <v>357</v>
      </c>
      <c r="IMR95" s="590" t="s">
        <v>357</v>
      </c>
      <c r="IMS95" s="590" t="s">
        <v>357</v>
      </c>
      <c r="IMT95" s="590" t="s">
        <v>357</v>
      </c>
      <c r="IMU95" s="590" t="s">
        <v>357</v>
      </c>
      <c r="IMV95" s="590" t="s">
        <v>357</v>
      </c>
      <c r="IMW95" s="590" t="s">
        <v>357</v>
      </c>
      <c r="IMX95" s="590" t="s">
        <v>357</v>
      </c>
      <c r="IMY95" s="590" t="s">
        <v>357</v>
      </c>
      <c r="IMZ95" s="590" t="s">
        <v>357</v>
      </c>
      <c r="INA95" s="590" t="s">
        <v>357</v>
      </c>
      <c r="INB95" s="590" t="s">
        <v>357</v>
      </c>
      <c r="INC95" s="590" t="s">
        <v>357</v>
      </c>
      <c r="IND95" s="590" t="s">
        <v>357</v>
      </c>
      <c r="INE95" s="590" t="s">
        <v>357</v>
      </c>
      <c r="INF95" s="590" t="s">
        <v>357</v>
      </c>
      <c r="ING95" s="590" t="s">
        <v>357</v>
      </c>
      <c r="INH95" s="590" t="s">
        <v>357</v>
      </c>
      <c r="INI95" s="590" t="s">
        <v>357</v>
      </c>
      <c r="INJ95" s="590" t="s">
        <v>357</v>
      </c>
      <c r="INK95" s="590" t="s">
        <v>357</v>
      </c>
      <c r="INL95" s="590" t="s">
        <v>357</v>
      </c>
      <c r="INM95" s="590" t="s">
        <v>357</v>
      </c>
      <c r="INN95" s="590" t="s">
        <v>357</v>
      </c>
      <c r="INO95" s="590" t="s">
        <v>357</v>
      </c>
      <c r="INP95" s="590" t="s">
        <v>357</v>
      </c>
      <c r="INQ95" s="590" t="s">
        <v>357</v>
      </c>
      <c r="INR95" s="590" t="s">
        <v>357</v>
      </c>
      <c r="INS95" s="590" t="s">
        <v>357</v>
      </c>
      <c r="INT95" s="590" t="s">
        <v>357</v>
      </c>
      <c r="INU95" s="590" t="s">
        <v>357</v>
      </c>
      <c r="INV95" s="590" t="s">
        <v>357</v>
      </c>
      <c r="INW95" s="590" t="s">
        <v>357</v>
      </c>
      <c r="INX95" s="590" t="s">
        <v>357</v>
      </c>
      <c r="INY95" s="590" t="s">
        <v>357</v>
      </c>
      <c r="INZ95" s="590" t="s">
        <v>357</v>
      </c>
      <c r="IOA95" s="590" t="s">
        <v>357</v>
      </c>
      <c r="IOB95" s="590" t="s">
        <v>357</v>
      </c>
      <c r="IOC95" s="590" t="s">
        <v>357</v>
      </c>
      <c r="IOD95" s="590" t="s">
        <v>357</v>
      </c>
      <c r="IOE95" s="590" t="s">
        <v>357</v>
      </c>
      <c r="IOF95" s="590" t="s">
        <v>357</v>
      </c>
      <c r="IOG95" s="590" t="s">
        <v>357</v>
      </c>
      <c r="IOH95" s="590" t="s">
        <v>357</v>
      </c>
      <c r="IOI95" s="590" t="s">
        <v>357</v>
      </c>
      <c r="IOJ95" s="590" t="s">
        <v>357</v>
      </c>
      <c r="IOK95" s="590" t="s">
        <v>357</v>
      </c>
      <c r="IOL95" s="590" t="s">
        <v>357</v>
      </c>
      <c r="IOM95" s="590" t="s">
        <v>357</v>
      </c>
      <c r="ION95" s="590" t="s">
        <v>357</v>
      </c>
      <c r="IOO95" s="590" t="s">
        <v>357</v>
      </c>
      <c r="IOP95" s="590" t="s">
        <v>357</v>
      </c>
      <c r="IOQ95" s="590" t="s">
        <v>357</v>
      </c>
      <c r="IOR95" s="590" t="s">
        <v>357</v>
      </c>
      <c r="IOS95" s="590" t="s">
        <v>357</v>
      </c>
      <c r="IOT95" s="590" t="s">
        <v>357</v>
      </c>
      <c r="IOU95" s="590" t="s">
        <v>357</v>
      </c>
      <c r="IOV95" s="590" t="s">
        <v>357</v>
      </c>
      <c r="IOW95" s="590" t="s">
        <v>357</v>
      </c>
      <c r="IOX95" s="590" t="s">
        <v>357</v>
      </c>
      <c r="IOY95" s="590" t="s">
        <v>357</v>
      </c>
      <c r="IOZ95" s="590" t="s">
        <v>357</v>
      </c>
      <c r="IPA95" s="590" t="s">
        <v>357</v>
      </c>
      <c r="IPB95" s="590" t="s">
        <v>357</v>
      </c>
      <c r="IPC95" s="590" t="s">
        <v>357</v>
      </c>
      <c r="IPD95" s="590" t="s">
        <v>357</v>
      </c>
      <c r="IPE95" s="590" t="s">
        <v>357</v>
      </c>
      <c r="IPF95" s="590" t="s">
        <v>357</v>
      </c>
      <c r="IPG95" s="590" t="s">
        <v>357</v>
      </c>
      <c r="IPH95" s="590" t="s">
        <v>357</v>
      </c>
      <c r="IPI95" s="590" t="s">
        <v>357</v>
      </c>
      <c r="IPJ95" s="590" t="s">
        <v>357</v>
      </c>
      <c r="IPK95" s="590" t="s">
        <v>357</v>
      </c>
      <c r="IPL95" s="590" t="s">
        <v>357</v>
      </c>
      <c r="IPM95" s="590" t="s">
        <v>357</v>
      </c>
      <c r="IPN95" s="590" t="s">
        <v>357</v>
      </c>
      <c r="IPO95" s="590" t="s">
        <v>357</v>
      </c>
      <c r="IPP95" s="590" t="s">
        <v>357</v>
      </c>
      <c r="IPQ95" s="590" t="s">
        <v>357</v>
      </c>
      <c r="IPR95" s="590" t="s">
        <v>357</v>
      </c>
      <c r="IPS95" s="590" t="s">
        <v>357</v>
      </c>
      <c r="IPT95" s="590" t="s">
        <v>357</v>
      </c>
      <c r="IPU95" s="590" t="s">
        <v>357</v>
      </c>
      <c r="IPV95" s="590" t="s">
        <v>357</v>
      </c>
      <c r="IPW95" s="590" t="s">
        <v>357</v>
      </c>
      <c r="IPX95" s="590" t="s">
        <v>357</v>
      </c>
      <c r="IPY95" s="590" t="s">
        <v>357</v>
      </c>
      <c r="IPZ95" s="590" t="s">
        <v>357</v>
      </c>
      <c r="IQA95" s="590" t="s">
        <v>357</v>
      </c>
      <c r="IQB95" s="590" t="s">
        <v>357</v>
      </c>
      <c r="IQC95" s="590" t="s">
        <v>357</v>
      </c>
      <c r="IQD95" s="590" t="s">
        <v>357</v>
      </c>
      <c r="IQE95" s="590" t="s">
        <v>357</v>
      </c>
      <c r="IQF95" s="590" t="s">
        <v>357</v>
      </c>
      <c r="IQG95" s="590" t="s">
        <v>357</v>
      </c>
      <c r="IQH95" s="590" t="s">
        <v>357</v>
      </c>
      <c r="IQI95" s="590" t="s">
        <v>357</v>
      </c>
      <c r="IQJ95" s="590" t="s">
        <v>357</v>
      </c>
      <c r="IQK95" s="590" t="s">
        <v>357</v>
      </c>
      <c r="IQL95" s="590" t="s">
        <v>357</v>
      </c>
      <c r="IQM95" s="590" t="s">
        <v>357</v>
      </c>
      <c r="IQN95" s="590" t="s">
        <v>357</v>
      </c>
      <c r="IQO95" s="590" t="s">
        <v>357</v>
      </c>
      <c r="IQP95" s="590" t="s">
        <v>357</v>
      </c>
      <c r="IQQ95" s="590" t="s">
        <v>357</v>
      </c>
      <c r="IQR95" s="590" t="s">
        <v>357</v>
      </c>
      <c r="IQS95" s="590" t="s">
        <v>357</v>
      </c>
      <c r="IQT95" s="590" t="s">
        <v>357</v>
      </c>
      <c r="IQU95" s="590" t="s">
        <v>357</v>
      </c>
      <c r="IQV95" s="590" t="s">
        <v>357</v>
      </c>
      <c r="IQW95" s="590" t="s">
        <v>357</v>
      </c>
      <c r="IQX95" s="590" t="s">
        <v>357</v>
      </c>
      <c r="IQY95" s="590" t="s">
        <v>357</v>
      </c>
      <c r="IQZ95" s="590" t="s">
        <v>357</v>
      </c>
      <c r="IRA95" s="590" t="s">
        <v>357</v>
      </c>
      <c r="IRB95" s="590" t="s">
        <v>357</v>
      </c>
      <c r="IRC95" s="590" t="s">
        <v>357</v>
      </c>
      <c r="IRD95" s="590" t="s">
        <v>357</v>
      </c>
      <c r="IRE95" s="590" t="s">
        <v>357</v>
      </c>
      <c r="IRF95" s="590" t="s">
        <v>357</v>
      </c>
      <c r="IRG95" s="590" t="s">
        <v>357</v>
      </c>
      <c r="IRH95" s="590" t="s">
        <v>357</v>
      </c>
      <c r="IRI95" s="590" t="s">
        <v>357</v>
      </c>
      <c r="IRJ95" s="590" t="s">
        <v>357</v>
      </c>
      <c r="IRK95" s="590" t="s">
        <v>357</v>
      </c>
      <c r="IRL95" s="590" t="s">
        <v>357</v>
      </c>
      <c r="IRM95" s="590" t="s">
        <v>357</v>
      </c>
      <c r="IRN95" s="590" t="s">
        <v>357</v>
      </c>
      <c r="IRO95" s="590" t="s">
        <v>357</v>
      </c>
      <c r="IRP95" s="590" t="s">
        <v>357</v>
      </c>
      <c r="IRQ95" s="590" t="s">
        <v>357</v>
      </c>
      <c r="IRR95" s="590" t="s">
        <v>357</v>
      </c>
      <c r="IRS95" s="590" t="s">
        <v>357</v>
      </c>
      <c r="IRT95" s="590" t="s">
        <v>357</v>
      </c>
      <c r="IRU95" s="590" t="s">
        <v>357</v>
      </c>
      <c r="IRV95" s="590" t="s">
        <v>357</v>
      </c>
      <c r="IRW95" s="590" t="s">
        <v>357</v>
      </c>
      <c r="IRX95" s="590" t="s">
        <v>357</v>
      </c>
      <c r="IRY95" s="590" t="s">
        <v>357</v>
      </c>
      <c r="IRZ95" s="590" t="s">
        <v>357</v>
      </c>
      <c r="ISA95" s="590" t="s">
        <v>357</v>
      </c>
      <c r="ISB95" s="590" t="s">
        <v>357</v>
      </c>
      <c r="ISC95" s="590" t="s">
        <v>357</v>
      </c>
      <c r="ISD95" s="590" t="s">
        <v>357</v>
      </c>
      <c r="ISE95" s="590" t="s">
        <v>357</v>
      </c>
      <c r="ISF95" s="590" t="s">
        <v>357</v>
      </c>
      <c r="ISG95" s="590" t="s">
        <v>357</v>
      </c>
      <c r="ISH95" s="590" t="s">
        <v>357</v>
      </c>
      <c r="ISI95" s="590" t="s">
        <v>357</v>
      </c>
      <c r="ISJ95" s="590" t="s">
        <v>357</v>
      </c>
      <c r="ISK95" s="590" t="s">
        <v>357</v>
      </c>
      <c r="ISL95" s="590" t="s">
        <v>357</v>
      </c>
      <c r="ISM95" s="590" t="s">
        <v>357</v>
      </c>
      <c r="ISN95" s="590" t="s">
        <v>357</v>
      </c>
      <c r="ISO95" s="590" t="s">
        <v>357</v>
      </c>
      <c r="ISP95" s="590" t="s">
        <v>357</v>
      </c>
      <c r="ISQ95" s="590" t="s">
        <v>357</v>
      </c>
      <c r="ISR95" s="590" t="s">
        <v>357</v>
      </c>
      <c r="ISS95" s="590" t="s">
        <v>357</v>
      </c>
      <c r="IST95" s="590" t="s">
        <v>357</v>
      </c>
      <c r="ISU95" s="590" t="s">
        <v>357</v>
      </c>
      <c r="ISV95" s="590" t="s">
        <v>357</v>
      </c>
      <c r="ISW95" s="590" t="s">
        <v>357</v>
      </c>
      <c r="ISX95" s="590" t="s">
        <v>357</v>
      </c>
      <c r="ISY95" s="590" t="s">
        <v>357</v>
      </c>
      <c r="ISZ95" s="590" t="s">
        <v>357</v>
      </c>
      <c r="ITA95" s="590" t="s">
        <v>357</v>
      </c>
      <c r="ITB95" s="590" t="s">
        <v>357</v>
      </c>
      <c r="ITC95" s="590" t="s">
        <v>357</v>
      </c>
      <c r="ITD95" s="590" t="s">
        <v>357</v>
      </c>
      <c r="ITE95" s="590" t="s">
        <v>357</v>
      </c>
      <c r="ITF95" s="590" t="s">
        <v>357</v>
      </c>
      <c r="ITG95" s="590" t="s">
        <v>357</v>
      </c>
      <c r="ITH95" s="590" t="s">
        <v>357</v>
      </c>
      <c r="ITI95" s="590" t="s">
        <v>357</v>
      </c>
      <c r="ITJ95" s="590" t="s">
        <v>357</v>
      </c>
      <c r="ITK95" s="590" t="s">
        <v>357</v>
      </c>
      <c r="ITL95" s="590" t="s">
        <v>357</v>
      </c>
      <c r="ITM95" s="590" t="s">
        <v>357</v>
      </c>
      <c r="ITN95" s="590" t="s">
        <v>357</v>
      </c>
      <c r="ITO95" s="590" t="s">
        <v>357</v>
      </c>
      <c r="ITP95" s="590" t="s">
        <v>357</v>
      </c>
      <c r="ITQ95" s="590" t="s">
        <v>357</v>
      </c>
      <c r="ITR95" s="590" t="s">
        <v>357</v>
      </c>
      <c r="ITS95" s="590" t="s">
        <v>357</v>
      </c>
      <c r="ITT95" s="590" t="s">
        <v>357</v>
      </c>
      <c r="ITU95" s="590" t="s">
        <v>357</v>
      </c>
      <c r="ITV95" s="590" t="s">
        <v>357</v>
      </c>
      <c r="ITW95" s="590" t="s">
        <v>357</v>
      </c>
      <c r="ITX95" s="590" t="s">
        <v>357</v>
      </c>
      <c r="ITY95" s="590" t="s">
        <v>357</v>
      </c>
      <c r="ITZ95" s="590" t="s">
        <v>357</v>
      </c>
      <c r="IUA95" s="590" t="s">
        <v>357</v>
      </c>
      <c r="IUB95" s="590" t="s">
        <v>357</v>
      </c>
      <c r="IUC95" s="590" t="s">
        <v>357</v>
      </c>
      <c r="IUD95" s="590" t="s">
        <v>357</v>
      </c>
      <c r="IUE95" s="590" t="s">
        <v>357</v>
      </c>
      <c r="IUF95" s="590" t="s">
        <v>357</v>
      </c>
      <c r="IUG95" s="590" t="s">
        <v>357</v>
      </c>
      <c r="IUH95" s="590" t="s">
        <v>357</v>
      </c>
      <c r="IUI95" s="590" t="s">
        <v>357</v>
      </c>
      <c r="IUJ95" s="590" t="s">
        <v>357</v>
      </c>
      <c r="IUK95" s="590" t="s">
        <v>357</v>
      </c>
      <c r="IUL95" s="590" t="s">
        <v>357</v>
      </c>
      <c r="IUM95" s="590" t="s">
        <v>357</v>
      </c>
      <c r="IUN95" s="590" t="s">
        <v>357</v>
      </c>
      <c r="IUO95" s="590" t="s">
        <v>357</v>
      </c>
      <c r="IUP95" s="590" t="s">
        <v>357</v>
      </c>
      <c r="IUQ95" s="590" t="s">
        <v>357</v>
      </c>
      <c r="IUR95" s="590" t="s">
        <v>357</v>
      </c>
      <c r="IUS95" s="590" t="s">
        <v>357</v>
      </c>
      <c r="IUT95" s="590" t="s">
        <v>357</v>
      </c>
      <c r="IUU95" s="590" t="s">
        <v>357</v>
      </c>
      <c r="IUV95" s="590" t="s">
        <v>357</v>
      </c>
      <c r="IUW95" s="590" t="s">
        <v>357</v>
      </c>
      <c r="IUX95" s="590" t="s">
        <v>357</v>
      </c>
      <c r="IUY95" s="590" t="s">
        <v>357</v>
      </c>
      <c r="IUZ95" s="590" t="s">
        <v>357</v>
      </c>
      <c r="IVA95" s="590" t="s">
        <v>357</v>
      </c>
      <c r="IVB95" s="590" t="s">
        <v>357</v>
      </c>
      <c r="IVC95" s="590" t="s">
        <v>357</v>
      </c>
      <c r="IVD95" s="590" t="s">
        <v>357</v>
      </c>
      <c r="IVE95" s="590" t="s">
        <v>357</v>
      </c>
      <c r="IVF95" s="590" t="s">
        <v>357</v>
      </c>
      <c r="IVG95" s="590" t="s">
        <v>357</v>
      </c>
      <c r="IVH95" s="590" t="s">
        <v>357</v>
      </c>
      <c r="IVI95" s="590" t="s">
        <v>357</v>
      </c>
      <c r="IVJ95" s="590" t="s">
        <v>357</v>
      </c>
      <c r="IVK95" s="590" t="s">
        <v>357</v>
      </c>
      <c r="IVL95" s="590" t="s">
        <v>357</v>
      </c>
      <c r="IVM95" s="590" t="s">
        <v>357</v>
      </c>
      <c r="IVN95" s="590" t="s">
        <v>357</v>
      </c>
      <c r="IVO95" s="590" t="s">
        <v>357</v>
      </c>
      <c r="IVP95" s="590" t="s">
        <v>357</v>
      </c>
      <c r="IVQ95" s="590" t="s">
        <v>357</v>
      </c>
      <c r="IVR95" s="590" t="s">
        <v>357</v>
      </c>
      <c r="IVS95" s="590" t="s">
        <v>357</v>
      </c>
      <c r="IVT95" s="590" t="s">
        <v>357</v>
      </c>
      <c r="IVU95" s="590" t="s">
        <v>357</v>
      </c>
      <c r="IVV95" s="590" t="s">
        <v>357</v>
      </c>
      <c r="IVW95" s="590" t="s">
        <v>357</v>
      </c>
      <c r="IVX95" s="590" t="s">
        <v>357</v>
      </c>
      <c r="IVY95" s="590" t="s">
        <v>357</v>
      </c>
      <c r="IVZ95" s="590" t="s">
        <v>357</v>
      </c>
      <c r="IWA95" s="590" t="s">
        <v>357</v>
      </c>
      <c r="IWB95" s="590" t="s">
        <v>357</v>
      </c>
      <c r="IWC95" s="590" t="s">
        <v>357</v>
      </c>
      <c r="IWD95" s="590" t="s">
        <v>357</v>
      </c>
      <c r="IWE95" s="590" t="s">
        <v>357</v>
      </c>
      <c r="IWF95" s="590" t="s">
        <v>357</v>
      </c>
      <c r="IWG95" s="590" t="s">
        <v>357</v>
      </c>
      <c r="IWH95" s="590" t="s">
        <v>357</v>
      </c>
      <c r="IWI95" s="590" t="s">
        <v>357</v>
      </c>
      <c r="IWJ95" s="590" t="s">
        <v>357</v>
      </c>
      <c r="IWK95" s="590" t="s">
        <v>357</v>
      </c>
      <c r="IWL95" s="590" t="s">
        <v>357</v>
      </c>
      <c r="IWM95" s="590" t="s">
        <v>357</v>
      </c>
      <c r="IWN95" s="590" t="s">
        <v>357</v>
      </c>
      <c r="IWO95" s="590" t="s">
        <v>357</v>
      </c>
      <c r="IWP95" s="590" t="s">
        <v>357</v>
      </c>
      <c r="IWQ95" s="590" t="s">
        <v>357</v>
      </c>
      <c r="IWR95" s="590" t="s">
        <v>357</v>
      </c>
      <c r="IWS95" s="590" t="s">
        <v>357</v>
      </c>
      <c r="IWT95" s="590" t="s">
        <v>357</v>
      </c>
      <c r="IWU95" s="590" t="s">
        <v>357</v>
      </c>
      <c r="IWV95" s="590" t="s">
        <v>357</v>
      </c>
      <c r="IWW95" s="590" t="s">
        <v>357</v>
      </c>
      <c r="IWX95" s="590" t="s">
        <v>357</v>
      </c>
      <c r="IWY95" s="590" t="s">
        <v>357</v>
      </c>
      <c r="IWZ95" s="590" t="s">
        <v>357</v>
      </c>
      <c r="IXA95" s="590" t="s">
        <v>357</v>
      </c>
      <c r="IXB95" s="590" t="s">
        <v>357</v>
      </c>
      <c r="IXC95" s="590" t="s">
        <v>357</v>
      </c>
      <c r="IXD95" s="590" t="s">
        <v>357</v>
      </c>
      <c r="IXE95" s="590" t="s">
        <v>357</v>
      </c>
      <c r="IXF95" s="590" t="s">
        <v>357</v>
      </c>
      <c r="IXG95" s="590" t="s">
        <v>357</v>
      </c>
      <c r="IXH95" s="590" t="s">
        <v>357</v>
      </c>
      <c r="IXI95" s="590" t="s">
        <v>357</v>
      </c>
      <c r="IXJ95" s="590" t="s">
        <v>357</v>
      </c>
      <c r="IXK95" s="590" t="s">
        <v>357</v>
      </c>
      <c r="IXL95" s="590" t="s">
        <v>357</v>
      </c>
      <c r="IXM95" s="590" t="s">
        <v>357</v>
      </c>
      <c r="IXN95" s="590" t="s">
        <v>357</v>
      </c>
      <c r="IXO95" s="590" t="s">
        <v>357</v>
      </c>
      <c r="IXP95" s="590" t="s">
        <v>357</v>
      </c>
      <c r="IXQ95" s="590" t="s">
        <v>357</v>
      </c>
      <c r="IXR95" s="590" t="s">
        <v>357</v>
      </c>
      <c r="IXS95" s="590" t="s">
        <v>357</v>
      </c>
      <c r="IXT95" s="590" t="s">
        <v>357</v>
      </c>
      <c r="IXU95" s="590" t="s">
        <v>357</v>
      </c>
      <c r="IXV95" s="590" t="s">
        <v>357</v>
      </c>
      <c r="IXW95" s="590" t="s">
        <v>357</v>
      </c>
      <c r="IXX95" s="590" t="s">
        <v>357</v>
      </c>
      <c r="IXY95" s="590" t="s">
        <v>357</v>
      </c>
      <c r="IXZ95" s="590" t="s">
        <v>357</v>
      </c>
      <c r="IYA95" s="590" t="s">
        <v>357</v>
      </c>
      <c r="IYB95" s="590" t="s">
        <v>357</v>
      </c>
      <c r="IYC95" s="590" t="s">
        <v>357</v>
      </c>
      <c r="IYD95" s="590" t="s">
        <v>357</v>
      </c>
      <c r="IYE95" s="590" t="s">
        <v>357</v>
      </c>
      <c r="IYF95" s="590" t="s">
        <v>357</v>
      </c>
      <c r="IYG95" s="590" t="s">
        <v>357</v>
      </c>
      <c r="IYH95" s="590" t="s">
        <v>357</v>
      </c>
      <c r="IYI95" s="590" t="s">
        <v>357</v>
      </c>
      <c r="IYJ95" s="590" t="s">
        <v>357</v>
      </c>
      <c r="IYK95" s="590" t="s">
        <v>357</v>
      </c>
      <c r="IYL95" s="590" t="s">
        <v>357</v>
      </c>
      <c r="IYM95" s="590" t="s">
        <v>357</v>
      </c>
      <c r="IYN95" s="590" t="s">
        <v>357</v>
      </c>
      <c r="IYO95" s="590" t="s">
        <v>357</v>
      </c>
      <c r="IYP95" s="590" t="s">
        <v>357</v>
      </c>
      <c r="IYQ95" s="590" t="s">
        <v>357</v>
      </c>
      <c r="IYR95" s="590" t="s">
        <v>357</v>
      </c>
      <c r="IYS95" s="590" t="s">
        <v>357</v>
      </c>
      <c r="IYT95" s="590" t="s">
        <v>357</v>
      </c>
      <c r="IYU95" s="590" t="s">
        <v>357</v>
      </c>
      <c r="IYV95" s="590" t="s">
        <v>357</v>
      </c>
      <c r="IYW95" s="590" t="s">
        <v>357</v>
      </c>
      <c r="IYX95" s="590" t="s">
        <v>357</v>
      </c>
      <c r="IYY95" s="590" t="s">
        <v>357</v>
      </c>
      <c r="IYZ95" s="590" t="s">
        <v>357</v>
      </c>
      <c r="IZA95" s="590" t="s">
        <v>357</v>
      </c>
      <c r="IZB95" s="590" t="s">
        <v>357</v>
      </c>
      <c r="IZC95" s="590" t="s">
        <v>357</v>
      </c>
      <c r="IZD95" s="590" t="s">
        <v>357</v>
      </c>
      <c r="IZE95" s="590" t="s">
        <v>357</v>
      </c>
      <c r="IZF95" s="590" t="s">
        <v>357</v>
      </c>
      <c r="IZG95" s="590" t="s">
        <v>357</v>
      </c>
      <c r="IZH95" s="590" t="s">
        <v>357</v>
      </c>
      <c r="IZI95" s="590" t="s">
        <v>357</v>
      </c>
      <c r="IZJ95" s="590" t="s">
        <v>357</v>
      </c>
      <c r="IZK95" s="590" t="s">
        <v>357</v>
      </c>
      <c r="IZL95" s="590" t="s">
        <v>357</v>
      </c>
      <c r="IZM95" s="590" t="s">
        <v>357</v>
      </c>
      <c r="IZN95" s="590" t="s">
        <v>357</v>
      </c>
      <c r="IZO95" s="590" t="s">
        <v>357</v>
      </c>
      <c r="IZP95" s="590" t="s">
        <v>357</v>
      </c>
      <c r="IZQ95" s="590" t="s">
        <v>357</v>
      </c>
      <c r="IZR95" s="590" t="s">
        <v>357</v>
      </c>
      <c r="IZS95" s="590" t="s">
        <v>357</v>
      </c>
      <c r="IZT95" s="590" t="s">
        <v>357</v>
      </c>
      <c r="IZU95" s="590" t="s">
        <v>357</v>
      </c>
      <c r="IZV95" s="590" t="s">
        <v>357</v>
      </c>
      <c r="IZW95" s="590" t="s">
        <v>357</v>
      </c>
      <c r="IZX95" s="590" t="s">
        <v>357</v>
      </c>
      <c r="IZY95" s="590" t="s">
        <v>357</v>
      </c>
      <c r="IZZ95" s="590" t="s">
        <v>357</v>
      </c>
      <c r="JAA95" s="590" t="s">
        <v>357</v>
      </c>
      <c r="JAB95" s="590" t="s">
        <v>357</v>
      </c>
      <c r="JAC95" s="590" t="s">
        <v>357</v>
      </c>
      <c r="JAD95" s="590" t="s">
        <v>357</v>
      </c>
      <c r="JAE95" s="590" t="s">
        <v>357</v>
      </c>
      <c r="JAF95" s="590" t="s">
        <v>357</v>
      </c>
      <c r="JAG95" s="590" t="s">
        <v>357</v>
      </c>
      <c r="JAH95" s="590" t="s">
        <v>357</v>
      </c>
      <c r="JAI95" s="590" t="s">
        <v>357</v>
      </c>
      <c r="JAJ95" s="590" t="s">
        <v>357</v>
      </c>
      <c r="JAK95" s="590" t="s">
        <v>357</v>
      </c>
      <c r="JAL95" s="590" t="s">
        <v>357</v>
      </c>
      <c r="JAM95" s="590" t="s">
        <v>357</v>
      </c>
      <c r="JAN95" s="590" t="s">
        <v>357</v>
      </c>
      <c r="JAO95" s="590" t="s">
        <v>357</v>
      </c>
      <c r="JAP95" s="590" t="s">
        <v>357</v>
      </c>
      <c r="JAQ95" s="590" t="s">
        <v>357</v>
      </c>
      <c r="JAR95" s="590" t="s">
        <v>357</v>
      </c>
      <c r="JAS95" s="590" t="s">
        <v>357</v>
      </c>
      <c r="JAT95" s="590" t="s">
        <v>357</v>
      </c>
      <c r="JAU95" s="590" t="s">
        <v>357</v>
      </c>
      <c r="JAV95" s="590" t="s">
        <v>357</v>
      </c>
      <c r="JAW95" s="590" t="s">
        <v>357</v>
      </c>
      <c r="JAX95" s="590" t="s">
        <v>357</v>
      </c>
      <c r="JAY95" s="590" t="s">
        <v>357</v>
      </c>
      <c r="JAZ95" s="590" t="s">
        <v>357</v>
      </c>
      <c r="JBA95" s="590" t="s">
        <v>357</v>
      </c>
      <c r="JBB95" s="590" t="s">
        <v>357</v>
      </c>
      <c r="JBC95" s="590" t="s">
        <v>357</v>
      </c>
      <c r="JBD95" s="590" t="s">
        <v>357</v>
      </c>
      <c r="JBE95" s="590" t="s">
        <v>357</v>
      </c>
      <c r="JBF95" s="590" t="s">
        <v>357</v>
      </c>
      <c r="JBG95" s="590" t="s">
        <v>357</v>
      </c>
      <c r="JBH95" s="590" t="s">
        <v>357</v>
      </c>
      <c r="JBI95" s="590" t="s">
        <v>357</v>
      </c>
      <c r="JBJ95" s="590" t="s">
        <v>357</v>
      </c>
      <c r="JBK95" s="590" t="s">
        <v>357</v>
      </c>
      <c r="JBL95" s="590" t="s">
        <v>357</v>
      </c>
      <c r="JBM95" s="590" t="s">
        <v>357</v>
      </c>
      <c r="JBN95" s="590" t="s">
        <v>357</v>
      </c>
      <c r="JBO95" s="590" t="s">
        <v>357</v>
      </c>
      <c r="JBP95" s="590" t="s">
        <v>357</v>
      </c>
      <c r="JBQ95" s="590" t="s">
        <v>357</v>
      </c>
      <c r="JBR95" s="590" t="s">
        <v>357</v>
      </c>
      <c r="JBS95" s="590" t="s">
        <v>357</v>
      </c>
      <c r="JBT95" s="590" t="s">
        <v>357</v>
      </c>
      <c r="JBU95" s="590" t="s">
        <v>357</v>
      </c>
      <c r="JBV95" s="590" t="s">
        <v>357</v>
      </c>
      <c r="JBW95" s="590" t="s">
        <v>357</v>
      </c>
      <c r="JBX95" s="590" t="s">
        <v>357</v>
      </c>
      <c r="JBY95" s="590" t="s">
        <v>357</v>
      </c>
      <c r="JBZ95" s="590" t="s">
        <v>357</v>
      </c>
      <c r="JCA95" s="590" t="s">
        <v>357</v>
      </c>
      <c r="JCB95" s="590" t="s">
        <v>357</v>
      </c>
      <c r="JCC95" s="590" t="s">
        <v>357</v>
      </c>
      <c r="JCD95" s="590" t="s">
        <v>357</v>
      </c>
      <c r="JCE95" s="590" t="s">
        <v>357</v>
      </c>
      <c r="JCF95" s="590" t="s">
        <v>357</v>
      </c>
      <c r="JCG95" s="590" t="s">
        <v>357</v>
      </c>
      <c r="JCH95" s="590" t="s">
        <v>357</v>
      </c>
      <c r="JCI95" s="590" t="s">
        <v>357</v>
      </c>
      <c r="JCJ95" s="590" t="s">
        <v>357</v>
      </c>
      <c r="JCK95" s="590" t="s">
        <v>357</v>
      </c>
      <c r="JCL95" s="590" t="s">
        <v>357</v>
      </c>
      <c r="JCM95" s="590" t="s">
        <v>357</v>
      </c>
      <c r="JCN95" s="590" t="s">
        <v>357</v>
      </c>
      <c r="JCO95" s="590" t="s">
        <v>357</v>
      </c>
      <c r="JCP95" s="590" t="s">
        <v>357</v>
      </c>
      <c r="JCQ95" s="590" t="s">
        <v>357</v>
      </c>
      <c r="JCR95" s="590" t="s">
        <v>357</v>
      </c>
      <c r="JCS95" s="590" t="s">
        <v>357</v>
      </c>
      <c r="JCT95" s="590" t="s">
        <v>357</v>
      </c>
      <c r="JCU95" s="590" t="s">
        <v>357</v>
      </c>
      <c r="JCV95" s="590" t="s">
        <v>357</v>
      </c>
      <c r="JCW95" s="590" t="s">
        <v>357</v>
      </c>
      <c r="JCX95" s="590" t="s">
        <v>357</v>
      </c>
      <c r="JCY95" s="590" t="s">
        <v>357</v>
      </c>
      <c r="JCZ95" s="590" t="s">
        <v>357</v>
      </c>
      <c r="JDA95" s="590" t="s">
        <v>357</v>
      </c>
      <c r="JDB95" s="590" t="s">
        <v>357</v>
      </c>
      <c r="JDC95" s="590" t="s">
        <v>357</v>
      </c>
      <c r="JDD95" s="590" t="s">
        <v>357</v>
      </c>
      <c r="JDE95" s="590" t="s">
        <v>357</v>
      </c>
      <c r="JDF95" s="590" t="s">
        <v>357</v>
      </c>
      <c r="JDG95" s="590" t="s">
        <v>357</v>
      </c>
      <c r="JDH95" s="590" t="s">
        <v>357</v>
      </c>
      <c r="JDI95" s="590" t="s">
        <v>357</v>
      </c>
      <c r="JDJ95" s="590" t="s">
        <v>357</v>
      </c>
      <c r="JDK95" s="590" t="s">
        <v>357</v>
      </c>
      <c r="JDL95" s="590" t="s">
        <v>357</v>
      </c>
      <c r="JDM95" s="590" t="s">
        <v>357</v>
      </c>
      <c r="JDN95" s="590" t="s">
        <v>357</v>
      </c>
      <c r="JDO95" s="590" t="s">
        <v>357</v>
      </c>
      <c r="JDP95" s="590" t="s">
        <v>357</v>
      </c>
      <c r="JDQ95" s="590" t="s">
        <v>357</v>
      </c>
      <c r="JDR95" s="590" t="s">
        <v>357</v>
      </c>
      <c r="JDS95" s="590" t="s">
        <v>357</v>
      </c>
      <c r="JDT95" s="590" t="s">
        <v>357</v>
      </c>
      <c r="JDU95" s="590" t="s">
        <v>357</v>
      </c>
      <c r="JDV95" s="590" t="s">
        <v>357</v>
      </c>
      <c r="JDW95" s="590" t="s">
        <v>357</v>
      </c>
      <c r="JDX95" s="590" t="s">
        <v>357</v>
      </c>
      <c r="JDY95" s="590" t="s">
        <v>357</v>
      </c>
      <c r="JDZ95" s="590" t="s">
        <v>357</v>
      </c>
      <c r="JEA95" s="590" t="s">
        <v>357</v>
      </c>
      <c r="JEB95" s="590" t="s">
        <v>357</v>
      </c>
      <c r="JEC95" s="590" t="s">
        <v>357</v>
      </c>
      <c r="JED95" s="590" t="s">
        <v>357</v>
      </c>
      <c r="JEE95" s="590" t="s">
        <v>357</v>
      </c>
      <c r="JEF95" s="590" t="s">
        <v>357</v>
      </c>
      <c r="JEG95" s="590" t="s">
        <v>357</v>
      </c>
      <c r="JEH95" s="590" t="s">
        <v>357</v>
      </c>
      <c r="JEI95" s="590" t="s">
        <v>357</v>
      </c>
      <c r="JEJ95" s="590" t="s">
        <v>357</v>
      </c>
      <c r="JEK95" s="590" t="s">
        <v>357</v>
      </c>
      <c r="JEL95" s="590" t="s">
        <v>357</v>
      </c>
      <c r="JEM95" s="590" t="s">
        <v>357</v>
      </c>
      <c r="JEN95" s="590" t="s">
        <v>357</v>
      </c>
      <c r="JEO95" s="590" t="s">
        <v>357</v>
      </c>
      <c r="JEP95" s="590" t="s">
        <v>357</v>
      </c>
      <c r="JEQ95" s="590" t="s">
        <v>357</v>
      </c>
      <c r="JER95" s="590" t="s">
        <v>357</v>
      </c>
      <c r="JES95" s="590" t="s">
        <v>357</v>
      </c>
      <c r="JET95" s="590" t="s">
        <v>357</v>
      </c>
      <c r="JEU95" s="590" t="s">
        <v>357</v>
      </c>
      <c r="JEV95" s="590" t="s">
        <v>357</v>
      </c>
      <c r="JEW95" s="590" t="s">
        <v>357</v>
      </c>
      <c r="JEX95" s="590" t="s">
        <v>357</v>
      </c>
      <c r="JEY95" s="590" t="s">
        <v>357</v>
      </c>
      <c r="JEZ95" s="590" t="s">
        <v>357</v>
      </c>
      <c r="JFA95" s="590" t="s">
        <v>357</v>
      </c>
      <c r="JFB95" s="590" t="s">
        <v>357</v>
      </c>
      <c r="JFC95" s="590" t="s">
        <v>357</v>
      </c>
      <c r="JFD95" s="590" t="s">
        <v>357</v>
      </c>
      <c r="JFE95" s="590" t="s">
        <v>357</v>
      </c>
      <c r="JFF95" s="590" t="s">
        <v>357</v>
      </c>
      <c r="JFG95" s="590" t="s">
        <v>357</v>
      </c>
      <c r="JFH95" s="590" t="s">
        <v>357</v>
      </c>
      <c r="JFI95" s="590" t="s">
        <v>357</v>
      </c>
      <c r="JFJ95" s="590" t="s">
        <v>357</v>
      </c>
      <c r="JFK95" s="590" t="s">
        <v>357</v>
      </c>
      <c r="JFL95" s="590" t="s">
        <v>357</v>
      </c>
      <c r="JFM95" s="590" t="s">
        <v>357</v>
      </c>
      <c r="JFN95" s="590" t="s">
        <v>357</v>
      </c>
      <c r="JFO95" s="590" t="s">
        <v>357</v>
      </c>
      <c r="JFP95" s="590" t="s">
        <v>357</v>
      </c>
      <c r="JFQ95" s="590" t="s">
        <v>357</v>
      </c>
      <c r="JFR95" s="590" t="s">
        <v>357</v>
      </c>
      <c r="JFS95" s="590" t="s">
        <v>357</v>
      </c>
      <c r="JFT95" s="590" t="s">
        <v>357</v>
      </c>
      <c r="JFU95" s="590" t="s">
        <v>357</v>
      </c>
      <c r="JFV95" s="590" t="s">
        <v>357</v>
      </c>
      <c r="JFW95" s="590" t="s">
        <v>357</v>
      </c>
      <c r="JFX95" s="590" t="s">
        <v>357</v>
      </c>
      <c r="JFY95" s="590" t="s">
        <v>357</v>
      </c>
      <c r="JFZ95" s="590" t="s">
        <v>357</v>
      </c>
      <c r="JGA95" s="590" t="s">
        <v>357</v>
      </c>
      <c r="JGB95" s="590" t="s">
        <v>357</v>
      </c>
      <c r="JGC95" s="590" t="s">
        <v>357</v>
      </c>
      <c r="JGD95" s="590" t="s">
        <v>357</v>
      </c>
      <c r="JGE95" s="590" t="s">
        <v>357</v>
      </c>
      <c r="JGF95" s="590" t="s">
        <v>357</v>
      </c>
      <c r="JGG95" s="590" t="s">
        <v>357</v>
      </c>
      <c r="JGH95" s="590" t="s">
        <v>357</v>
      </c>
      <c r="JGI95" s="590" t="s">
        <v>357</v>
      </c>
      <c r="JGJ95" s="590" t="s">
        <v>357</v>
      </c>
      <c r="JGK95" s="590" t="s">
        <v>357</v>
      </c>
      <c r="JGL95" s="590" t="s">
        <v>357</v>
      </c>
      <c r="JGM95" s="590" t="s">
        <v>357</v>
      </c>
      <c r="JGN95" s="590" t="s">
        <v>357</v>
      </c>
      <c r="JGO95" s="590" t="s">
        <v>357</v>
      </c>
      <c r="JGP95" s="590" t="s">
        <v>357</v>
      </c>
      <c r="JGQ95" s="590" t="s">
        <v>357</v>
      </c>
      <c r="JGR95" s="590" t="s">
        <v>357</v>
      </c>
      <c r="JGS95" s="590" t="s">
        <v>357</v>
      </c>
      <c r="JGT95" s="590" t="s">
        <v>357</v>
      </c>
      <c r="JGU95" s="590" t="s">
        <v>357</v>
      </c>
      <c r="JGV95" s="590" t="s">
        <v>357</v>
      </c>
      <c r="JGW95" s="590" t="s">
        <v>357</v>
      </c>
      <c r="JGX95" s="590" t="s">
        <v>357</v>
      </c>
      <c r="JGY95" s="590" t="s">
        <v>357</v>
      </c>
      <c r="JGZ95" s="590" t="s">
        <v>357</v>
      </c>
      <c r="JHA95" s="590" t="s">
        <v>357</v>
      </c>
      <c r="JHB95" s="590" t="s">
        <v>357</v>
      </c>
      <c r="JHC95" s="590" t="s">
        <v>357</v>
      </c>
      <c r="JHD95" s="590" t="s">
        <v>357</v>
      </c>
      <c r="JHE95" s="590" t="s">
        <v>357</v>
      </c>
      <c r="JHF95" s="590" t="s">
        <v>357</v>
      </c>
      <c r="JHG95" s="590" t="s">
        <v>357</v>
      </c>
      <c r="JHH95" s="590" t="s">
        <v>357</v>
      </c>
      <c r="JHI95" s="590" t="s">
        <v>357</v>
      </c>
      <c r="JHJ95" s="590" t="s">
        <v>357</v>
      </c>
      <c r="JHK95" s="590" t="s">
        <v>357</v>
      </c>
      <c r="JHL95" s="590" t="s">
        <v>357</v>
      </c>
      <c r="JHM95" s="590" t="s">
        <v>357</v>
      </c>
      <c r="JHN95" s="590" t="s">
        <v>357</v>
      </c>
      <c r="JHO95" s="590" t="s">
        <v>357</v>
      </c>
      <c r="JHP95" s="590" t="s">
        <v>357</v>
      </c>
      <c r="JHQ95" s="590" t="s">
        <v>357</v>
      </c>
      <c r="JHR95" s="590" t="s">
        <v>357</v>
      </c>
      <c r="JHS95" s="590" t="s">
        <v>357</v>
      </c>
      <c r="JHT95" s="590" t="s">
        <v>357</v>
      </c>
      <c r="JHU95" s="590" t="s">
        <v>357</v>
      </c>
      <c r="JHV95" s="590" t="s">
        <v>357</v>
      </c>
      <c r="JHW95" s="590" t="s">
        <v>357</v>
      </c>
      <c r="JHX95" s="590" t="s">
        <v>357</v>
      </c>
      <c r="JHY95" s="590" t="s">
        <v>357</v>
      </c>
      <c r="JHZ95" s="590" t="s">
        <v>357</v>
      </c>
      <c r="JIA95" s="590" t="s">
        <v>357</v>
      </c>
      <c r="JIB95" s="590" t="s">
        <v>357</v>
      </c>
      <c r="JIC95" s="590" t="s">
        <v>357</v>
      </c>
      <c r="JID95" s="590" t="s">
        <v>357</v>
      </c>
      <c r="JIE95" s="590" t="s">
        <v>357</v>
      </c>
      <c r="JIF95" s="590" t="s">
        <v>357</v>
      </c>
      <c r="JIG95" s="590" t="s">
        <v>357</v>
      </c>
      <c r="JIH95" s="590" t="s">
        <v>357</v>
      </c>
      <c r="JII95" s="590" t="s">
        <v>357</v>
      </c>
      <c r="JIJ95" s="590" t="s">
        <v>357</v>
      </c>
      <c r="JIK95" s="590" t="s">
        <v>357</v>
      </c>
      <c r="JIL95" s="590" t="s">
        <v>357</v>
      </c>
      <c r="JIM95" s="590" t="s">
        <v>357</v>
      </c>
      <c r="JIN95" s="590" t="s">
        <v>357</v>
      </c>
      <c r="JIO95" s="590" t="s">
        <v>357</v>
      </c>
      <c r="JIP95" s="590" t="s">
        <v>357</v>
      </c>
      <c r="JIQ95" s="590" t="s">
        <v>357</v>
      </c>
      <c r="JIR95" s="590" t="s">
        <v>357</v>
      </c>
      <c r="JIS95" s="590" t="s">
        <v>357</v>
      </c>
      <c r="JIT95" s="590" t="s">
        <v>357</v>
      </c>
      <c r="JIU95" s="590" t="s">
        <v>357</v>
      </c>
      <c r="JIV95" s="590" t="s">
        <v>357</v>
      </c>
      <c r="JIW95" s="590" t="s">
        <v>357</v>
      </c>
      <c r="JIX95" s="590" t="s">
        <v>357</v>
      </c>
      <c r="JIY95" s="590" t="s">
        <v>357</v>
      </c>
      <c r="JIZ95" s="590" t="s">
        <v>357</v>
      </c>
      <c r="JJA95" s="590" t="s">
        <v>357</v>
      </c>
      <c r="JJB95" s="590" t="s">
        <v>357</v>
      </c>
      <c r="JJC95" s="590" t="s">
        <v>357</v>
      </c>
      <c r="JJD95" s="590" t="s">
        <v>357</v>
      </c>
      <c r="JJE95" s="590" t="s">
        <v>357</v>
      </c>
      <c r="JJF95" s="590" t="s">
        <v>357</v>
      </c>
      <c r="JJG95" s="590" t="s">
        <v>357</v>
      </c>
      <c r="JJH95" s="590" t="s">
        <v>357</v>
      </c>
      <c r="JJI95" s="590" t="s">
        <v>357</v>
      </c>
      <c r="JJJ95" s="590" t="s">
        <v>357</v>
      </c>
      <c r="JJK95" s="590" t="s">
        <v>357</v>
      </c>
      <c r="JJL95" s="590" t="s">
        <v>357</v>
      </c>
      <c r="JJM95" s="590" t="s">
        <v>357</v>
      </c>
      <c r="JJN95" s="590" t="s">
        <v>357</v>
      </c>
      <c r="JJO95" s="590" t="s">
        <v>357</v>
      </c>
      <c r="JJP95" s="590" t="s">
        <v>357</v>
      </c>
      <c r="JJQ95" s="590" t="s">
        <v>357</v>
      </c>
      <c r="JJR95" s="590" t="s">
        <v>357</v>
      </c>
      <c r="JJS95" s="590" t="s">
        <v>357</v>
      </c>
      <c r="JJT95" s="590" t="s">
        <v>357</v>
      </c>
      <c r="JJU95" s="590" t="s">
        <v>357</v>
      </c>
      <c r="JJV95" s="590" t="s">
        <v>357</v>
      </c>
      <c r="JJW95" s="590" t="s">
        <v>357</v>
      </c>
      <c r="JJX95" s="590" t="s">
        <v>357</v>
      </c>
      <c r="JJY95" s="590" t="s">
        <v>357</v>
      </c>
      <c r="JJZ95" s="590" t="s">
        <v>357</v>
      </c>
      <c r="JKA95" s="590" t="s">
        <v>357</v>
      </c>
      <c r="JKB95" s="590" t="s">
        <v>357</v>
      </c>
      <c r="JKC95" s="590" t="s">
        <v>357</v>
      </c>
      <c r="JKD95" s="590" t="s">
        <v>357</v>
      </c>
      <c r="JKE95" s="590" t="s">
        <v>357</v>
      </c>
      <c r="JKF95" s="590" t="s">
        <v>357</v>
      </c>
      <c r="JKG95" s="590" t="s">
        <v>357</v>
      </c>
      <c r="JKH95" s="590" t="s">
        <v>357</v>
      </c>
      <c r="JKI95" s="590" t="s">
        <v>357</v>
      </c>
      <c r="JKJ95" s="590" t="s">
        <v>357</v>
      </c>
      <c r="JKK95" s="590" t="s">
        <v>357</v>
      </c>
      <c r="JKL95" s="590" t="s">
        <v>357</v>
      </c>
      <c r="JKM95" s="590" t="s">
        <v>357</v>
      </c>
      <c r="JKN95" s="590" t="s">
        <v>357</v>
      </c>
      <c r="JKO95" s="590" t="s">
        <v>357</v>
      </c>
      <c r="JKP95" s="590" t="s">
        <v>357</v>
      </c>
      <c r="JKQ95" s="590" t="s">
        <v>357</v>
      </c>
      <c r="JKR95" s="590" t="s">
        <v>357</v>
      </c>
      <c r="JKS95" s="590" t="s">
        <v>357</v>
      </c>
      <c r="JKT95" s="590" t="s">
        <v>357</v>
      </c>
      <c r="JKU95" s="590" t="s">
        <v>357</v>
      </c>
      <c r="JKV95" s="590" t="s">
        <v>357</v>
      </c>
      <c r="JKW95" s="590" t="s">
        <v>357</v>
      </c>
      <c r="JKX95" s="590" t="s">
        <v>357</v>
      </c>
      <c r="JKY95" s="590" t="s">
        <v>357</v>
      </c>
      <c r="JKZ95" s="590" t="s">
        <v>357</v>
      </c>
      <c r="JLA95" s="590" t="s">
        <v>357</v>
      </c>
      <c r="JLB95" s="590" t="s">
        <v>357</v>
      </c>
      <c r="JLC95" s="590" t="s">
        <v>357</v>
      </c>
      <c r="JLD95" s="590" t="s">
        <v>357</v>
      </c>
      <c r="JLE95" s="590" t="s">
        <v>357</v>
      </c>
      <c r="JLF95" s="590" t="s">
        <v>357</v>
      </c>
      <c r="JLG95" s="590" t="s">
        <v>357</v>
      </c>
      <c r="JLH95" s="590" t="s">
        <v>357</v>
      </c>
      <c r="JLI95" s="590" t="s">
        <v>357</v>
      </c>
      <c r="JLJ95" s="590" t="s">
        <v>357</v>
      </c>
      <c r="JLK95" s="590" t="s">
        <v>357</v>
      </c>
      <c r="JLL95" s="590" t="s">
        <v>357</v>
      </c>
      <c r="JLM95" s="590" t="s">
        <v>357</v>
      </c>
      <c r="JLN95" s="590" t="s">
        <v>357</v>
      </c>
      <c r="JLO95" s="590" t="s">
        <v>357</v>
      </c>
      <c r="JLP95" s="590" t="s">
        <v>357</v>
      </c>
      <c r="JLQ95" s="590" t="s">
        <v>357</v>
      </c>
      <c r="JLR95" s="590" t="s">
        <v>357</v>
      </c>
      <c r="JLS95" s="590" t="s">
        <v>357</v>
      </c>
      <c r="JLT95" s="590" t="s">
        <v>357</v>
      </c>
      <c r="JLU95" s="590" t="s">
        <v>357</v>
      </c>
      <c r="JLV95" s="590" t="s">
        <v>357</v>
      </c>
      <c r="JLW95" s="590" t="s">
        <v>357</v>
      </c>
      <c r="JLX95" s="590" t="s">
        <v>357</v>
      </c>
      <c r="JLY95" s="590" t="s">
        <v>357</v>
      </c>
      <c r="JLZ95" s="590" t="s">
        <v>357</v>
      </c>
      <c r="JMA95" s="590" t="s">
        <v>357</v>
      </c>
      <c r="JMB95" s="590" t="s">
        <v>357</v>
      </c>
      <c r="JMC95" s="590" t="s">
        <v>357</v>
      </c>
      <c r="JMD95" s="590" t="s">
        <v>357</v>
      </c>
      <c r="JME95" s="590" t="s">
        <v>357</v>
      </c>
      <c r="JMF95" s="590" t="s">
        <v>357</v>
      </c>
      <c r="JMG95" s="590" t="s">
        <v>357</v>
      </c>
      <c r="JMH95" s="590" t="s">
        <v>357</v>
      </c>
      <c r="JMI95" s="590" t="s">
        <v>357</v>
      </c>
      <c r="JMJ95" s="590" t="s">
        <v>357</v>
      </c>
      <c r="JMK95" s="590" t="s">
        <v>357</v>
      </c>
      <c r="JML95" s="590" t="s">
        <v>357</v>
      </c>
      <c r="JMM95" s="590" t="s">
        <v>357</v>
      </c>
      <c r="JMN95" s="590" t="s">
        <v>357</v>
      </c>
      <c r="JMO95" s="590" t="s">
        <v>357</v>
      </c>
      <c r="JMP95" s="590" t="s">
        <v>357</v>
      </c>
      <c r="JMQ95" s="590" t="s">
        <v>357</v>
      </c>
      <c r="JMR95" s="590" t="s">
        <v>357</v>
      </c>
      <c r="JMS95" s="590" t="s">
        <v>357</v>
      </c>
      <c r="JMT95" s="590" t="s">
        <v>357</v>
      </c>
      <c r="JMU95" s="590" t="s">
        <v>357</v>
      </c>
      <c r="JMV95" s="590" t="s">
        <v>357</v>
      </c>
      <c r="JMW95" s="590" t="s">
        <v>357</v>
      </c>
      <c r="JMX95" s="590" t="s">
        <v>357</v>
      </c>
      <c r="JMY95" s="590" t="s">
        <v>357</v>
      </c>
      <c r="JMZ95" s="590" t="s">
        <v>357</v>
      </c>
      <c r="JNA95" s="590" t="s">
        <v>357</v>
      </c>
      <c r="JNB95" s="590" t="s">
        <v>357</v>
      </c>
      <c r="JNC95" s="590" t="s">
        <v>357</v>
      </c>
      <c r="JND95" s="590" t="s">
        <v>357</v>
      </c>
      <c r="JNE95" s="590" t="s">
        <v>357</v>
      </c>
      <c r="JNF95" s="590" t="s">
        <v>357</v>
      </c>
      <c r="JNG95" s="590" t="s">
        <v>357</v>
      </c>
      <c r="JNH95" s="590" t="s">
        <v>357</v>
      </c>
      <c r="JNI95" s="590" t="s">
        <v>357</v>
      </c>
      <c r="JNJ95" s="590" t="s">
        <v>357</v>
      </c>
      <c r="JNK95" s="590" t="s">
        <v>357</v>
      </c>
      <c r="JNL95" s="590" t="s">
        <v>357</v>
      </c>
      <c r="JNM95" s="590" t="s">
        <v>357</v>
      </c>
      <c r="JNN95" s="590" t="s">
        <v>357</v>
      </c>
      <c r="JNO95" s="590" t="s">
        <v>357</v>
      </c>
      <c r="JNP95" s="590" t="s">
        <v>357</v>
      </c>
      <c r="JNQ95" s="590" t="s">
        <v>357</v>
      </c>
      <c r="JNR95" s="590" t="s">
        <v>357</v>
      </c>
      <c r="JNS95" s="590" t="s">
        <v>357</v>
      </c>
      <c r="JNT95" s="590" t="s">
        <v>357</v>
      </c>
      <c r="JNU95" s="590" t="s">
        <v>357</v>
      </c>
      <c r="JNV95" s="590" t="s">
        <v>357</v>
      </c>
      <c r="JNW95" s="590" t="s">
        <v>357</v>
      </c>
      <c r="JNX95" s="590" t="s">
        <v>357</v>
      </c>
      <c r="JNY95" s="590" t="s">
        <v>357</v>
      </c>
      <c r="JNZ95" s="590" t="s">
        <v>357</v>
      </c>
      <c r="JOA95" s="590" t="s">
        <v>357</v>
      </c>
      <c r="JOB95" s="590" t="s">
        <v>357</v>
      </c>
      <c r="JOC95" s="590" t="s">
        <v>357</v>
      </c>
      <c r="JOD95" s="590" t="s">
        <v>357</v>
      </c>
      <c r="JOE95" s="590" t="s">
        <v>357</v>
      </c>
      <c r="JOF95" s="590" t="s">
        <v>357</v>
      </c>
      <c r="JOG95" s="590" t="s">
        <v>357</v>
      </c>
      <c r="JOH95" s="590" t="s">
        <v>357</v>
      </c>
      <c r="JOI95" s="590" t="s">
        <v>357</v>
      </c>
      <c r="JOJ95" s="590" t="s">
        <v>357</v>
      </c>
      <c r="JOK95" s="590" t="s">
        <v>357</v>
      </c>
      <c r="JOL95" s="590" t="s">
        <v>357</v>
      </c>
      <c r="JOM95" s="590" t="s">
        <v>357</v>
      </c>
      <c r="JON95" s="590" t="s">
        <v>357</v>
      </c>
      <c r="JOO95" s="590" t="s">
        <v>357</v>
      </c>
      <c r="JOP95" s="590" t="s">
        <v>357</v>
      </c>
      <c r="JOQ95" s="590" t="s">
        <v>357</v>
      </c>
      <c r="JOR95" s="590" t="s">
        <v>357</v>
      </c>
      <c r="JOS95" s="590" t="s">
        <v>357</v>
      </c>
      <c r="JOT95" s="590" t="s">
        <v>357</v>
      </c>
      <c r="JOU95" s="590" t="s">
        <v>357</v>
      </c>
      <c r="JOV95" s="590" t="s">
        <v>357</v>
      </c>
      <c r="JOW95" s="590" t="s">
        <v>357</v>
      </c>
      <c r="JOX95" s="590" t="s">
        <v>357</v>
      </c>
      <c r="JOY95" s="590" t="s">
        <v>357</v>
      </c>
      <c r="JOZ95" s="590" t="s">
        <v>357</v>
      </c>
      <c r="JPA95" s="590" t="s">
        <v>357</v>
      </c>
      <c r="JPB95" s="590" t="s">
        <v>357</v>
      </c>
      <c r="JPC95" s="590" t="s">
        <v>357</v>
      </c>
      <c r="JPD95" s="590" t="s">
        <v>357</v>
      </c>
      <c r="JPE95" s="590" t="s">
        <v>357</v>
      </c>
      <c r="JPF95" s="590" t="s">
        <v>357</v>
      </c>
      <c r="JPG95" s="590" t="s">
        <v>357</v>
      </c>
      <c r="JPH95" s="590" t="s">
        <v>357</v>
      </c>
      <c r="JPI95" s="590" t="s">
        <v>357</v>
      </c>
      <c r="JPJ95" s="590" t="s">
        <v>357</v>
      </c>
      <c r="JPK95" s="590" t="s">
        <v>357</v>
      </c>
      <c r="JPL95" s="590" t="s">
        <v>357</v>
      </c>
      <c r="JPM95" s="590" t="s">
        <v>357</v>
      </c>
      <c r="JPN95" s="590" t="s">
        <v>357</v>
      </c>
      <c r="JPO95" s="590" t="s">
        <v>357</v>
      </c>
      <c r="JPP95" s="590" t="s">
        <v>357</v>
      </c>
      <c r="JPQ95" s="590" t="s">
        <v>357</v>
      </c>
      <c r="JPR95" s="590" t="s">
        <v>357</v>
      </c>
      <c r="JPS95" s="590" t="s">
        <v>357</v>
      </c>
      <c r="JPT95" s="590" t="s">
        <v>357</v>
      </c>
      <c r="JPU95" s="590" t="s">
        <v>357</v>
      </c>
      <c r="JPV95" s="590" t="s">
        <v>357</v>
      </c>
      <c r="JPW95" s="590" t="s">
        <v>357</v>
      </c>
      <c r="JPX95" s="590" t="s">
        <v>357</v>
      </c>
      <c r="JPY95" s="590" t="s">
        <v>357</v>
      </c>
      <c r="JPZ95" s="590" t="s">
        <v>357</v>
      </c>
      <c r="JQA95" s="590" t="s">
        <v>357</v>
      </c>
      <c r="JQB95" s="590" t="s">
        <v>357</v>
      </c>
      <c r="JQC95" s="590" t="s">
        <v>357</v>
      </c>
      <c r="JQD95" s="590" t="s">
        <v>357</v>
      </c>
      <c r="JQE95" s="590" t="s">
        <v>357</v>
      </c>
      <c r="JQF95" s="590" t="s">
        <v>357</v>
      </c>
      <c r="JQG95" s="590" t="s">
        <v>357</v>
      </c>
      <c r="JQH95" s="590" t="s">
        <v>357</v>
      </c>
      <c r="JQI95" s="590" t="s">
        <v>357</v>
      </c>
      <c r="JQJ95" s="590" t="s">
        <v>357</v>
      </c>
      <c r="JQK95" s="590" t="s">
        <v>357</v>
      </c>
      <c r="JQL95" s="590" t="s">
        <v>357</v>
      </c>
      <c r="JQM95" s="590" t="s">
        <v>357</v>
      </c>
      <c r="JQN95" s="590" t="s">
        <v>357</v>
      </c>
      <c r="JQO95" s="590" t="s">
        <v>357</v>
      </c>
      <c r="JQP95" s="590" t="s">
        <v>357</v>
      </c>
      <c r="JQQ95" s="590" t="s">
        <v>357</v>
      </c>
      <c r="JQR95" s="590" t="s">
        <v>357</v>
      </c>
      <c r="JQS95" s="590" t="s">
        <v>357</v>
      </c>
      <c r="JQT95" s="590" t="s">
        <v>357</v>
      </c>
      <c r="JQU95" s="590" t="s">
        <v>357</v>
      </c>
      <c r="JQV95" s="590" t="s">
        <v>357</v>
      </c>
      <c r="JQW95" s="590" t="s">
        <v>357</v>
      </c>
      <c r="JQX95" s="590" t="s">
        <v>357</v>
      </c>
      <c r="JQY95" s="590" t="s">
        <v>357</v>
      </c>
      <c r="JQZ95" s="590" t="s">
        <v>357</v>
      </c>
      <c r="JRA95" s="590" t="s">
        <v>357</v>
      </c>
      <c r="JRB95" s="590" t="s">
        <v>357</v>
      </c>
      <c r="JRC95" s="590" t="s">
        <v>357</v>
      </c>
      <c r="JRD95" s="590" t="s">
        <v>357</v>
      </c>
      <c r="JRE95" s="590" t="s">
        <v>357</v>
      </c>
      <c r="JRF95" s="590" t="s">
        <v>357</v>
      </c>
      <c r="JRG95" s="590" t="s">
        <v>357</v>
      </c>
      <c r="JRH95" s="590" t="s">
        <v>357</v>
      </c>
      <c r="JRI95" s="590" t="s">
        <v>357</v>
      </c>
      <c r="JRJ95" s="590" t="s">
        <v>357</v>
      </c>
      <c r="JRK95" s="590" t="s">
        <v>357</v>
      </c>
      <c r="JRL95" s="590" t="s">
        <v>357</v>
      </c>
      <c r="JRM95" s="590" t="s">
        <v>357</v>
      </c>
      <c r="JRN95" s="590" t="s">
        <v>357</v>
      </c>
      <c r="JRO95" s="590" t="s">
        <v>357</v>
      </c>
      <c r="JRP95" s="590" t="s">
        <v>357</v>
      </c>
      <c r="JRQ95" s="590" t="s">
        <v>357</v>
      </c>
      <c r="JRR95" s="590" t="s">
        <v>357</v>
      </c>
      <c r="JRS95" s="590" t="s">
        <v>357</v>
      </c>
      <c r="JRT95" s="590" t="s">
        <v>357</v>
      </c>
      <c r="JRU95" s="590" t="s">
        <v>357</v>
      </c>
      <c r="JRV95" s="590" t="s">
        <v>357</v>
      </c>
      <c r="JRW95" s="590" t="s">
        <v>357</v>
      </c>
      <c r="JRX95" s="590" t="s">
        <v>357</v>
      </c>
      <c r="JRY95" s="590" t="s">
        <v>357</v>
      </c>
      <c r="JRZ95" s="590" t="s">
        <v>357</v>
      </c>
      <c r="JSA95" s="590" t="s">
        <v>357</v>
      </c>
      <c r="JSB95" s="590" t="s">
        <v>357</v>
      </c>
      <c r="JSC95" s="590" t="s">
        <v>357</v>
      </c>
      <c r="JSD95" s="590" t="s">
        <v>357</v>
      </c>
      <c r="JSE95" s="590" t="s">
        <v>357</v>
      </c>
      <c r="JSF95" s="590" t="s">
        <v>357</v>
      </c>
      <c r="JSG95" s="590" t="s">
        <v>357</v>
      </c>
      <c r="JSH95" s="590" t="s">
        <v>357</v>
      </c>
      <c r="JSI95" s="590" t="s">
        <v>357</v>
      </c>
      <c r="JSJ95" s="590" t="s">
        <v>357</v>
      </c>
      <c r="JSK95" s="590" t="s">
        <v>357</v>
      </c>
      <c r="JSL95" s="590" t="s">
        <v>357</v>
      </c>
      <c r="JSM95" s="590" t="s">
        <v>357</v>
      </c>
      <c r="JSN95" s="590" t="s">
        <v>357</v>
      </c>
      <c r="JSO95" s="590" t="s">
        <v>357</v>
      </c>
      <c r="JSP95" s="590" t="s">
        <v>357</v>
      </c>
      <c r="JSQ95" s="590" t="s">
        <v>357</v>
      </c>
      <c r="JSR95" s="590" t="s">
        <v>357</v>
      </c>
      <c r="JSS95" s="590" t="s">
        <v>357</v>
      </c>
      <c r="JST95" s="590" t="s">
        <v>357</v>
      </c>
      <c r="JSU95" s="590" t="s">
        <v>357</v>
      </c>
      <c r="JSV95" s="590" t="s">
        <v>357</v>
      </c>
      <c r="JSW95" s="590" t="s">
        <v>357</v>
      </c>
      <c r="JSX95" s="590" t="s">
        <v>357</v>
      </c>
      <c r="JSY95" s="590" t="s">
        <v>357</v>
      </c>
      <c r="JSZ95" s="590" t="s">
        <v>357</v>
      </c>
      <c r="JTA95" s="590" t="s">
        <v>357</v>
      </c>
      <c r="JTB95" s="590" t="s">
        <v>357</v>
      </c>
      <c r="JTC95" s="590" t="s">
        <v>357</v>
      </c>
      <c r="JTD95" s="590" t="s">
        <v>357</v>
      </c>
      <c r="JTE95" s="590" t="s">
        <v>357</v>
      </c>
      <c r="JTF95" s="590" t="s">
        <v>357</v>
      </c>
      <c r="JTG95" s="590" t="s">
        <v>357</v>
      </c>
      <c r="JTH95" s="590" t="s">
        <v>357</v>
      </c>
      <c r="JTI95" s="590" t="s">
        <v>357</v>
      </c>
      <c r="JTJ95" s="590" t="s">
        <v>357</v>
      </c>
      <c r="JTK95" s="590" t="s">
        <v>357</v>
      </c>
      <c r="JTL95" s="590" t="s">
        <v>357</v>
      </c>
      <c r="JTM95" s="590" t="s">
        <v>357</v>
      </c>
      <c r="JTN95" s="590" t="s">
        <v>357</v>
      </c>
      <c r="JTO95" s="590" t="s">
        <v>357</v>
      </c>
      <c r="JTP95" s="590" t="s">
        <v>357</v>
      </c>
      <c r="JTQ95" s="590" t="s">
        <v>357</v>
      </c>
      <c r="JTR95" s="590" t="s">
        <v>357</v>
      </c>
      <c r="JTS95" s="590" t="s">
        <v>357</v>
      </c>
      <c r="JTT95" s="590" t="s">
        <v>357</v>
      </c>
      <c r="JTU95" s="590" t="s">
        <v>357</v>
      </c>
      <c r="JTV95" s="590" t="s">
        <v>357</v>
      </c>
      <c r="JTW95" s="590" t="s">
        <v>357</v>
      </c>
      <c r="JTX95" s="590" t="s">
        <v>357</v>
      </c>
      <c r="JTY95" s="590" t="s">
        <v>357</v>
      </c>
      <c r="JTZ95" s="590" t="s">
        <v>357</v>
      </c>
      <c r="JUA95" s="590" t="s">
        <v>357</v>
      </c>
      <c r="JUB95" s="590" t="s">
        <v>357</v>
      </c>
      <c r="JUC95" s="590" t="s">
        <v>357</v>
      </c>
      <c r="JUD95" s="590" t="s">
        <v>357</v>
      </c>
      <c r="JUE95" s="590" t="s">
        <v>357</v>
      </c>
      <c r="JUF95" s="590" t="s">
        <v>357</v>
      </c>
      <c r="JUG95" s="590" t="s">
        <v>357</v>
      </c>
      <c r="JUH95" s="590" t="s">
        <v>357</v>
      </c>
      <c r="JUI95" s="590" t="s">
        <v>357</v>
      </c>
      <c r="JUJ95" s="590" t="s">
        <v>357</v>
      </c>
      <c r="JUK95" s="590" t="s">
        <v>357</v>
      </c>
      <c r="JUL95" s="590" t="s">
        <v>357</v>
      </c>
      <c r="JUM95" s="590" t="s">
        <v>357</v>
      </c>
      <c r="JUN95" s="590" t="s">
        <v>357</v>
      </c>
      <c r="JUO95" s="590" t="s">
        <v>357</v>
      </c>
      <c r="JUP95" s="590" t="s">
        <v>357</v>
      </c>
      <c r="JUQ95" s="590" t="s">
        <v>357</v>
      </c>
      <c r="JUR95" s="590" t="s">
        <v>357</v>
      </c>
      <c r="JUS95" s="590" t="s">
        <v>357</v>
      </c>
      <c r="JUT95" s="590" t="s">
        <v>357</v>
      </c>
      <c r="JUU95" s="590" t="s">
        <v>357</v>
      </c>
      <c r="JUV95" s="590" t="s">
        <v>357</v>
      </c>
      <c r="JUW95" s="590" t="s">
        <v>357</v>
      </c>
      <c r="JUX95" s="590" t="s">
        <v>357</v>
      </c>
      <c r="JUY95" s="590" t="s">
        <v>357</v>
      </c>
      <c r="JUZ95" s="590" t="s">
        <v>357</v>
      </c>
      <c r="JVA95" s="590" t="s">
        <v>357</v>
      </c>
      <c r="JVB95" s="590" t="s">
        <v>357</v>
      </c>
      <c r="JVC95" s="590" t="s">
        <v>357</v>
      </c>
      <c r="JVD95" s="590" t="s">
        <v>357</v>
      </c>
      <c r="JVE95" s="590" t="s">
        <v>357</v>
      </c>
      <c r="JVF95" s="590" t="s">
        <v>357</v>
      </c>
      <c r="JVG95" s="590" t="s">
        <v>357</v>
      </c>
      <c r="JVH95" s="590" t="s">
        <v>357</v>
      </c>
      <c r="JVI95" s="590" t="s">
        <v>357</v>
      </c>
      <c r="JVJ95" s="590" t="s">
        <v>357</v>
      </c>
      <c r="JVK95" s="590" t="s">
        <v>357</v>
      </c>
      <c r="JVL95" s="590" t="s">
        <v>357</v>
      </c>
      <c r="JVM95" s="590" t="s">
        <v>357</v>
      </c>
      <c r="JVN95" s="590" t="s">
        <v>357</v>
      </c>
      <c r="JVO95" s="590" t="s">
        <v>357</v>
      </c>
      <c r="JVP95" s="590" t="s">
        <v>357</v>
      </c>
      <c r="JVQ95" s="590" t="s">
        <v>357</v>
      </c>
      <c r="JVR95" s="590" t="s">
        <v>357</v>
      </c>
      <c r="JVS95" s="590" t="s">
        <v>357</v>
      </c>
      <c r="JVT95" s="590" t="s">
        <v>357</v>
      </c>
      <c r="JVU95" s="590" t="s">
        <v>357</v>
      </c>
      <c r="JVV95" s="590" t="s">
        <v>357</v>
      </c>
      <c r="JVW95" s="590" t="s">
        <v>357</v>
      </c>
      <c r="JVX95" s="590" t="s">
        <v>357</v>
      </c>
      <c r="JVY95" s="590" t="s">
        <v>357</v>
      </c>
      <c r="JVZ95" s="590" t="s">
        <v>357</v>
      </c>
      <c r="JWA95" s="590" t="s">
        <v>357</v>
      </c>
      <c r="JWB95" s="590" t="s">
        <v>357</v>
      </c>
      <c r="JWC95" s="590" t="s">
        <v>357</v>
      </c>
      <c r="JWD95" s="590" t="s">
        <v>357</v>
      </c>
      <c r="JWE95" s="590" t="s">
        <v>357</v>
      </c>
      <c r="JWF95" s="590" t="s">
        <v>357</v>
      </c>
      <c r="JWG95" s="590" t="s">
        <v>357</v>
      </c>
      <c r="JWH95" s="590" t="s">
        <v>357</v>
      </c>
      <c r="JWI95" s="590" t="s">
        <v>357</v>
      </c>
      <c r="JWJ95" s="590" t="s">
        <v>357</v>
      </c>
      <c r="JWK95" s="590" t="s">
        <v>357</v>
      </c>
      <c r="JWL95" s="590" t="s">
        <v>357</v>
      </c>
      <c r="JWM95" s="590" t="s">
        <v>357</v>
      </c>
      <c r="JWN95" s="590" t="s">
        <v>357</v>
      </c>
      <c r="JWO95" s="590" t="s">
        <v>357</v>
      </c>
      <c r="JWP95" s="590" t="s">
        <v>357</v>
      </c>
      <c r="JWQ95" s="590" t="s">
        <v>357</v>
      </c>
      <c r="JWR95" s="590" t="s">
        <v>357</v>
      </c>
      <c r="JWS95" s="590" t="s">
        <v>357</v>
      </c>
      <c r="JWT95" s="590" t="s">
        <v>357</v>
      </c>
      <c r="JWU95" s="590" t="s">
        <v>357</v>
      </c>
      <c r="JWV95" s="590" t="s">
        <v>357</v>
      </c>
      <c r="JWW95" s="590" t="s">
        <v>357</v>
      </c>
      <c r="JWX95" s="590" t="s">
        <v>357</v>
      </c>
      <c r="JWY95" s="590" t="s">
        <v>357</v>
      </c>
      <c r="JWZ95" s="590" t="s">
        <v>357</v>
      </c>
      <c r="JXA95" s="590" t="s">
        <v>357</v>
      </c>
      <c r="JXB95" s="590" t="s">
        <v>357</v>
      </c>
      <c r="JXC95" s="590" t="s">
        <v>357</v>
      </c>
      <c r="JXD95" s="590" t="s">
        <v>357</v>
      </c>
      <c r="JXE95" s="590" t="s">
        <v>357</v>
      </c>
      <c r="JXF95" s="590" t="s">
        <v>357</v>
      </c>
      <c r="JXG95" s="590" t="s">
        <v>357</v>
      </c>
      <c r="JXH95" s="590" t="s">
        <v>357</v>
      </c>
      <c r="JXI95" s="590" t="s">
        <v>357</v>
      </c>
      <c r="JXJ95" s="590" t="s">
        <v>357</v>
      </c>
      <c r="JXK95" s="590" t="s">
        <v>357</v>
      </c>
      <c r="JXL95" s="590" t="s">
        <v>357</v>
      </c>
      <c r="JXM95" s="590" t="s">
        <v>357</v>
      </c>
      <c r="JXN95" s="590" t="s">
        <v>357</v>
      </c>
      <c r="JXO95" s="590" t="s">
        <v>357</v>
      </c>
      <c r="JXP95" s="590" t="s">
        <v>357</v>
      </c>
      <c r="JXQ95" s="590" t="s">
        <v>357</v>
      </c>
      <c r="JXR95" s="590" t="s">
        <v>357</v>
      </c>
      <c r="JXS95" s="590" t="s">
        <v>357</v>
      </c>
      <c r="JXT95" s="590" t="s">
        <v>357</v>
      </c>
      <c r="JXU95" s="590" t="s">
        <v>357</v>
      </c>
      <c r="JXV95" s="590" t="s">
        <v>357</v>
      </c>
      <c r="JXW95" s="590" t="s">
        <v>357</v>
      </c>
      <c r="JXX95" s="590" t="s">
        <v>357</v>
      </c>
      <c r="JXY95" s="590" t="s">
        <v>357</v>
      </c>
      <c r="JXZ95" s="590" t="s">
        <v>357</v>
      </c>
      <c r="JYA95" s="590" t="s">
        <v>357</v>
      </c>
      <c r="JYB95" s="590" t="s">
        <v>357</v>
      </c>
      <c r="JYC95" s="590" t="s">
        <v>357</v>
      </c>
      <c r="JYD95" s="590" t="s">
        <v>357</v>
      </c>
      <c r="JYE95" s="590" t="s">
        <v>357</v>
      </c>
      <c r="JYF95" s="590" t="s">
        <v>357</v>
      </c>
      <c r="JYG95" s="590" t="s">
        <v>357</v>
      </c>
      <c r="JYH95" s="590" t="s">
        <v>357</v>
      </c>
      <c r="JYI95" s="590" t="s">
        <v>357</v>
      </c>
      <c r="JYJ95" s="590" t="s">
        <v>357</v>
      </c>
      <c r="JYK95" s="590" t="s">
        <v>357</v>
      </c>
      <c r="JYL95" s="590" t="s">
        <v>357</v>
      </c>
      <c r="JYM95" s="590" t="s">
        <v>357</v>
      </c>
      <c r="JYN95" s="590" t="s">
        <v>357</v>
      </c>
      <c r="JYO95" s="590" t="s">
        <v>357</v>
      </c>
      <c r="JYP95" s="590" t="s">
        <v>357</v>
      </c>
      <c r="JYQ95" s="590" t="s">
        <v>357</v>
      </c>
      <c r="JYR95" s="590" t="s">
        <v>357</v>
      </c>
      <c r="JYS95" s="590" t="s">
        <v>357</v>
      </c>
      <c r="JYT95" s="590" t="s">
        <v>357</v>
      </c>
      <c r="JYU95" s="590" t="s">
        <v>357</v>
      </c>
      <c r="JYV95" s="590" t="s">
        <v>357</v>
      </c>
      <c r="JYW95" s="590" t="s">
        <v>357</v>
      </c>
      <c r="JYX95" s="590" t="s">
        <v>357</v>
      </c>
      <c r="JYY95" s="590" t="s">
        <v>357</v>
      </c>
      <c r="JYZ95" s="590" t="s">
        <v>357</v>
      </c>
      <c r="JZA95" s="590" t="s">
        <v>357</v>
      </c>
      <c r="JZB95" s="590" t="s">
        <v>357</v>
      </c>
      <c r="JZC95" s="590" t="s">
        <v>357</v>
      </c>
      <c r="JZD95" s="590" t="s">
        <v>357</v>
      </c>
      <c r="JZE95" s="590" t="s">
        <v>357</v>
      </c>
      <c r="JZF95" s="590" t="s">
        <v>357</v>
      </c>
      <c r="JZG95" s="590" t="s">
        <v>357</v>
      </c>
      <c r="JZH95" s="590" t="s">
        <v>357</v>
      </c>
      <c r="JZI95" s="590" t="s">
        <v>357</v>
      </c>
      <c r="JZJ95" s="590" t="s">
        <v>357</v>
      </c>
      <c r="JZK95" s="590" t="s">
        <v>357</v>
      </c>
      <c r="JZL95" s="590" t="s">
        <v>357</v>
      </c>
      <c r="JZM95" s="590" t="s">
        <v>357</v>
      </c>
      <c r="JZN95" s="590" t="s">
        <v>357</v>
      </c>
      <c r="JZO95" s="590" t="s">
        <v>357</v>
      </c>
      <c r="JZP95" s="590" t="s">
        <v>357</v>
      </c>
      <c r="JZQ95" s="590" t="s">
        <v>357</v>
      </c>
      <c r="JZR95" s="590" t="s">
        <v>357</v>
      </c>
      <c r="JZS95" s="590" t="s">
        <v>357</v>
      </c>
      <c r="JZT95" s="590" t="s">
        <v>357</v>
      </c>
      <c r="JZU95" s="590" t="s">
        <v>357</v>
      </c>
      <c r="JZV95" s="590" t="s">
        <v>357</v>
      </c>
      <c r="JZW95" s="590" t="s">
        <v>357</v>
      </c>
      <c r="JZX95" s="590" t="s">
        <v>357</v>
      </c>
      <c r="JZY95" s="590" t="s">
        <v>357</v>
      </c>
      <c r="JZZ95" s="590" t="s">
        <v>357</v>
      </c>
      <c r="KAA95" s="590" t="s">
        <v>357</v>
      </c>
      <c r="KAB95" s="590" t="s">
        <v>357</v>
      </c>
      <c r="KAC95" s="590" t="s">
        <v>357</v>
      </c>
      <c r="KAD95" s="590" t="s">
        <v>357</v>
      </c>
      <c r="KAE95" s="590" t="s">
        <v>357</v>
      </c>
      <c r="KAF95" s="590" t="s">
        <v>357</v>
      </c>
      <c r="KAG95" s="590" t="s">
        <v>357</v>
      </c>
      <c r="KAH95" s="590" t="s">
        <v>357</v>
      </c>
      <c r="KAI95" s="590" t="s">
        <v>357</v>
      </c>
      <c r="KAJ95" s="590" t="s">
        <v>357</v>
      </c>
      <c r="KAK95" s="590" t="s">
        <v>357</v>
      </c>
      <c r="KAL95" s="590" t="s">
        <v>357</v>
      </c>
      <c r="KAM95" s="590" t="s">
        <v>357</v>
      </c>
      <c r="KAN95" s="590" t="s">
        <v>357</v>
      </c>
      <c r="KAO95" s="590" t="s">
        <v>357</v>
      </c>
      <c r="KAP95" s="590" t="s">
        <v>357</v>
      </c>
      <c r="KAQ95" s="590" t="s">
        <v>357</v>
      </c>
      <c r="KAR95" s="590" t="s">
        <v>357</v>
      </c>
      <c r="KAS95" s="590" t="s">
        <v>357</v>
      </c>
      <c r="KAT95" s="590" t="s">
        <v>357</v>
      </c>
      <c r="KAU95" s="590" t="s">
        <v>357</v>
      </c>
      <c r="KAV95" s="590" t="s">
        <v>357</v>
      </c>
      <c r="KAW95" s="590" t="s">
        <v>357</v>
      </c>
      <c r="KAX95" s="590" t="s">
        <v>357</v>
      </c>
      <c r="KAY95" s="590" t="s">
        <v>357</v>
      </c>
      <c r="KAZ95" s="590" t="s">
        <v>357</v>
      </c>
      <c r="KBA95" s="590" t="s">
        <v>357</v>
      </c>
      <c r="KBB95" s="590" t="s">
        <v>357</v>
      </c>
      <c r="KBC95" s="590" t="s">
        <v>357</v>
      </c>
      <c r="KBD95" s="590" t="s">
        <v>357</v>
      </c>
      <c r="KBE95" s="590" t="s">
        <v>357</v>
      </c>
      <c r="KBF95" s="590" t="s">
        <v>357</v>
      </c>
      <c r="KBG95" s="590" t="s">
        <v>357</v>
      </c>
      <c r="KBH95" s="590" t="s">
        <v>357</v>
      </c>
      <c r="KBI95" s="590" t="s">
        <v>357</v>
      </c>
      <c r="KBJ95" s="590" t="s">
        <v>357</v>
      </c>
      <c r="KBK95" s="590" t="s">
        <v>357</v>
      </c>
      <c r="KBL95" s="590" t="s">
        <v>357</v>
      </c>
      <c r="KBM95" s="590" t="s">
        <v>357</v>
      </c>
      <c r="KBN95" s="590" t="s">
        <v>357</v>
      </c>
      <c r="KBO95" s="590" t="s">
        <v>357</v>
      </c>
      <c r="KBP95" s="590" t="s">
        <v>357</v>
      </c>
      <c r="KBQ95" s="590" t="s">
        <v>357</v>
      </c>
      <c r="KBR95" s="590" t="s">
        <v>357</v>
      </c>
      <c r="KBS95" s="590" t="s">
        <v>357</v>
      </c>
      <c r="KBT95" s="590" t="s">
        <v>357</v>
      </c>
      <c r="KBU95" s="590" t="s">
        <v>357</v>
      </c>
      <c r="KBV95" s="590" t="s">
        <v>357</v>
      </c>
      <c r="KBW95" s="590" t="s">
        <v>357</v>
      </c>
      <c r="KBX95" s="590" t="s">
        <v>357</v>
      </c>
      <c r="KBY95" s="590" t="s">
        <v>357</v>
      </c>
      <c r="KBZ95" s="590" t="s">
        <v>357</v>
      </c>
      <c r="KCA95" s="590" t="s">
        <v>357</v>
      </c>
      <c r="KCB95" s="590" t="s">
        <v>357</v>
      </c>
      <c r="KCC95" s="590" t="s">
        <v>357</v>
      </c>
      <c r="KCD95" s="590" t="s">
        <v>357</v>
      </c>
      <c r="KCE95" s="590" t="s">
        <v>357</v>
      </c>
      <c r="KCF95" s="590" t="s">
        <v>357</v>
      </c>
      <c r="KCG95" s="590" t="s">
        <v>357</v>
      </c>
      <c r="KCH95" s="590" t="s">
        <v>357</v>
      </c>
      <c r="KCI95" s="590" t="s">
        <v>357</v>
      </c>
      <c r="KCJ95" s="590" t="s">
        <v>357</v>
      </c>
      <c r="KCK95" s="590" t="s">
        <v>357</v>
      </c>
      <c r="KCL95" s="590" t="s">
        <v>357</v>
      </c>
      <c r="KCM95" s="590" t="s">
        <v>357</v>
      </c>
      <c r="KCN95" s="590" t="s">
        <v>357</v>
      </c>
      <c r="KCO95" s="590" t="s">
        <v>357</v>
      </c>
      <c r="KCP95" s="590" t="s">
        <v>357</v>
      </c>
      <c r="KCQ95" s="590" t="s">
        <v>357</v>
      </c>
      <c r="KCR95" s="590" t="s">
        <v>357</v>
      </c>
      <c r="KCS95" s="590" t="s">
        <v>357</v>
      </c>
      <c r="KCT95" s="590" t="s">
        <v>357</v>
      </c>
      <c r="KCU95" s="590" t="s">
        <v>357</v>
      </c>
      <c r="KCV95" s="590" t="s">
        <v>357</v>
      </c>
      <c r="KCW95" s="590" t="s">
        <v>357</v>
      </c>
      <c r="KCX95" s="590" t="s">
        <v>357</v>
      </c>
      <c r="KCY95" s="590" t="s">
        <v>357</v>
      </c>
      <c r="KCZ95" s="590" t="s">
        <v>357</v>
      </c>
      <c r="KDA95" s="590" t="s">
        <v>357</v>
      </c>
      <c r="KDB95" s="590" t="s">
        <v>357</v>
      </c>
      <c r="KDC95" s="590" t="s">
        <v>357</v>
      </c>
      <c r="KDD95" s="590" t="s">
        <v>357</v>
      </c>
      <c r="KDE95" s="590" t="s">
        <v>357</v>
      </c>
      <c r="KDF95" s="590" t="s">
        <v>357</v>
      </c>
      <c r="KDG95" s="590" t="s">
        <v>357</v>
      </c>
      <c r="KDH95" s="590" t="s">
        <v>357</v>
      </c>
      <c r="KDI95" s="590" t="s">
        <v>357</v>
      </c>
      <c r="KDJ95" s="590" t="s">
        <v>357</v>
      </c>
      <c r="KDK95" s="590" t="s">
        <v>357</v>
      </c>
      <c r="KDL95" s="590" t="s">
        <v>357</v>
      </c>
      <c r="KDM95" s="590" t="s">
        <v>357</v>
      </c>
      <c r="KDN95" s="590" t="s">
        <v>357</v>
      </c>
      <c r="KDO95" s="590" t="s">
        <v>357</v>
      </c>
      <c r="KDP95" s="590" t="s">
        <v>357</v>
      </c>
      <c r="KDQ95" s="590" t="s">
        <v>357</v>
      </c>
      <c r="KDR95" s="590" t="s">
        <v>357</v>
      </c>
      <c r="KDS95" s="590" t="s">
        <v>357</v>
      </c>
      <c r="KDT95" s="590" t="s">
        <v>357</v>
      </c>
      <c r="KDU95" s="590" t="s">
        <v>357</v>
      </c>
      <c r="KDV95" s="590" t="s">
        <v>357</v>
      </c>
      <c r="KDW95" s="590" t="s">
        <v>357</v>
      </c>
      <c r="KDX95" s="590" t="s">
        <v>357</v>
      </c>
      <c r="KDY95" s="590" t="s">
        <v>357</v>
      </c>
      <c r="KDZ95" s="590" t="s">
        <v>357</v>
      </c>
      <c r="KEA95" s="590" t="s">
        <v>357</v>
      </c>
      <c r="KEB95" s="590" t="s">
        <v>357</v>
      </c>
      <c r="KEC95" s="590" t="s">
        <v>357</v>
      </c>
      <c r="KED95" s="590" t="s">
        <v>357</v>
      </c>
      <c r="KEE95" s="590" t="s">
        <v>357</v>
      </c>
      <c r="KEF95" s="590" t="s">
        <v>357</v>
      </c>
      <c r="KEG95" s="590" t="s">
        <v>357</v>
      </c>
      <c r="KEH95" s="590" t="s">
        <v>357</v>
      </c>
      <c r="KEI95" s="590" t="s">
        <v>357</v>
      </c>
      <c r="KEJ95" s="590" t="s">
        <v>357</v>
      </c>
      <c r="KEK95" s="590" t="s">
        <v>357</v>
      </c>
      <c r="KEL95" s="590" t="s">
        <v>357</v>
      </c>
      <c r="KEM95" s="590" t="s">
        <v>357</v>
      </c>
      <c r="KEN95" s="590" t="s">
        <v>357</v>
      </c>
      <c r="KEO95" s="590" t="s">
        <v>357</v>
      </c>
      <c r="KEP95" s="590" t="s">
        <v>357</v>
      </c>
      <c r="KEQ95" s="590" t="s">
        <v>357</v>
      </c>
      <c r="KER95" s="590" t="s">
        <v>357</v>
      </c>
      <c r="KES95" s="590" t="s">
        <v>357</v>
      </c>
      <c r="KET95" s="590" t="s">
        <v>357</v>
      </c>
      <c r="KEU95" s="590" t="s">
        <v>357</v>
      </c>
      <c r="KEV95" s="590" t="s">
        <v>357</v>
      </c>
      <c r="KEW95" s="590" t="s">
        <v>357</v>
      </c>
      <c r="KEX95" s="590" t="s">
        <v>357</v>
      </c>
      <c r="KEY95" s="590" t="s">
        <v>357</v>
      </c>
      <c r="KEZ95" s="590" t="s">
        <v>357</v>
      </c>
      <c r="KFA95" s="590" t="s">
        <v>357</v>
      </c>
      <c r="KFB95" s="590" t="s">
        <v>357</v>
      </c>
      <c r="KFC95" s="590" t="s">
        <v>357</v>
      </c>
      <c r="KFD95" s="590" t="s">
        <v>357</v>
      </c>
      <c r="KFE95" s="590" t="s">
        <v>357</v>
      </c>
      <c r="KFF95" s="590" t="s">
        <v>357</v>
      </c>
      <c r="KFG95" s="590" t="s">
        <v>357</v>
      </c>
      <c r="KFH95" s="590" t="s">
        <v>357</v>
      </c>
      <c r="KFI95" s="590" t="s">
        <v>357</v>
      </c>
      <c r="KFJ95" s="590" t="s">
        <v>357</v>
      </c>
      <c r="KFK95" s="590" t="s">
        <v>357</v>
      </c>
      <c r="KFL95" s="590" t="s">
        <v>357</v>
      </c>
      <c r="KFM95" s="590" t="s">
        <v>357</v>
      </c>
      <c r="KFN95" s="590" t="s">
        <v>357</v>
      </c>
      <c r="KFO95" s="590" t="s">
        <v>357</v>
      </c>
      <c r="KFP95" s="590" t="s">
        <v>357</v>
      </c>
      <c r="KFQ95" s="590" t="s">
        <v>357</v>
      </c>
      <c r="KFR95" s="590" t="s">
        <v>357</v>
      </c>
      <c r="KFS95" s="590" t="s">
        <v>357</v>
      </c>
      <c r="KFT95" s="590" t="s">
        <v>357</v>
      </c>
      <c r="KFU95" s="590" t="s">
        <v>357</v>
      </c>
      <c r="KFV95" s="590" t="s">
        <v>357</v>
      </c>
      <c r="KFW95" s="590" t="s">
        <v>357</v>
      </c>
      <c r="KFX95" s="590" t="s">
        <v>357</v>
      </c>
      <c r="KFY95" s="590" t="s">
        <v>357</v>
      </c>
      <c r="KFZ95" s="590" t="s">
        <v>357</v>
      </c>
      <c r="KGA95" s="590" t="s">
        <v>357</v>
      </c>
      <c r="KGB95" s="590" t="s">
        <v>357</v>
      </c>
      <c r="KGC95" s="590" t="s">
        <v>357</v>
      </c>
      <c r="KGD95" s="590" t="s">
        <v>357</v>
      </c>
      <c r="KGE95" s="590" t="s">
        <v>357</v>
      </c>
      <c r="KGF95" s="590" t="s">
        <v>357</v>
      </c>
      <c r="KGG95" s="590" t="s">
        <v>357</v>
      </c>
      <c r="KGH95" s="590" t="s">
        <v>357</v>
      </c>
      <c r="KGI95" s="590" t="s">
        <v>357</v>
      </c>
      <c r="KGJ95" s="590" t="s">
        <v>357</v>
      </c>
      <c r="KGK95" s="590" t="s">
        <v>357</v>
      </c>
      <c r="KGL95" s="590" t="s">
        <v>357</v>
      </c>
      <c r="KGM95" s="590" t="s">
        <v>357</v>
      </c>
      <c r="KGN95" s="590" t="s">
        <v>357</v>
      </c>
      <c r="KGO95" s="590" t="s">
        <v>357</v>
      </c>
      <c r="KGP95" s="590" t="s">
        <v>357</v>
      </c>
      <c r="KGQ95" s="590" t="s">
        <v>357</v>
      </c>
      <c r="KGR95" s="590" t="s">
        <v>357</v>
      </c>
      <c r="KGS95" s="590" t="s">
        <v>357</v>
      </c>
      <c r="KGT95" s="590" t="s">
        <v>357</v>
      </c>
      <c r="KGU95" s="590" t="s">
        <v>357</v>
      </c>
      <c r="KGV95" s="590" t="s">
        <v>357</v>
      </c>
      <c r="KGW95" s="590" t="s">
        <v>357</v>
      </c>
      <c r="KGX95" s="590" t="s">
        <v>357</v>
      </c>
      <c r="KGY95" s="590" t="s">
        <v>357</v>
      </c>
      <c r="KGZ95" s="590" t="s">
        <v>357</v>
      </c>
      <c r="KHA95" s="590" t="s">
        <v>357</v>
      </c>
      <c r="KHB95" s="590" t="s">
        <v>357</v>
      </c>
      <c r="KHC95" s="590" t="s">
        <v>357</v>
      </c>
      <c r="KHD95" s="590" t="s">
        <v>357</v>
      </c>
      <c r="KHE95" s="590" t="s">
        <v>357</v>
      </c>
      <c r="KHF95" s="590" t="s">
        <v>357</v>
      </c>
      <c r="KHG95" s="590" t="s">
        <v>357</v>
      </c>
      <c r="KHH95" s="590" t="s">
        <v>357</v>
      </c>
      <c r="KHI95" s="590" t="s">
        <v>357</v>
      </c>
      <c r="KHJ95" s="590" t="s">
        <v>357</v>
      </c>
      <c r="KHK95" s="590" t="s">
        <v>357</v>
      </c>
      <c r="KHL95" s="590" t="s">
        <v>357</v>
      </c>
      <c r="KHM95" s="590" t="s">
        <v>357</v>
      </c>
      <c r="KHN95" s="590" t="s">
        <v>357</v>
      </c>
      <c r="KHO95" s="590" t="s">
        <v>357</v>
      </c>
      <c r="KHP95" s="590" t="s">
        <v>357</v>
      </c>
      <c r="KHQ95" s="590" t="s">
        <v>357</v>
      </c>
      <c r="KHR95" s="590" t="s">
        <v>357</v>
      </c>
      <c r="KHS95" s="590" t="s">
        <v>357</v>
      </c>
      <c r="KHT95" s="590" t="s">
        <v>357</v>
      </c>
      <c r="KHU95" s="590" t="s">
        <v>357</v>
      </c>
      <c r="KHV95" s="590" t="s">
        <v>357</v>
      </c>
      <c r="KHW95" s="590" t="s">
        <v>357</v>
      </c>
      <c r="KHX95" s="590" t="s">
        <v>357</v>
      </c>
      <c r="KHY95" s="590" t="s">
        <v>357</v>
      </c>
      <c r="KHZ95" s="590" t="s">
        <v>357</v>
      </c>
      <c r="KIA95" s="590" t="s">
        <v>357</v>
      </c>
      <c r="KIB95" s="590" t="s">
        <v>357</v>
      </c>
      <c r="KIC95" s="590" t="s">
        <v>357</v>
      </c>
      <c r="KID95" s="590" t="s">
        <v>357</v>
      </c>
      <c r="KIE95" s="590" t="s">
        <v>357</v>
      </c>
      <c r="KIF95" s="590" t="s">
        <v>357</v>
      </c>
      <c r="KIG95" s="590" t="s">
        <v>357</v>
      </c>
      <c r="KIH95" s="590" t="s">
        <v>357</v>
      </c>
      <c r="KII95" s="590" t="s">
        <v>357</v>
      </c>
      <c r="KIJ95" s="590" t="s">
        <v>357</v>
      </c>
      <c r="KIK95" s="590" t="s">
        <v>357</v>
      </c>
      <c r="KIL95" s="590" t="s">
        <v>357</v>
      </c>
      <c r="KIM95" s="590" t="s">
        <v>357</v>
      </c>
      <c r="KIN95" s="590" t="s">
        <v>357</v>
      </c>
      <c r="KIO95" s="590" t="s">
        <v>357</v>
      </c>
      <c r="KIP95" s="590" t="s">
        <v>357</v>
      </c>
      <c r="KIQ95" s="590" t="s">
        <v>357</v>
      </c>
      <c r="KIR95" s="590" t="s">
        <v>357</v>
      </c>
      <c r="KIS95" s="590" t="s">
        <v>357</v>
      </c>
      <c r="KIT95" s="590" t="s">
        <v>357</v>
      </c>
      <c r="KIU95" s="590" t="s">
        <v>357</v>
      </c>
      <c r="KIV95" s="590" t="s">
        <v>357</v>
      </c>
      <c r="KIW95" s="590" t="s">
        <v>357</v>
      </c>
      <c r="KIX95" s="590" t="s">
        <v>357</v>
      </c>
      <c r="KIY95" s="590" t="s">
        <v>357</v>
      </c>
      <c r="KIZ95" s="590" t="s">
        <v>357</v>
      </c>
      <c r="KJA95" s="590" t="s">
        <v>357</v>
      </c>
      <c r="KJB95" s="590" t="s">
        <v>357</v>
      </c>
      <c r="KJC95" s="590" t="s">
        <v>357</v>
      </c>
      <c r="KJD95" s="590" t="s">
        <v>357</v>
      </c>
      <c r="KJE95" s="590" t="s">
        <v>357</v>
      </c>
      <c r="KJF95" s="590" t="s">
        <v>357</v>
      </c>
      <c r="KJG95" s="590" t="s">
        <v>357</v>
      </c>
      <c r="KJH95" s="590" t="s">
        <v>357</v>
      </c>
      <c r="KJI95" s="590" t="s">
        <v>357</v>
      </c>
      <c r="KJJ95" s="590" t="s">
        <v>357</v>
      </c>
      <c r="KJK95" s="590" t="s">
        <v>357</v>
      </c>
      <c r="KJL95" s="590" t="s">
        <v>357</v>
      </c>
      <c r="KJM95" s="590" t="s">
        <v>357</v>
      </c>
      <c r="KJN95" s="590" t="s">
        <v>357</v>
      </c>
      <c r="KJO95" s="590" t="s">
        <v>357</v>
      </c>
      <c r="KJP95" s="590" t="s">
        <v>357</v>
      </c>
      <c r="KJQ95" s="590" t="s">
        <v>357</v>
      </c>
      <c r="KJR95" s="590" t="s">
        <v>357</v>
      </c>
      <c r="KJS95" s="590" t="s">
        <v>357</v>
      </c>
      <c r="KJT95" s="590" t="s">
        <v>357</v>
      </c>
      <c r="KJU95" s="590" t="s">
        <v>357</v>
      </c>
      <c r="KJV95" s="590" t="s">
        <v>357</v>
      </c>
      <c r="KJW95" s="590" t="s">
        <v>357</v>
      </c>
      <c r="KJX95" s="590" t="s">
        <v>357</v>
      </c>
      <c r="KJY95" s="590" t="s">
        <v>357</v>
      </c>
      <c r="KJZ95" s="590" t="s">
        <v>357</v>
      </c>
      <c r="KKA95" s="590" t="s">
        <v>357</v>
      </c>
      <c r="KKB95" s="590" t="s">
        <v>357</v>
      </c>
      <c r="KKC95" s="590" t="s">
        <v>357</v>
      </c>
      <c r="KKD95" s="590" t="s">
        <v>357</v>
      </c>
      <c r="KKE95" s="590" t="s">
        <v>357</v>
      </c>
      <c r="KKF95" s="590" t="s">
        <v>357</v>
      </c>
      <c r="KKG95" s="590" t="s">
        <v>357</v>
      </c>
      <c r="KKH95" s="590" t="s">
        <v>357</v>
      </c>
      <c r="KKI95" s="590" t="s">
        <v>357</v>
      </c>
      <c r="KKJ95" s="590" t="s">
        <v>357</v>
      </c>
      <c r="KKK95" s="590" t="s">
        <v>357</v>
      </c>
      <c r="KKL95" s="590" t="s">
        <v>357</v>
      </c>
      <c r="KKM95" s="590" t="s">
        <v>357</v>
      </c>
      <c r="KKN95" s="590" t="s">
        <v>357</v>
      </c>
      <c r="KKO95" s="590" t="s">
        <v>357</v>
      </c>
      <c r="KKP95" s="590" t="s">
        <v>357</v>
      </c>
      <c r="KKQ95" s="590" t="s">
        <v>357</v>
      </c>
      <c r="KKR95" s="590" t="s">
        <v>357</v>
      </c>
      <c r="KKS95" s="590" t="s">
        <v>357</v>
      </c>
      <c r="KKT95" s="590" t="s">
        <v>357</v>
      </c>
      <c r="KKU95" s="590" t="s">
        <v>357</v>
      </c>
      <c r="KKV95" s="590" t="s">
        <v>357</v>
      </c>
      <c r="KKW95" s="590" t="s">
        <v>357</v>
      </c>
      <c r="KKX95" s="590" t="s">
        <v>357</v>
      </c>
      <c r="KKY95" s="590" t="s">
        <v>357</v>
      </c>
      <c r="KKZ95" s="590" t="s">
        <v>357</v>
      </c>
      <c r="KLA95" s="590" t="s">
        <v>357</v>
      </c>
      <c r="KLB95" s="590" t="s">
        <v>357</v>
      </c>
      <c r="KLC95" s="590" t="s">
        <v>357</v>
      </c>
      <c r="KLD95" s="590" t="s">
        <v>357</v>
      </c>
      <c r="KLE95" s="590" t="s">
        <v>357</v>
      </c>
      <c r="KLF95" s="590" t="s">
        <v>357</v>
      </c>
      <c r="KLG95" s="590" t="s">
        <v>357</v>
      </c>
      <c r="KLH95" s="590" t="s">
        <v>357</v>
      </c>
      <c r="KLI95" s="590" t="s">
        <v>357</v>
      </c>
      <c r="KLJ95" s="590" t="s">
        <v>357</v>
      </c>
      <c r="KLK95" s="590" t="s">
        <v>357</v>
      </c>
      <c r="KLL95" s="590" t="s">
        <v>357</v>
      </c>
      <c r="KLM95" s="590" t="s">
        <v>357</v>
      </c>
      <c r="KLN95" s="590" t="s">
        <v>357</v>
      </c>
      <c r="KLO95" s="590" t="s">
        <v>357</v>
      </c>
      <c r="KLP95" s="590" t="s">
        <v>357</v>
      </c>
      <c r="KLQ95" s="590" t="s">
        <v>357</v>
      </c>
      <c r="KLR95" s="590" t="s">
        <v>357</v>
      </c>
      <c r="KLS95" s="590" t="s">
        <v>357</v>
      </c>
      <c r="KLT95" s="590" t="s">
        <v>357</v>
      </c>
      <c r="KLU95" s="590" t="s">
        <v>357</v>
      </c>
      <c r="KLV95" s="590" t="s">
        <v>357</v>
      </c>
      <c r="KLW95" s="590" t="s">
        <v>357</v>
      </c>
      <c r="KLX95" s="590" t="s">
        <v>357</v>
      </c>
      <c r="KLY95" s="590" t="s">
        <v>357</v>
      </c>
      <c r="KLZ95" s="590" t="s">
        <v>357</v>
      </c>
      <c r="KMA95" s="590" t="s">
        <v>357</v>
      </c>
      <c r="KMB95" s="590" t="s">
        <v>357</v>
      </c>
      <c r="KMC95" s="590" t="s">
        <v>357</v>
      </c>
      <c r="KMD95" s="590" t="s">
        <v>357</v>
      </c>
      <c r="KME95" s="590" t="s">
        <v>357</v>
      </c>
      <c r="KMF95" s="590" t="s">
        <v>357</v>
      </c>
      <c r="KMG95" s="590" t="s">
        <v>357</v>
      </c>
      <c r="KMH95" s="590" t="s">
        <v>357</v>
      </c>
      <c r="KMI95" s="590" t="s">
        <v>357</v>
      </c>
      <c r="KMJ95" s="590" t="s">
        <v>357</v>
      </c>
      <c r="KMK95" s="590" t="s">
        <v>357</v>
      </c>
      <c r="KML95" s="590" t="s">
        <v>357</v>
      </c>
      <c r="KMM95" s="590" t="s">
        <v>357</v>
      </c>
      <c r="KMN95" s="590" t="s">
        <v>357</v>
      </c>
      <c r="KMO95" s="590" t="s">
        <v>357</v>
      </c>
      <c r="KMP95" s="590" t="s">
        <v>357</v>
      </c>
      <c r="KMQ95" s="590" t="s">
        <v>357</v>
      </c>
      <c r="KMR95" s="590" t="s">
        <v>357</v>
      </c>
      <c r="KMS95" s="590" t="s">
        <v>357</v>
      </c>
      <c r="KMT95" s="590" t="s">
        <v>357</v>
      </c>
      <c r="KMU95" s="590" t="s">
        <v>357</v>
      </c>
      <c r="KMV95" s="590" t="s">
        <v>357</v>
      </c>
      <c r="KMW95" s="590" t="s">
        <v>357</v>
      </c>
      <c r="KMX95" s="590" t="s">
        <v>357</v>
      </c>
      <c r="KMY95" s="590" t="s">
        <v>357</v>
      </c>
      <c r="KMZ95" s="590" t="s">
        <v>357</v>
      </c>
      <c r="KNA95" s="590" t="s">
        <v>357</v>
      </c>
      <c r="KNB95" s="590" t="s">
        <v>357</v>
      </c>
      <c r="KNC95" s="590" t="s">
        <v>357</v>
      </c>
      <c r="KND95" s="590" t="s">
        <v>357</v>
      </c>
      <c r="KNE95" s="590" t="s">
        <v>357</v>
      </c>
      <c r="KNF95" s="590" t="s">
        <v>357</v>
      </c>
      <c r="KNG95" s="590" t="s">
        <v>357</v>
      </c>
      <c r="KNH95" s="590" t="s">
        <v>357</v>
      </c>
      <c r="KNI95" s="590" t="s">
        <v>357</v>
      </c>
      <c r="KNJ95" s="590" t="s">
        <v>357</v>
      </c>
      <c r="KNK95" s="590" t="s">
        <v>357</v>
      </c>
      <c r="KNL95" s="590" t="s">
        <v>357</v>
      </c>
      <c r="KNM95" s="590" t="s">
        <v>357</v>
      </c>
      <c r="KNN95" s="590" t="s">
        <v>357</v>
      </c>
      <c r="KNO95" s="590" t="s">
        <v>357</v>
      </c>
      <c r="KNP95" s="590" t="s">
        <v>357</v>
      </c>
      <c r="KNQ95" s="590" t="s">
        <v>357</v>
      </c>
      <c r="KNR95" s="590" t="s">
        <v>357</v>
      </c>
      <c r="KNS95" s="590" t="s">
        <v>357</v>
      </c>
      <c r="KNT95" s="590" t="s">
        <v>357</v>
      </c>
      <c r="KNU95" s="590" t="s">
        <v>357</v>
      </c>
      <c r="KNV95" s="590" t="s">
        <v>357</v>
      </c>
      <c r="KNW95" s="590" t="s">
        <v>357</v>
      </c>
      <c r="KNX95" s="590" t="s">
        <v>357</v>
      </c>
      <c r="KNY95" s="590" t="s">
        <v>357</v>
      </c>
      <c r="KNZ95" s="590" t="s">
        <v>357</v>
      </c>
      <c r="KOA95" s="590" t="s">
        <v>357</v>
      </c>
      <c r="KOB95" s="590" t="s">
        <v>357</v>
      </c>
      <c r="KOC95" s="590" t="s">
        <v>357</v>
      </c>
      <c r="KOD95" s="590" t="s">
        <v>357</v>
      </c>
      <c r="KOE95" s="590" t="s">
        <v>357</v>
      </c>
      <c r="KOF95" s="590" t="s">
        <v>357</v>
      </c>
      <c r="KOG95" s="590" t="s">
        <v>357</v>
      </c>
      <c r="KOH95" s="590" t="s">
        <v>357</v>
      </c>
      <c r="KOI95" s="590" t="s">
        <v>357</v>
      </c>
      <c r="KOJ95" s="590" t="s">
        <v>357</v>
      </c>
      <c r="KOK95" s="590" t="s">
        <v>357</v>
      </c>
      <c r="KOL95" s="590" t="s">
        <v>357</v>
      </c>
      <c r="KOM95" s="590" t="s">
        <v>357</v>
      </c>
      <c r="KON95" s="590" t="s">
        <v>357</v>
      </c>
      <c r="KOO95" s="590" t="s">
        <v>357</v>
      </c>
      <c r="KOP95" s="590" t="s">
        <v>357</v>
      </c>
      <c r="KOQ95" s="590" t="s">
        <v>357</v>
      </c>
      <c r="KOR95" s="590" t="s">
        <v>357</v>
      </c>
      <c r="KOS95" s="590" t="s">
        <v>357</v>
      </c>
      <c r="KOT95" s="590" t="s">
        <v>357</v>
      </c>
      <c r="KOU95" s="590" t="s">
        <v>357</v>
      </c>
      <c r="KOV95" s="590" t="s">
        <v>357</v>
      </c>
      <c r="KOW95" s="590" t="s">
        <v>357</v>
      </c>
      <c r="KOX95" s="590" t="s">
        <v>357</v>
      </c>
      <c r="KOY95" s="590" t="s">
        <v>357</v>
      </c>
      <c r="KOZ95" s="590" t="s">
        <v>357</v>
      </c>
      <c r="KPA95" s="590" t="s">
        <v>357</v>
      </c>
      <c r="KPB95" s="590" t="s">
        <v>357</v>
      </c>
      <c r="KPC95" s="590" t="s">
        <v>357</v>
      </c>
      <c r="KPD95" s="590" t="s">
        <v>357</v>
      </c>
      <c r="KPE95" s="590" t="s">
        <v>357</v>
      </c>
      <c r="KPF95" s="590" t="s">
        <v>357</v>
      </c>
      <c r="KPG95" s="590" t="s">
        <v>357</v>
      </c>
      <c r="KPH95" s="590" t="s">
        <v>357</v>
      </c>
      <c r="KPI95" s="590" t="s">
        <v>357</v>
      </c>
      <c r="KPJ95" s="590" t="s">
        <v>357</v>
      </c>
      <c r="KPK95" s="590" t="s">
        <v>357</v>
      </c>
      <c r="KPL95" s="590" t="s">
        <v>357</v>
      </c>
      <c r="KPM95" s="590" t="s">
        <v>357</v>
      </c>
      <c r="KPN95" s="590" t="s">
        <v>357</v>
      </c>
      <c r="KPO95" s="590" t="s">
        <v>357</v>
      </c>
      <c r="KPP95" s="590" t="s">
        <v>357</v>
      </c>
      <c r="KPQ95" s="590" t="s">
        <v>357</v>
      </c>
      <c r="KPR95" s="590" t="s">
        <v>357</v>
      </c>
      <c r="KPS95" s="590" t="s">
        <v>357</v>
      </c>
      <c r="KPT95" s="590" t="s">
        <v>357</v>
      </c>
      <c r="KPU95" s="590" t="s">
        <v>357</v>
      </c>
      <c r="KPV95" s="590" t="s">
        <v>357</v>
      </c>
      <c r="KPW95" s="590" t="s">
        <v>357</v>
      </c>
      <c r="KPX95" s="590" t="s">
        <v>357</v>
      </c>
      <c r="KPY95" s="590" t="s">
        <v>357</v>
      </c>
      <c r="KPZ95" s="590" t="s">
        <v>357</v>
      </c>
      <c r="KQA95" s="590" t="s">
        <v>357</v>
      </c>
      <c r="KQB95" s="590" t="s">
        <v>357</v>
      </c>
      <c r="KQC95" s="590" t="s">
        <v>357</v>
      </c>
      <c r="KQD95" s="590" t="s">
        <v>357</v>
      </c>
      <c r="KQE95" s="590" t="s">
        <v>357</v>
      </c>
      <c r="KQF95" s="590" t="s">
        <v>357</v>
      </c>
      <c r="KQG95" s="590" t="s">
        <v>357</v>
      </c>
      <c r="KQH95" s="590" t="s">
        <v>357</v>
      </c>
      <c r="KQI95" s="590" t="s">
        <v>357</v>
      </c>
      <c r="KQJ95" s="590" t="s">
        <v>357</v>
      </c>
      <c r="KQK95" s="590" t="s">
        <v>357</v>
      </c>
      <c r="KQL95" s="590" t="s">
        <v>357</v>
      </c>
      <c r="KQM95" s="590" t="s">
        <v>357</v>
      </c>
      <c r="KQN95" s="590" t="s">
        <v>357</v>
      </c>
      <c r="KQO95" s="590" t="s">
        <v>357</v>
      </c>
      <c r="KQP95" s="590" t="s">
        <v>357</v>
      </c>
      <c r="KQQ95" s="590" t="s">
        <v>357</v>
      </c>
      <c r="KQR95" s="590" t="s">
        <v>357</v>
      </c>
      <c r="KQS95" s="590" t="s">
        <v>357</v>
      </c>
      <c r="KQT95" s="590" t="s">
        <v>357</v>
      </c>
      <c r="KQU95" s="590" t="s">
        <v>357</v>
      </c>
      <c r="KQV95" s="590" t="s">
        <v>357</v>
      </c>
      <c r="KQW95" s="590" t="s">
        <v>357</v>
      </c>
      <c r="KQX95" s="590" t="s">
        <v>357</v>
      </c>
      <c r="KQY95" s="590" t="s">
        <v>357</v>
      </c>
      <c r="KQZ95" s="590" t="s">
        <v>357</v>
      </c>
      <c r="KRA95" s="590" t="s">
        <v>357</v>
      </c>
      <c r="KRB95" s="590" t="s">
        <v>357</v>
      </c>
      <c r="KRC95" s="590" t="s">
        <v>357</v>
      </c>
      <c r="KRD95" s="590" t="s">
        <v>357</v>
      </c>
      <c r="KRE95" s="590" t="s">
        <v>357</v>
      </c>
      <c r="KRF95" s="590" t="s">
        <v>357</v>
      </c>
      <c r="KRG95" s="590" t="s">
        <v>357</v>
      </c>
      <c r="KRH95" s="590" t="s">
        <v>357</v>
      </c>
      <c r="KRI95" s="590" t="s">
        <v>357</v>
      </c>
      <c r="KRJ95" s="590" t="s">
        <v>357</v>
      </c>
      <c r="KRK95" s="590" t="s">
        <v>357</v>
      </c>
      <c r="KRL95" s="590" t="s">
        <v>357</v>
      </c>
      <c r="KRM95" s="590" t="s">
        <v>357</v>
      </c>
      <c r="KRN95" s="590" t="s">
        <v>357</v>
      </c>
      <c r="KRO95" s="590" t="s">
        <v>357</v>
      </c>
      <c r="KRP95" s="590" t="s">
        <v>357</v>
      </c>
      <c r="KRQ95" s="590" t="s">
        <v>357</v>
      </c>
      <c r="KRR95" s="590" t="s">
        <v>357</v>
      </c>
      <c r="KRS95" s="590" t="s">
        <v>357</v>
      </c>
      <c r="KRT95" s="590" t="s">
        <v>357</v>
      </c>
      <c r="KRU95" s="590" t="s">
        <v>357</v>
      </c>
      <c r="KRV95" s="590" t="s">
        <v>357</v>
      </c>
      <c r="KRW95" s="590" t="s">
        <v>357</v>
      </c>
      <c r="KRX95" s="590" t="s">
        <v>357</v>
      </c>
      <c r="KRY95" s="590" t="s">
        <v>357</v>
      </c>
      <c r="KRZ95" s="590" t="s">
        <v>357</v>
      </c>
      <c r="KSA95" s="590" t="s">
        <v>357</v>
      </c>
      <c r="KSB95" s="590" t="s">
        <v>357</v>
      </c>
      <c r="KSC95" s="590" t="s">
        <v>357</v>
      </c>
      <c r="KSD95" s="590" t="s">
        <v>357</v>
      </c>
      <c r="KSE95" s="590" t="s">
        <v>357</v>
      </c>
      <c r="KSF95" s="590" t="s">
        <v>357</v>
      </c>
      <c r="KSG95" s="590" t="s">
        <v>357</v>
      </c>
      <c r="KSH95" s="590" t="s">
        <v>357</v>
      </c>
      <c r="KSI95" s="590" t="s">
        <v>357</v>
      </c>
      <c r="KSJ95" s="590" t="s">
        <v>357</v>
      </c>
      <c r="KSK95" s="590" t="s">
        <v>357</v>
      </c>
      <c r="KSL95" s="590" t="s">
        <v>357</v>
      </c>
      <c r="KSM95" s="590" t="s">
        <v>357</v>
      </c>
      <c r="KSN95" s="590" t="s">
        <v>357</v>
      </c>
      <c r="KSO95" s="590" t="s">
        <v>357</v>
      </c>
      <c r="KSP95" s="590" t="s">
        <v>357</v>
      </c>
      <c r="KSQ95" s="590" t="s">
        <v>357</v>
      </c>
      <c r="KSR95" s="590" t="s">
        <v>357</v>
      </c>
      <c r="KSS95" s="590" t="s">
        <v>357</v>
      </c>
      <c r="KST95" s="590" t="s">
        <v>357</v>
      </c>
      <c r="KSU95" s="590" t="s">
        <v>357</v>
      </c>
      <c r="KSV95" s="590" t="s">
        <v>357</v>
      </c>
      <c r="KSW95" s="590" t="s">
        <v>357</v>
      </c>
      <c r="KSX95" s="590" t="s">
        <v>357</v>
      </c>
      <c r="KSY95" s="590" t="s">
        <v>357</v>
      </c>
      <c r="KSZ95" s="590" t="s">
        <v>357</v>
      </c>
      <c r="KTA95" s="590" t="s">
        <v>357</v>
      </c>
      <c r="KTB95" s="590" t="s">
        <v>357</v>
      </c>
      <c r="KTC95" s="590" t="s">
        <v>357</v>
      </c>
      <c r="KTD95" s="590" t="s">
        <v>357</v>
      </c>
      <c r="KTE95" s="590" t="s">
        <v>357</v>
      </c>
      <c r="KTF95" s="590" t="s">
        <v>357</v>
      </c>
      <c r="KTG95" s="590" t="s">
        <v>357</v>
      </c>
      <c r="KTH95" s="590" t="s">
        <v>357</v>
      </c>
      <c r="KTI95" s="590" t="s">
        <v>357</v>
      </c>
      <c r="KTJ95" s="590" t="s">
        <v>357</v>
      </c>
      <c r="KTK95" s="590" t="s">
        <v>357</v>
      </c>
      <c r="KTL95" s="590" t="s">
        <v>357</v>
      </c>
      <c r="KTM95" s="590" t="s">
        <v>357</v>
      </c>
      <c r="KTN95" s="590" t="s">
        <v>357</v>
      </c>
      <c r="KTO95" s="590" t="s">
        <v>357</v>
      </c>
      <c r="KTP95" s="590" t="s">
        <v>357</v>
      </c>
      <c r="KTQ95" s="590" t="s">
        <v>357</v>
      </c>
      <c r="KTR95" s="590" t="s">
        <v>357</v>
      </c>
      <c r="KTS95" s="590" t="s">
        <v>357</v>
      </c>
      <c r="KTT95" s="590" t="s">
        <v>357</v>
      </c>
      <c r="KTU95" s="590" t="s">
        <v>357</v>
      </c>
      <c r="KTV95" s="590" t="s">
        <v>357</v>
      </c>
      <c r="KTW95" s="590" t="s">
        <v>357</v>
      </c>
      <c r="KTX95" s="590" t="s">
        <v>357</v>
      </c>
      <c r="KTY95" s="590" t="s">
        <v>357</v>
      </c>
      <c r="KTZ95" s="590" t="s">
        <v>357</v>
      </c>
      <c r="KUA95" s="590" t="s">
        <v>357</v>
      </c>
      <c r="KUB95" s="590" t="s">
        <v>357</v>
      </c>
      <c r="KUC95" s="590" t="s">
        <v>357</v>
      </c>
      <c r="KUD95" s="590" t="s">
        <v>357</v>
      </c>
      <c r="KUE95" s="590" t="s">
        <v>357</v>
      </c>
      <c r="KUF95" s="590" t="s">
        <v>357</v>
      </c>
      <c r="KUG95" s="590" t="s">
        <v>357</v>
      </c>
      <c r="KUH95" s="590" t="s">
        <v>357</v>
      </c>
      <c r="KUI95" s="590" t="s">
        <v>357</v>
      </c>
      <c r="KUJ95" s="590" t="s">
        <v>357</v>
      </c>
      <c r="KUK95" s="590" t="s">
        <v>357</v>
      </c>
      <c r="KUL95" s="590" t="s">
        <v>357</v>
      </c>
      <c r="KUM95" s="590" t="s">
        <v>357</v>
      </c>
      <c r="KUN95" s="590" t="s">
        <v>357</v>
      </c>
      <c r="KUO95" s="590" t="s">
        <v>357</v>
      </c>
      <c r="KUP95" s="590" t="s">
        <v>357</v>
      </c>
      <c r="KUQ95" s="590" t="s">
        <v>357</v>
      </c>
      <c r="KUR95" s="590" t="s">
        <v>357</v>
      </c>
      <c r="KUS95" s="590" t="s">
        <v>357</v>
      </c>
      <c r="KUT95" s="590" t="s">
        <v>357</v>
      </c>
      <c r="KUU95" s="590" t="s">
        <v>357</v>
      </c>
      <c r="KUV95" s="590" t="s">
        <v>357</v>
      </c>
      <c r="KUW95" s="590" t="s">
        <v>357</v>
      </c>
      <c r="KUX95" s="590" t="s">
        <v>357</v>
      </c>
      <c r="KUY95" s="590" t="s">
        <v>357</v>
      </c>
      <c r="KUZ95" s="590" t="s">
        <v>357</v>
      </c>
      <c r="KVA95" s="590" t="s">
        <v>357</v>
      </c>
      <c r="KVB95" s="590" t="s">
        <v>357</v>
      </c>
      <c r="KVC95" s="590" t="s">
        <v>357</v>
      </c>
      <c r="KVD95" s="590" t="s">
        <v>357</v>
      </c>
      <c r="KVE95" s="590" t="s">
        <v>357</v>
      </c>
      <c r="KVF95" s="590" t="s">
        <v>357</v>
      </c>
      <c r="KVG95" s="590" t="s">
        <v>357</v>
      </c>
      <c r="KVH95" s="590" t="s">
        <v>357</v>
      </c>
      <c r="KVI95" s="590" t="s">
        <v>357</v>
      </c>
      <c r="KVJ95" s="590" t="s">
        <v>357</v>
      </c>
      <c r="KVK95" s="590" t="s">
        <v>357</v>
      </c>
      <c r="KVL95" s="590" t="s">
        <v>357</v>
      </c>
      <c r="KVM95" s="590" t="s">
        <v>357</v>
      </c>
      <c r="KVN95" s="590" t="s">
        <v>357</v>
      </c>
      <c r="KVO95" s="590" t="s">
        <v>357</v>
      </c>
      <c r="KVP95" s="590" t="s">
        <v>357</v>
      </c>
      <c r="KVQ95" s="590" t="s">
        <v>357</v>
      </c>
      <c r="KVR95" s="590" t="s">
        <v>357</v>
      </c>
      <c r="KVS95" s="590" t="s">
        <v>357</v>
      </c>
      <c r="KVT95" s="590" t="s">
        <v>357</v>
      </c>
      <c r="KVU95" s="590" t="s">
        <v>357</v>
      </c>
      <c r="KVV95" s="590" t="s">
        <v>357</v>
      </c>
      <c r="KVW95" s="590" t="s">
        <v>357</v>
      </c>
      <c r="KVX95" s="590" t="s">
        <v>357</v>
      </c>
      <c r="KVY95" s="590" t="s">
        <v>357</v>
      </c>
      <c r="KVZ95" s="590" t="s">
        <v>357</v>
      </c>
      <c r="KWA95" s="590" t="s">
        <v>357</v>
      </c>
      <c r="KWB95" s="590" t="s">
        <v>357</v>
      </c>
      <c r="KWC95" s="590" t="s">
        <v>357</v>
      </c>
      <c r="KWD95" s="590" t="s">
        <v>357</v>
      </c>
      <c r="KWE95" s="590" t="s">
        <v>357</v>
      </c>
      <c r="KWF95" s="590" t="s">
        <v>357</v>
      </c>
      <c r="KWG95" s="590" t="s">
        <v>357</v>
      </c>
      <c r="KWH95" s="590" t="s">
        <v>357</v>
      </c>
      <c r="KWI95" s="590" t="s">
        <v>357</v>
      </c>
      <c r="KWJ95" s="590" t="s">
        <v>357</v>
      </c>
      <c r="KWK95" s="590" t="s">
        <v>357</v>
      </c>
      <c r="KWL95" s="590" t="s">
        <v>357</v>
      </c>
      <c r="KWM95" s="590" t="s">
        <v>357</v>
      </c>
      <c r="KWN95" s="590" t="s">
        <v>357</v>
      </c>
      <c r="KWO95" s="590" t="s">
        <v>357</v>
      </c>
      <c r="KWP95" s="590" t="s">
        <v>357</v>
      </c>
      <c r="KWQ95" s="590" t="s">
        <v>357</v>
      </c>
      <c r="KWR95" s="590" t="s">
        <v>357</v>
      </c>
      <c r="KWS95" s="590" t="s">
        <v>357</v>
      </c>
      <c r="KWT95" s="590" t="s">
        <v>357</v>
      </c>
      <c r="KWU95" s="590" t="s">
        <v>357</v>
      </c>
      <c r="KWV95" s="590" t="s">
        <v>357</v>
      </c>
      <c r="KWW95" s="590" t="s">
        <v>357</v>
      </c>
      <c r="KWX95" s="590" t="s">
        <v>357</v>
      </c>
      <c r="KWY95" s="590" t="s">
        <v>357</v>
      </c>
      <c r="KWZ95" s="590" t="s">
        <v>357</v>
      </c>
      <c r="KXA95" s="590" t="s">
        <v>357</v>
      </c>
      <c r="KXB95" s="590" t="s">
        <v>357</v>
      </c>
      <c r="KXC95" s="590" t="s">
        <v>357</v>
      </c>
      <c r="KXD95" s="590" t="s">
        <v>357</v>
      </c>
      <c r="KXE95" s="590" t="s">
        <v>357</v>
      </c>
      <c r="KXF95" s="590" t="s">
        <v>357</v>
      </c>
      <c r="KXG95" s="590" t="s">
        <v>357</v>
      </c>
      <c r="KXH95" s="590" t="s">
        <v>357</v>
      </c>
      <c r="KXI95" s="590" t="s">
        <v>357</v>
      </c>
      <c r="KXJ95" s="590" t="s">
        <v>357</v>
      </c>
      <c r="KXK95" s="590" t="s">
        <v>357</v>
      </c>
      <c r="KXL95" s="590" t="s">
        <v>357</v>
      </c>
      <c r="KXM95" s="590" t="s">
        <v>357</v>
      </c>
      <c r="KXN95" s="590" t="s">
        <v>357</v>
      </c>
      <c r="KXO95" s="590" t="s">
        <v>357</v>
      </c>
      <c r="KXP95" s="590" t="s">
        <v>357</v>
      </c>
      <c r="KXQ95" s="590" t="s">
        <v>357</v>
      </c>
      <c r="KXR95" s="590" t="s">
        <v>357</v>
      </c>
      <c r="KXS95" s="590" t="s">
        <v>357</v>
      </c>
      <c r="KXT95" s="590" t="s">
        <v>357</v>
      </c>
      <c r="KXU95" s="590" t="s">
        <v>357</v>
      </c>
      <c r="KXV95" s="590" t="s">
        <v>357</v>
      </c>
      <c r="KXW95" s="590" t="s">
        <v>357</v>
      </c>
      <c r="KXX95" s="590" t="s">
        <v>357</v>
      </c>
      <c r="KXY95" s="590" t="s">
        <v>357</v>
      </c>
      <c r="KXZ95" s="590" t="s">
        <v>357</v>
      </c>
      <c r="KYA95" s="590" t="s">
        <v>357</v>
      </c>
      <c r="KYB95" s="590" t="s">
        <v>357</v>
      </c>
      <c r="KYC95" s="590" t="s">
        <v>357</v>
      </c>
      <c r="KYD95" s="590" t="s">
        <v>357</v>
      </c>
      <c r="KYE95" s="590" t="s">
        <v>357</v>
      </c>
      <c r="KYF95" s="590" t="s">
        <v>357</v>
      </c>
      <c r="KYG95" s="590" t="s">
        <v>357</v>
      </c>
      <c r="KYH95" s="590" t="s">
        <v>357</v>
      </c>
      <c r="KYI95" s="590" t="s">
        <v>357</v>
      </c>
      <c r="KYJ95" s="590" t="s">
        <v>357</v>
      </c>
      <c r="KYK95" s="590" t="s">
        <v>357</v>
      </c>
      <c r="KYL95" s="590" t="s">
        <v>357</v>
      </c>
      <c r="KYM95" s="590" t="s">
        <v>357</v>
      </c>
      <c r="KYN95" s="590" t="s">
        <v>357</v>
      </c>
      <c r="KYO95" s="590" t="s">
        <v>357</v>
      </c>
      <c r="KYP95" s="590" t="s">
        <v>357</v>
      </c>
      <c r="KYQ95" s="590" t="s">
        <v>357</v>
      </c>
      <c r="KYR95" s="590" t="s">
        <v>357</v>
      </c>
      <c r="KYS95" s="590" t="s">
        <v>357</v>
      </c>
      <c r="KYT95" s="590" t="s">
        <v>357</v>
      </c>
      <c r="KYU95" s="590" t="s">
        <v>357</v>
      </c>
      <c r="KYV95" s="590" t="s">
        <v>357</v>
      </c>
      <c r="KYW95" s="590" t="s">
        <v>357</v>
      </c>
      <c r="KYX95" s="590" t="s">
        <v>357</v>
      </c>
      <c r="KYY95" s="590" t="s">
        <v>357</v>
      </c>
      <c r="KYZ95" s="590" t="s">
        <v>357</v>
      </c>
      <c r="KZA95" s="590" t="s">
        <v>357</v>
      </c>
      <c r="KZB95" s="590" t="s">
        <v>357</v>
      </c>
      <c r="KZC95" s="590" t="s">
        <v>357</v>
      </c>
      <c r="KZD95" s="590" t="s">
        <v>357</v>
      </c>
      <c r="KZE95" s="590" t="s">
        <v>357</v>
      </c>
      <c r="KZF95" s="590" t="s">
        <v>357</v>
      </c>
      <c r="KZG95" s="590" t="s">
        <v>357</v>
      </c>
      <c r="KZH95" s="590" t="s">
        <v>357</v>
      </c>
      <c r="KZI95" s="590" t="s">
        <v>357</v>
      </c>
      <c r="KZJ95" s="590" t="s">
        <v>357</v>
      </c>
      <c r="KZK95" s="590" t="s">
        <v>357</v>
      </c>
      <c r="KZL95" s="590" t="s">
        <v>357</v>
      </c>
      <c r="KZM95" s="590" t="s">
        <v>357</v>
      </c>
      <c r="KZN95" s="590" t="s">
        <v>357</v>
      </c>
      <c r="KZO95" s="590" t="s">
        <v>357</v>
      </c>
      <c r="KZP95" s="590" t="s">
        <v>357</v>
      </c>
      <c r="KZQ95" s="590" t="s">
        <v>357</v>
      </c>
      <c r="KZR95" s="590" t="s">
        <v>357</v>
      </c>
      <c r="KZS95" s="590" t="s">
        <v>357</v>
      </c>
      <c r="KZT95" s="590" t="s">
        <v>357</v>
      </c>
      <c r="KZU95" s="590" t="s">
        <v>357</v>
      </c>
      <c r="KZV95" s="590" t="s">
        <v>357</v>
      </c>
      <c r="KZW95" s="590" t="s">
        <v>357</v>
      </c>
      <c r="KZX95" s="590" t="s">
        <v>357</v>
      </c>
      <c r="KZY95" s="590" t="s">
        <v>357</v>
      </c>
      <c r="KZZ95" s="590" t="s">
        <v>357</v>
      </c>
      <c r="LAA95" s="590" t="s">
        <v>357</v>
      </c>
      <c r="LAB95" s="590" t="s">
        <v>357</v>
      </c>
      <c r="LAC95" s="590" t="s">
        <v>357</v>
      </c>
      <c r="LAD95" s="590" t="s">
        <v>357</v>
      </c>
      <c r="LAE95" s="590" t="s">
        <v>357</v>
      </c>
      <c r="LAF95" s="590" t="s">
        <v>357</v>
      </c>
      <c r="LAG95" s="590" t="s">
        <v>357</v>
      </c>
      <c r="LAH95" s="590" t="s">
        <v>357</v>
      </c>
      <c r="LAI95" s="590" t="s">
        <v>357</v>
      </c>
      <c r="LAJ95" s="590" t="s">
        <v>357</v>
      </c>
      <c r="LAK95" s="590" t="s">
        <v>357</v>
      </c>
      <c r="LAL95" s="590" t="s">
        <v>357</v>
      </c>
      <c r="LAM95" s="590" t="s">
        <v>357</v>
      </c>
      <c r="LAN95" s="590" t="s">
        <v>357</v>
      </c>
      <c r="LAO95" s="590" t="s">
        <v>357</v>
      </c>
      <c r="LAP95" s="590" t="s">
        <v>357</v>
      </c>
      <c r="LAQ95" s="590" t="s">
        <v>357</v>
      </c>
      <c r="LAR95" s="590" t="s">
        <v>357</v>
      </c>
      <c r="LAS95" s="590" t="s">
        <v>357</v>
      </c>
      <c r="LAT95" s="590" t="s">
        <v>357</v>
      </c>
      <c r="LAU95" s="590" t="s">
        <v>357</v>
      </c>
      <c r="LAV95" s="590" t="s">
        <v>357</v>
      </c>
      <c r="LAW95" s="590" t="s">
        <v>357</v>
      </c>
      <c r="LAX95" s="590" t="s">
        <v>357</v>
      </c>
      <c r="LAY95" s="590" t="s">
        <v>357</v>
      </c>
      <c r="LAZ95" s="590" t="s">
        <v>357</v>
      </c>
      <c r="LBA95" s="590" t="s">
        <v>357</v>
      </c>
      <c r="LBB95" s="590" t="s">
        <v>357</v>
      </c>
      <c r="LBC95" s="590" t="s">
        <v>357</v>
      </c>
      <c r="LBD95" s="590" t="s">
        <v>357</v>
      </c>
      <c r="LBE95" s="590" t="s">
        <v>357</v>
      </c>
      <c r="LBF95" s="590" t="s">
        <v>357</v>
      </c>
      <c r="LBG95" s="590" t="s">
        <v>357</v>
      </c>
      <c r="LBH95" s="590" t="s">
        <v>357</v>
      </c>
      <c r="LBI95" s="590" t="s">
        <v>357</v>
      </c>
      <c r="LBJ95" s="590" t="s">
        <v>357</v>
      </c>
      <c r="LBK95" s="590" t="s">
        <v>357</v>
      </c>
      <c r="LBL95" s="590" t="s">
        <v>357</v>
      </c>
      <c r="LBM95" s="590" t="s">
        <v>357</v>
      </c>
      <c r="LBN95" s="590" t="s">
        <v>357</v>
      </c>
      <c r="LBO95" s="590" t="s">
        <v>357</v>
      </c>
      <c r="LBP95" s="590" t="s">
        <v>357</v>
      </c>
      <c r="LBQ95" s="590" t="s">
        <v>357</v>
      </c>
      <c r="LBR95" s="590" t="s">
        <v>357</v>
      </c>
      <c r="LBS95" s="590" t="s">
        <v>357</v>
      </c>
      <c r="LBT95" s="590" t="s">
        <v>357</v>
      </c>
      <c r="LBU95" s="590" t="s">
        <v>357</v>
      </c>
      <c r="LBV95" s="590" t="s">
        <v>357</v>
      </c>
      <c r="LBW95" s="590" t="s">
        <v>357</v>
      </c>
      <c r="LBX95" s="590" t="s">
        <v>357</v>
      </c>
      <c r="LBY95" s="590" t="s">
        <v>357</v>
      </c>
      <c r="LBZ95" s="590" t="s">
        <v>357</v>
      </c>
      <c r="LCA95" s="590" t="s">
        <v>357</v>
      </c>
      <c r="LCB95" s="590" t="s">
        <v>357</v>
      </c>
      <c r="LCC95" s="590" t="s">
        <v>357</v>
      </c>
      <c r="LCD95" s="590" t="s">
        <v>357</v>
      </c>
      <c r="LCE95" s="590" t="s">
        <v>357</v>
      </c>
      <c r="LCF95" s="590" t="s">
        <v>357</v>
      </c>
      <c r="LCG95" s="590" t="s">
        <v>357</v>
      </c>
      <c r="LCH95" s="590" t="s">
        <v>357</v>
      </c>
      <c r="LCI95" s="590" t="s">
        <v>357</v>
      </c>
      <c r="LCJ95" s="590" t="s">
        <v>357</v>
      </c>
      <c r="LCK95" s="590" t="s">
        <v>357</v>
      </c>
      <c r="LCL95" s="590" t="s">
        <v>357</v>
      </c>
      <c r="LCM95" s="590" t="s">
        <v>357</v>
      </c>
      <c r="LCN95" s="590" t="s">
        <v>357</v>
      </c>
      <c r="LCO95" s="590" t="s">
        <v>357</v>
      </c>
      <c r="LCP95" s="590" t="s">
        <v>357</v>
      </c>
      <c r="LCQ95" s="590" t="s">
        <v>357</v>
      </c>
      <c r="LCR95" s="590" t="s">
        <v>357</v>
      </c>
      <c r="LCS95" s="590" t="s">
        <v>357</v>
      </c>
      <c r="LCT95" s="590" t="s">
        <v>357</v>
      </c>
      <c r="LCU95" s="590" t="s">
        <v>357</v>
      </c>
      <c r="LCV95" s="590" t="s">
        <v>357</v>
      </c>
      <c r="LCW95" s="590" t="s">
        <v>357</v>
      </c>
      <c r="LCX95" s="590" t="s">
        <v>357</v>
      </c>
      <c r="LCY95" s="590" t="s">
        <v>357</v>
      </c>
      <c r="LCZ95" s="590" t="s">
        <v>357</v>
      </c>
      <c r="LDA95" s="590" t="s">
        <v>357</v>
      </c>
      <c r="LDB95" s="590" t="s">
        <v>357</v>
      </c>
      <c r="LDC95" s="590" t="s">
        <v>357</v>
      </c>
      <c r="LDD95" s="590" t="s">
        <v>357</v>
      </c>
      <c r="LDE95" s="590" t="s">
        <v>357</v>
      </c>
      <c r="LDF95" s="590" t="s">
        <v>357</v>
      </c>
      <c r="LDG95" s="590" t="s">
        <v>357</v>
      </c>
      <c r="LDH95" s="590" t="s">
        <v>357</v>
      </c>
      <c r="LDI95" s="590" t="s">
        <v>357</v>
      </c>
      <c r="LDJ95" s="590" t="s">
        <v>357</v>
      </c>
      <c r="LDK95" s="590" t="s">
        <v>357</v>
      </c>
      <c r="LDL95" s="590" t="s">
        <v>357</v>
      </c>
      <c r="LDM95" s="590" t="s">
        <v>357</v>
      </c>
      <c r="LDN95" s="590" t="s">
        <v>357</v>
      </c>
      <c r="LDO95" s="590" t="s">
        <v>357</v>
      </c>
      <c r="LDP95" s="590" t="s">
        <v>357</v>
      </c>
      <c r="LDQ95" s="590" t="s">
        <v>357</v>
      </c>
      <c r="LDR95" s="590" t="s">
        <v>357</v>
      </c>
      <c r="LDS95" s="590" t="s">
        <v>357</v>
      </c>
      <c r="LDT95" s="590" t="s">
        <v>357</v>
      </c>
      <c r="LDU95" s="590" t="s">
        <v>357</v>
      </c>
      <c r="LDV95" s="590" t="s">
        <v>357</v>
      </c>
      <c r="LDW95" s="590" t="s">
        <v>357</v>
      </c>
      <c r="LDX95" s="590" t="s">
        <v>357</v>
      </c>
      <c r="LDY95" s="590" t="s">
        <v>357</v>
      </c>
      <c r="LDZ95" s="590" t="s">
        <v>357</v>
      </c>
      <c r="LEA95" s="590" t="s">
        <v>357</v>
      </c>
      <c r="LEB95" s="590" t="s">
        <v>357</v>
      </c>
      <c r="LEC95" s="590" t="s">
        <v>357</v>
      </c>
      <c r="LED95" s="590" t="s">
        <v>357</v>
      </c>
      <c r="LEE95" s="590" t="s">
        <v>357</v>
      </c>
      <c r="LEF95" s="590" t="s">
        <v>357</v>
      </c>
      <c r="LEG95" s="590" t="s">
        <v>357</v>
      </c>
      <c r="LEH95" s="590" t="s">
        <v>357</v>
      </c>
      <c r="LEI95" s="590" t="s">
        <v>357</v>
      </c>
      <c r="LEJ95" s="590" t="s">
        <v>357</v>
      </c>
      <c r="LEK95" s="590" t="s">
        <v>357</v>
      </c>
      <c r="LEL95" s="590" t="s">
        <v>357</v>
      </c>
      <c r="LEM95" s="590" t="s">
        <v>357</v>
      </c>
      <c r="LEN95" s="590" t="s">
        <v>357</v>
      </c>
      <c r="LEO95" s="590" t="s">
        <v>357</v>
      </c>
      <c r="LEP95" s="590" t="s">
        <v>357</v>
      </c>
      <c r="LEQ95" s="590" t="s">
        <v>357</v>
      </c>
      <c r="LER95" s="590" t="s">
        <v>357</v>
      </c>
      <c r="LES95" s="590" t="s">
        <v>357</v>
      </c>
      <c r="LET95" s="590" t="s">
        <v>357</v>
      </c>
      <c r="LEU95" s="590" t="s">
        <v>357</v>
      </c>
      <c r="LEV95" s="590" t="s">
        <v>357</v>
      </c>
      <c r="LEW95" s="590" t="s">
        <v>357</v>
      </c>
      <c r="LEX95" s="590" t="s">
        <v>357</v>
      </c>
      <c r="LEY95" s="590" t="s">
        <v>357</v>
      </c>
      <c r="LEZ95" s="590" t="s">
        <v>357</v>
      </c>
      <c r="LFA95" s="590" t="s">
        <v>357</v>
      </c>
      <c r="LFB95" s="590" t="s">
        <v>357</v>
      </c>
      <c r="LFC95" s="590" t="s">
        <v>357</v>
      </c>
      <c r="LFD95" s="590" t="s">
        <v>357</v>
      </c>
      <c r="LFE95" s="590" t="s">
        <v>357</v>
      </c>
      <c r="LFF95" s="590" t="s">
        <v>357</v>
      </c>
      <c r="LFG95" s="590" t="s">
        <v>357</v>
      </c>
      <c r="LFH95" s="590" t="s">
        <v>357</v>
      </c>
      <c r="LFI95" s="590" t="s">
        <v>357</v>
      </c>
      <c r="LFJ95" s="590" t="s">
        <v>357</v>
      </c>
      <c r="LFK95" s="590" t="s">
        <v>357</v>
      </c>
      <c r="LFL95" s="590" t="s">
        <v>357</v>
      </c>
      <c r="LFM95" s="590" t="s">
        <v>357</v>
      </c>
      <c r="LFN95" s="590" t="s">
        <v>357</v>
      </c>
      <c r="LFO95" s="590" t="s">
        <v>357</v>
      </c>
      <c r="LFP95" s="590" t="s">
        <v>357</v>
      </c>
      <c r="LFQ95" s="590" t="s">
        <v>357</v>
      </c>
      <c r="LFR95" s="590" t="s">
        <v>357</v>
      </c>
      <c r="LFS95" s="590" t="s">
        <v>357</v>
      </c>
      <c r="LFT95" s="590" t="s">
        <v>357</v>
      </c>
      <c r="LFU95" s="590" t="s">
        <v>357</v>
      </c>
      <c r="LFV95" s="590" t="s">
        <v>357</v>
      </c>
      <c r="LFW95" s="590" t="s">
        <v>357</v>
      </c>
      <c r="LFX95" s="590" t="s">
        <v>357</v>
      </c>
      <c r="LFY95" s="590" t="s">
        <v>357</v>
      </c>
      <c r="LFZ95" s="590" t="s">
        <v>357</v>
      </c>
      <c r="LGA95" s="590" t="s">
        <v>357</v>
      </c>
      <c r="LGB95" s="590" t="s">
        <v>357</v>
      </c>
      <c r="LGC95" s="590" t="s">
        <v>357</v>
      </c>
      <c r="LGD95" s="590" t="s">
        <v>357</v>
      </c>
      <c r="LGE95" s="590" t="s">
        <v>357</v>
      </c>
      <c r="LGF95" s="590" t="s">
        <v>357</v>
      </c>
      <c r="LGG95" s="590" t="s">
        <v>357</v>
      </c>
      <c r="LGH95" s="590" t="s">
        <v>357</v>
      </c>
      <c r="LGI95" s="590" t="s">
        <v>357</v>
      </c>
      <c r="LGJ95" s="590" t="s">
        <v>357</v>
      </c>
      <c r="LGK95" s="590" t="s">
        <v>357</v>
      </c>
      <c r="LGL95" s="590" t="s">
        <v>357</v>
      </c>
      <c r="LGM95" s="590" t="s">
        <v>357</v>
      </c>
      <c r="LGN95" s="590" t="s">
        <v>357</v>
      </c>
      <c r="LGO95" s="590" t="s">
        <v>357</v>
      </c>
      <c r="LGP95" s="590" t="s">
        <v>357</v>
      </c>
      <c r="LGQ95" s="590" t="s">
        <v>357</v>
      </c>
      <c r="LGR95" s="590" t="s">
        <v>357</v>
      </c>
      <c r="LGS95" s="590" t="s">
        <v>357</v>
      </c>
      <c r="LGT95" s="590" t="s">
        <v>357</v>
      </c>
      <c r="LGU95" s="590" t="s">
        <v>357</v>
      </c>
      <c r="LGV95" s="590" t="s">
        <v>357</v>
      </c>
      <c r="LGW95" s="590" t="s">
        <v>357</v>
      </c>
      <c r="LGX95" s="590" t="s">
        <v>357</v>
      </c>
      <c r="LGY95" s="590" t="s">
        <v>357</v>
      </c>
      <c r="LGZ95" s="590" t="s">
        <v>357</v>
      </c>
      <c r="LHA95" s="590" t="s">
        <v>357</v>
      </c>
      <c r="LHB95" s="590" t="s">
        <v>357</v>
      </c>
      <c r="LHC95" s="590" t="s">
        <v>357</v>
      </c>
      <c r="LHD95" s="590" t="s">
        <v>357</v>
      </c>
      <c r="LHE95" s="590" t="s">
        <v>357</v>
      </c>
      <c r="LHF95" s="590" t="s">
        <v>357</v>
      </c>
      <c r="LHG95" s="590" t="s">
        <v>357</v>
      </c>
      <c r="LHH95" s="590" t="s">
        <v>357</v>
      </c>
      <c r="LHI95" s="590" t="s">
        <v>357</v>
      </c>
      <c r="LHJ95" s="590" t="s">
        <v>357</v>
      </c>
      <c r="LHK95" s="590" t="s">
        <v>357</v>
      </c>
      <c r="LHL95" s="590" t="s">
        <v>357</v>
      </c>
      <c r="LHM95" s="590" t="s">
        <v>357</v>
      </c>
      <c r="LHN95" s="590" t="s">
        <v>357</v>
      </c>
      <c r="LHO95" s="590" t="s">
        <v>357</v>
      </c>
      <c r="LHP95" s="590" t="s">
        <v>357</v>
      </c>
      <c r="LHQ95" s="590" t="s">
        <v>357</v>
      </c>
      <c r="LHR95" s="590" t="s">
        <v>357</v>
      </c>
      <c r="LHS95" s="590" t="s">
        <v>357</v>
      </c>
      <c r="LHT95" s="590" t="s">
        <v>357</v>
      </c>
      <c r="LHU95" s="590" t="s">
        <v>357</v>
      </c>
      <c r="LHV95" s="590" t="s">
        <v>357</v>
      </c>
      <c r="LHW95" s="590" t="s">
        <v>357</v>
      </c>
      <c r="LHX95" s="590" t="s">
        <v>357</v>
      </c>
      <c r="LHY95" s="590" t="s">
        <v>357</v>
      </c>
      <c r="LHZ95" s="590" t="s">
        <v>357</v>
      </c>
      <c r="LIA95" s="590" t="s">
        <v>357</v>
      </c>
      <c r="LIB95" s="590" t="s">
        <v>357</v>
      </c>
      <c r="LIC95" s="590" t="s">
        <v>357</v>
      </c>
      <c r="LID95" s="590" t="s">
        <v>357</v>
      </c>
      <c r="LIE95" s="590" t="s">
        <v>357</v>
      </c>
      <c r="LIF95" s="590" t="s">
        <v>357</v>
      </c>
      <c r="LIG95" s="590" t="s">
        <v>357</v>
      </c>
      <c r="LIH95" s="590" t="s">
        <v>357</v>
      </c>
      <c r="LII95" s="590" t="s">
        <v>357</v>
      </c>
      <c r="LIJ95" s="590" t="s">
        <v>357</v>
      </c>
      <c r="LIK95" s="590" t="s">
        <v>357</v>
      </c>
      <c r="LIL95" s="590" t="s">
        <v>357</v>
      </c>
      <c r="LIM95" s="590" t="s">
        <v>357</v>
      </c>
      <c r="LIN95" s="590" t="s">
        <v>357</v>
      </c>
      <c r="LIO95" s="590" t="s">
        <v>357</v>
      </c>
      <c r="LIP95" s="590" t="s">
        <v>357</v>
      </c>
      <c r="LIQ95" s="590" t="s">
        <v>357</v>
      </c>
      <c r="LIR95" s="590" t="s">
        <v>357</v>
      </c>
      <c r="LIS95" s="590" t="s">
        <v>357</v>
      </c>
      <c r="LIT95" s="590" t="s">
        <v>357</v>
      </c>
      <c r="LIU95" s="590" t="s">
        <v>357</v>
      </c>
      <c r="LIV95" s="590" t="s">
        <v>357</v>
      </c>
      <c r="LIW95" s="590" t="s">
        <v>357</v>
      </c>
      <c r="LIX95" s="590" t="s">
        <v>357</v>
      </c>
      <c r="LIY95" s="590" t="s">
        <v>357</v>
      </c>
      <c r="LIZ95" s="590" t="s">
        <v>357</v>
      </c>
      <c r="LJA95" s="590" t="s">
        <v>357</v>
      </c>
      <c r="LJB95" s="590" t="s">
        <v>357</v>
      </c>
      <c r="LJC95" s="590" t="s">
        <v>357</v>
      </c>
      <c r="LJD95" s="590" t="s">
        <v>357</v>
      </c>
      <c r="LJE95" s="590" t="s">
        <v>357</v>
      </c>
      <c r="LJF95" s="590" t="s">
        <v>357</v>
      </c>
      <c r="LJG95" s="590" t="s">
        <v>357</v>
      </c>
      <c r="LJH95" s="590" t="s">
        <v>357</v>
      </c>
      <c r="LJI95" s="590" t="s">
        <v>357</v>
      </c>
      <c r="LJJ95" s="590" t="s">
        <v>357</v>
      </c>
      <c r="LJK95" s="590" t="s">
        <v>357</v>
      </c>
      <c r="LJL95" s="590" t="s">
        <v>357</v>
      </c>
      <c r="LJM95" s="590" t="s">
        <v>357</v>
      </c>
      <c r="LJN95" s="590" t="s">
        <v>357</v>
      </c>
      <c r="LJO95" s="590" t="s">
        <v>357</v>
      </c>
      <c r="LJP95" s="590" t="s">
        <v>357</v>
      </c>
      <c r="LJQ95" s="590" t="s">
        <v>357</v>
      </c>
      <c r="LJR95" s="590" t="s">
        <v>357</v>
      </c>
      <c r="LJS95" s="590" t="s">
        <v>357</v>
      </c>
      <c r="LJT95" s="590" t="s">
        <v>357</v>
      </c>
      <c r="LJU95" s="590" t="s">
        <v>357</v>
      </c>
      <c r="LJV95" s="590" t="s">
        <v>357</v>
      </c>
      <c r="LJW95" s="590" t="s">
        <v>357</v>
      </c>
      <c r="LJX95" s="590" t="s">
        <v>357</v>
      </c>
      <c r="LJY95" s="590" t="s">
        <v>357</v>
      </c>
      <c r="LJZ95" s="590" t="s">
        <v>357</v>
      </c>
      <c r="LKA95" s="590" t="s">
        <v>357</v>
      </c>
      <c r="LKB95" s="590" t="s">
        <v>357</v>
      </c>
      <c r="LKC95" s="590" t="s">
        <v>357</v>
      </c>
      <c r="LKD95" s="590" t="s">
        <v>357</v>
      </c>
      <c r="LKE95" s="590" t="s">
        <v>357</v>
      </c>
      <c r="LKF95" s="590" t="s">
        <v>357</v>
      </c>
      <c r="LKG95" s="590" t="s">
        <v>357</v>
      </c>
      <c r="LKH95" s="590" t="s">
        <v>357</v>
      </c>
      <c r="LKI95" s="590" t="s">
        <v>357</v>
      </c>
      <c r="LKJ95" s="590" t="s">
        <v>357</v>
      </c>
      <c r="LKK95" s="590" t="s">
        <v>357</v>
      </c>
      <c r="LKL95" s="590" t="s">
        <v>357</v>
      </c>
      <c r="LKM95" s="590" t="s">
        <v>357</v>
      </c>
      <c r="LKN95" s="590" t="s">
        <v>357</v>
      </c>
      <c r="LKO95" s="590" t="s">
        <v>357</v>
      </c>
      <c r="LKP95" s="590" t="s">
        <v>357</v>
      </c>
      <c r="LKQ95" s="590" t="s">
        <v>357</v>
      </c>
      <c r="LKR95" s="590" t="s">
        <v>357</v>
      </c>
      <c r="LKS95" s="590" t="s">
        <v>357</v>
      </c>
      <c r="LKT95" s="590" t="s">
        <v>357</v>
      </c>
      <c r="LKU95" s="590" t="s">
        <v>357</v>
      </c>
      <c r="LKV95" s="590" t="s">
        <v>357</v>
      </c>
      <c r="LKW95" s="590" t="s">
        <v>357</v>
      </c>
      <c r="LKX95" s="590" t="s">
        <v>357</v>
      </c>
      <c r="LKY95" s="590" t="s">
        <v>357</v>
      </c>
      <c r="LKZ95" s="590" t="s">
        <v>357</v>
      </c>
      <c r="LLA95" s="590" t="s">
        <v>357</v>
      </c>
      <c r="LLB95" s="590" t="s">
        <v>357</v>
      </c>
      <c r="LLC95" s="590" t="s">
        <v>357</v>
      </c>
      <c r="LLD95" s="590" t="s">
        <v>357</v>
      </c>
      <c r="LLE95" s="590" t="s">
        <v>357</v>
      </c>
      <c r="LLF95" s="590" t="s">
        <v>357</v>
      </c>
      <c r="LLG95" s="590" t="s">
        <v>357</v>
      </c>
      <c r="LLH95" s="590" t="s">
        <v>357</v>
      </c>
      <c r="LLI95" s="590" t="s">
        <v>357</v>
      </c>
      <c r="LLJ95" s="590" t="s">
        <v>357</v>
      </c>
      <c r="LLK95" s="590" t="s">
        <v>357</v>
      </c>
      <c r="LLL95" s="590" t="s">
        <v>357</v>
      </c>
      <c r="LLM95" s="590" t="s">
        <v>357</v>
      </c>
      <c r="LLN95" s="590" t="s">
        <v>357</v>
      </c>
      <c r="LLO95" s="590" t="s">
        <v>357</v>
      </c>
      <c r="LLP95" s="590" t="s">
        <v>357</v>
      </c>
      <c r="LLQ95" s="590" t="s">
        <v>357</v>
      </c>
      <c r="LLR95" s="590" t="s">
        <v>357</v>
      </c>
      <c r="LLS95" s="590" t="s">
        <v>357</v>
      </c>
      <c r="LLT95" s="590" t="s">
        <v>357</v>
      </c>
      <c r="LLU95" s="590" t="s">
        <v>357</v>
      </c>
      <c r="LLV95" s="590" t="s">
        <v>357</v>
      </c>
      <c r="LLW95" s="590" t="s">
        <v>357</v>
      </c>
      <c r="LLX95" s="590" t="s">
        <v>357</v>
      </c>
      <c r="LLY95" s="590" t="s">
        <v>357</v>
      </c>
      <c r="LLZ95" s="590" t="s">
        <v>357</v>
      </c>
      <c r="LMA95" s="590" t="s">
        <v>357</v>
      </c>
      <c r="LMB95" s="590" t="s">
        <v>357</v>
      </c>
      <c r="LMC95" s="590" t="s">
        <v>357</v>
      </c>
      <c r="LMD95" s="590" t="s">
        <v>357</v>
      </c>
      <c r="LME95" s="590" t="s">
        <v>357</v>
      </c>
      <c r="LMF95" s="590" t="s">
        <v>357</v>
      </c>
      <c r="LMG95" s="590" t="s">
        <v>357</v>
      </c>
      <c r="LMH95" s="590" t="s">
        <v>357</v>
      </c>
      <c r="LMI95" s="590" t="s">
        <v>357</v>
      </c>
      <c r="LMJ95" s="590" t="s">
        <v>357</v>
      </c>
      <c r="LMK95" s="590" t="s">
        <v>357</v>
      </c>
      <c r="LML95" s="590" t="s">
        <v>357</v>
      </c>
      <c r="LMM95" s="590" t="s">
        <v>357</v>
      </c>
      <c r="LMN95" s="590" t="s">
        <v>357</v>
      </c>
      <c r="LMO95" s="590" t="s">
        <v>357</v>
      </c>
      <c r="LMP95" s="590" t="s">
        <v>357</v>
      </c>
      <c r="LMQ95" s="590" t="s">
        <v>357</v>
      </c>
      <c r="LMR95" s="590" t="s">
        <v>357</v>
      </c>
      <c r="LMS95" s="590" t="s">
        <v>357</v>
      </c>
      <c r="LMT95" s="590" t="s">
        <v>357</v>
      </c>
      <c r="LMU95" s="590" t="s">
        <v>357</v>
      </c>
      <c r="LMV95" s="590" t="s">
        <v>357</v>
      </c>
      <c r="LMW95" s="590" t="s">
        <v>357</v>
      </c>
      <c r="LMX95" s="590" t="s">
        <v>357</v>
      </c>
      <c r="LMY95" s="590" t="s">
        <v>357</v>
      </c>
      <c r="LMZ95" s="590" t="s">
        <v>357</v>
      </c>
      <c r="LNA95" s="590" t="s">
        <v>357</v>
      </c>
      <c r="LNB95" s="590" t="s">
        <v>357</v>
      </c>
      <c r="LNC95" s="590" t="s">
        <v>357</v>
      </c>
      <c r="LND95" s="590" t="s">
        <v>357</v>
      </c>
      <c r="LNE95" s="590" t="s">
        <v>357</v>
      </c>
      <c r="LNF95" s="590" t="s">
        <v>357</v>
      </c>
      <c r="LNG95" s="590" t="s">
        <v>357</v>
      </c>
      <c r="LNH95" s="590" t="s">
        <v>357</v>
      </c>
      <c r="LNI95" s="590" t="s">
        <v>357</v>
      </c>
      <c r="LNJ95" s="590" t="s">
        <v>357</v>
      </c>
      <c r="LNK95" s="590" t="s">
        <v>357</v>
      </c>
      <c r="LNL95" s="590" t="s">
        <v>357</v>
      </c>
      <c r="LNM95" s="590" t="s">
        <v>357</v>
      </c>
      <c r="LNN95" s="590" t="s">
        <v>357</v>
      </c>
      <c r="LNO95" s="590" t="s">
        <v>357</v>
      </c>
      <c r="LNP95" s="590" t="s">
        <v>357</v>
      </c>
      <c r="LNQ95" s="590" t="s">
        <v>357</v>
      </c>
      <c r="LNR95" s="590" t="s">
        <v>357</v>
      </c>
      <c r="LNS95" s="590" t="s">
        <v>357</v>
      </c>
      <c r="LNT95" s="590" t="s">
        <v>357</v>
      </c>
      <c r="LNU95" s="590" t="s">
        <v>357</v>
      </c>
      <c r="LNV95" s="590" t="s">
        <v>357</v>
      </c>
      <c r="LNW95" s="590" t="s">
        <v>357</v>
      </c>
      <c r="LNX95" s="590" t="s">
        <v>357</v>
      </c>
      <c r="LNY95" s="590" t="s">
        <v>357</v>
      </c>
      <c r="LNZ95" s="590" t="s">
        <v>357</v>
      </c>
      <c r="LOA95" s="590" t="s">
        <v>357</v>
      </c>
      <c r="LOB95" s="590" t="s">
        <v>357</v>
      </c>
      <c r="LOC95" s="590" t="s">
        <v>357</v>
      </c>
      <c r="LOD95" s="590" t="s">
        <v>357</v>
      </c>
      <c r="LOE95" s="590" t="s">
        <v>357</v>
      </c>
      <c r="LOF95" s="590" t="s">
        <v>357</v>
      </c>
      <c r="LOG95" s="590" t="s">
        <v>357</v>
      </c>
      <c r="LOH95" s="590" t="s">
        <v>357</v>
      </c>
      <c r="LOI95" s="590" t="s">
        <v>357</v>
      </c>
      <c r="LOJ95" s="590" t="s">
        <v>357</v>
      </c>
      <c r="LOK95" s="590" t="s">
        <v>357</v>
      </c>
      <c r="LOL95" s="590" t="s">
        <v>357</v>
      </c>
      <c r="LOM95" s="590" t="s">
        <v>357</v>
      </c>
      <c r="LON95" s="590" t="s">
        <v>357</v>
      </c>
      <c r="LOO95" s="590" t="s">
        <v>357</v>
      </c>
      <c r="LOP95" s="590" t="s">
        <v>357</v>
      </c>
      <c r="LOQ95" s="590" t="s">
        <v>357</v>
      </c>
      <c r="LOR95" s="590" t="s">
        <v>357</v>
      </c>
      <c r="LOS95" s="590" t="s">
        <v>357</v>
      </c>
      <c r="LOT95" s="590" t="s">
        <v>357</v>
      </c>
      <c r="LOU95" s="590" t="s">
        <v>357</v>
      </c>
      <c r="LOV95" s="590" t="s">
        <v>357</v>
      </c>
      <c r="LOW95" s="590" t="s">
        <v>357</v>
      </c>
      <c r="LOX95" s="590" t="s">
        <v>357</v>
      </c>
      <c r="LOY95" s="590" t="s">
        <v>357</v>
      </c>
      <c r="LOZ95" s="590" t="s">
        <v>357</v>
      </c>
      <c r="LPA95" s="590" t="s">
        <v>357</v>
      </c>
      <c r="LPB95" s="590" t="s">
        <v>357</v>
      </c>
      <c r="LPC95" s="590" t="s">
        <v>357</v>
      </c>
      <c r="LPD95" s="590" t="s">
        <v>357</v>
      </c>
      <c r="LPE95" s="590" t="s">
        <v>357</v>
      </c>
      <c r="LPF95" s="590" t="s">
        <v>357</v>
      </c>
      <c r="LPG95" s="590" t="s">
        <v>357</v>
      </c>
      <c r="LPH95" s="590" t="s">
        <v>357</v>
      </c>
      <c r="LPI95" s="590" t="s">
        <v>357</v>
      </c>
      <c r="LPJ95" s="590" t="s">
        <v>357</v>
      </c>
      <c r="LPK95" s="590" t="s">
        <v>357</v>
      </c>
      <c r="LPL95" s="590" t="s">
        <v>357</v>
      </c>
      <c r="LPM95" s="590" t="s">
        <v>357</v>
      </c>
      <c r="LPN95" s="590" t="s">
        <v>357</v>
      </c>
      <c r="LPO95" s="590" t="s">
        <v>357</v>
      </c>
      <c r="LPP95" s="590" t="s">
        <v>357</v>
      </c>
      <c r="LPQ95" s="590" t="s">
        <v>357</v>
      </c>
      <c r="LPR95" s="590" t="s">
        <v>357</v>
      </c>
      <c r="LPS95" s="590" t="s">
        <v>357</v>
      </c>
      <c r="LPT95" s="590" t="s">
        <v>357</v>
      </c>
      <c r="LPU95" s="590" t="s">
        <v>357</v>
      </c>
      <c r="LPV95" s="590" t="s">
        <v>357</v>
      </c>
      <c r="LPW95" s="590" t="s">
        <v>357</v>
      </c>
      <c r="LPX95" s="590" t="s">
        <v>357</v>
      </c>
      <c r="LPY95" s="590" t="s">
        <v>357</v>
      </c>
      <c r="LPZ95" s="590" t="s">
        <v>357</v>
      </c>
      <c r="LQA95" s="590" t="s">
        <v>357</v>
      </c>
      <c r="LQB95" s="590" t="s">
        <v>357</v>
      </c>
      <c r="LQC95" s="590" t="s">
        <v>357</v>
      </c>
      <c r="LQD95" s="590" t="s">
        <v>357</v>
      </c>
      <c r="LQE95" s="590" t="s">
        <v>357</v>
      </c>
      <c r="LQF95" s="590" t="s">
        <v>357</v>
      </c>
      <c r="LQG95" s="590" t="s">
        <v>357</v>
      </c>
      <c r="LQH95" s="590" t="s">
        <v>357</v>
      </c>
      <c r="LQI95" s="590" t="s">
        <v>357</v>
      </c>
      <c r="LQJ95" s="590" t="s">
        <v>357</v>
      </c>
      <c r="LQK95" s="590" t="s">
        <v>357</v>
      </c>
      <c r="LQL95" s="590" t="s">
        <v>357</v>
      </c>
      <c r="LQM95" s="590" t="s">
        <v>357</v>
      </c>
      <c r="LQN95" s="590" t="s">
        <v>357</v>
      </c>
      <c r="LQO95" s="590" t="s">
        <v>357</v>
      </c>
      <c r="LQP95" s="590" t="s">
        <v>357</v>
      </c>
      <c r="LQQ95" s="590" t="s">
        <v>357</v>
      </c>
      <c r="LQR95" s="590" t="s">
        <v>357</v>
      </c>
      <c r="LQS95" s="590" t="s">
        <v>357</v>
      </c>
      <c r="LQT95" s="590" t="s">
        <v>357</v>
      </c>
      <c r="LQU95" s="590" t="s">
        <v>357</v>
      </c>
      <c r="LQV95" s="590" t="s">
        <v>357</v>
      </c>
      <c r="LQW95" s="590" t="s">
        <v>357</v>
      </c>
      <c r="LQX95" s="590" t="s">
        <v>357</v>
      </c>
      <c r="LQY95" s="590" t="s">
        <v>357</v>
      </c>
      <c r="LQZ95" s="590" t="s">
        <v>357</v>
      </c>
      <c r="LRA95" s="590" t="s">
        <v>357</v>
      </c>
      <c r="LRB95" s="590" t="s">
        <v>357</v>
      </c>
      <c r="LRC95" s="590" t="s">
        <v>357</v>
      </c>
      <c r="LRD95" s="590" t="s">
        <v>357</v>
      </c>
      <c r="LRE95" s="590" t="s">
        <v>357</v>
      </c>
      <c r="LRF95" s="590" t="s">
        <v>357</v>
      </c>
      <c r="LRG95" s="590" t="s">
        <v>357</v>
      </c>
      <c r="LRH95" s="590" t="s">
        <v>357</v>
      </c>
      <c r="LRI95" s="590" t="s">
        <v>357</v>
      </c>
      <c r="LRJ95" s="590" t="s">
        <v>357</v>
      </c>
      <c r="LRK95" s="590" t="s">
        <v>357</v>
      </c>
      <c r="LRL95" s="590" t="s">
        <v>357</v>
      </c>
      <c r="LRM95" s="590" t="s">
        <v>357</v>
      </c>
      <c r="LRN95" s="590" t="s">
        <v>357</v>
      </c>
      <c r="LRO95" s="590" t="s">
        <v>357</v>
      </c>
      <c r="LRP95" s="590" t="s">
        <v>357</v>
      </c>
      <c r="LRQ95" s="590" t="s">
        <v>357</v>
      </c>
      <c r="LRR95" s="590" t="s">
        <v>357</v>
      </c>
      <c r="LRS95" s="590" t="s">
        <v>357</v>
      </c>
      <c r="LRT95" s="590" t="s">
        <v>357</v>
      </c>
      <c r="LRU95" s="590" t="s">
        <v>357</v>
      </c>
      <c r="LRV95" s="590" t="s">
        <v>357</v>
      </c>
      <c r="LRW95" s="590" t="s">
        <v>357</v>
      </c>
      <c r="LRX95" s="590" t="s">
        <v>357</v>
      </c>
      <c r="LRY95" s="590" t="s">
        <v>357</v>
      </c>
      <c r="LRZ95" s="590" t="s">
        <v>357</v>
      </c>
      <c r="LSA95" s="590" t="s">
        <v>357</v>
      </c>
      <c r="LSB95" s="590" t="s">
        <v>357</v>
      </c>
      <c r="LSC95" s="590" t="s">
        <v>357</v>
      </c>
      <c r="LSD95" s="590" t="s">
        <v>357</v>
      </c>
      <c r="LSE95" s="590" t="s">
        <v>357</v>
      </c>
      <c r="LSF95" s="590" t="s">
        <v>357</v>
      </c>
      <c r="LSG95" s="590" t="s">
        <v>357</v>
      </c>
      <c r="LSH95" s="590" t="s">
        <v>357</v>
      </c>
      <c r="LSI95" s="590" t="s">
        <v>357</v>
      </c>
      <c r="LSJ95" s="590" t="s">
        <v>357</v>
      </c>
      <c r="LSK95" s="590" t="s">
        <v>357</v>
      </c>
      <c r="LSL95" s="590" t="s">
        <v>357</v>
      </c>
      <c r="LSM95" s="590" t="s">
        <v>357</v>
      </c>
      <c r="LSN95" s="590" t="s">
        <v>357</v>
      </c>
      <c r="LSO95" s="590" t="s">
        <v>357</v>
      </c>
      <c r="LSP95" s="590" t="s">
        <v>357</v>
      </c>
      <c r="LSQ95" s="590" t="s">
        <v>357</v>
      </c>
      <c r="LSR95" s="590" t="s">
        <v>357</v>
      </c>
      <c r="LSS95" s="590" t="s">
        <v>357</v>
      </c>
      <c r="LST95" s="590" t="s">
        <v>357</v>
      </c>
      <c r="LSU95" s="590" t="s">
        <v>357</v>
      </c>
      <c r="LSV95" s="590" t="s">
        <v>357</v>
      </c>
      <c r="LSW95" s="590" t="s">
        <v>357</v>
      </c>
      <c r="LSX95" s="590" t="s">
        <v>357</v>
      </c>
      <c r="LSY95" s="590" t="s">
        <v>357</v>
      </c>
      <c r="LSZ95" s="590" t="s">
        <v>357</v>
      </c>
      <c r="LTA95" s="590" t="s">
        <v>357</v>
      </c>
      <c r="LTB95" s="590" t="s">
        <v>357</v>
      </c>
      <c r="LTC95" s="590" t="s">
        <v>357</v>
      </c>
      <c r="LTD95" s="590" t="s">
        <v>357</v>
      </c>
      <c r="LTE95" s="590" t="s">
        <v>357</v>
      </c>
      <c r="LTF95" s="590" t="s">
        <v>357</v>
      </c>
      <c r="LTG95" s="590" t="s">
        <v>357</v>
      </c>
      <c r="LTH95" s="590" t="s">
        <v>357</v>
      </c>
      <c r="LTI95" s="590" t="s">
        <v>357</v>
      </c>
      <c r="LTJ95" s="590" t="s">
        <v>357</v>
      </c>
      <c r="LTK95" s="590" t="s">
        <v>357</v>
      </c>
      <c r="LTL95" s="590" t="s">
        <v>357</v>
      </c>
      <c r="LTM95" s="590" t="s">
        <v>357</v>
      </c>
      <c r="LTN95" s="590" t="s">
        <v>357</v>
      </c>
      <c r="LTO95" s="590" t="s">
        <v>357</v>
      </c>
      <c r="LTP95" s="590" t="s">
        <v>357</v>
      </c>
      <c r="LTQ95" s="590" t="s">
        <v>357</v>
      </c>
      <c r="LTR95" s="590" t="s">
        <v>357</v>
      </c>
      <c r="LTS95" s="590" t="s">
        <v>357</v>
      </c>
      <c r="LTT95" s="590" t="s">
        <v>357</v>
      </c>
      <c r="LTU95" s="590" t="s">
        <v>357</v>
      </c>
      <c r="LTV95" s="590" t="s">
        <v>357</v>
      </c>
      <c r="LTW95" s="590" t="s">
        <v>357</v>
      </c>
      <c r="LTX95" s="590" t="s">
        <v>357</v>
      </c>
      <c r="LTY95" s="590" t="s">
        <v>357</v>
      </c>
      <c r="LTZ95" s="590" t="s">
        <v>357</v>
      </c>
      <c r="LUA95" s="590" t="s">
        <v>357</v>
      </c>
      <c r="LUB95" s="590" t="s">
        <v>357</v>
      </c>
      <c r="LUC95" s="590" t="s">
        <v>357</v>
      </c>
      <c r="LUD95" s="590" t="s">
        <v>357</v>
      </c>
      <c r="LUE95" s="590" t="s">
        <v>357</v>
      </c>
      <c r="LUF95" s="590" t="s">
        <v>357</v>
      </c>
      <c r="LUG95" s="590" t="s">
        <v>357</v>
      </c>
      <c r="LUH95" s="590" t="s">
        <v>357</v>
      </c>
      <c r="LUI95" s="590" t="s">
        <v>357</v>
      </c>
      <c r="LUJ95" s="590" t="s">
        <v>357</v>
      </c>
      <c r="LUK95" s="590" t="s">
        <v>357</v>
      </c>
      <c r="LUL95" s="590" t="s">
        <v>357</v>
      </c>
      <c r="LUM95" s="590" t="s">
        <v>357</v>
      </c>
      <c r="LUN95" s="590" t="s">
        <v>357</v>
      </c>
      <c r="LUO95" s="590" t="s">
        <v>357</v>
      </c>
      <c r="LUP95" s="590" t="s">
        <v>357</v>
      </c>
      <c r="LUQ95" s="590" t="s">
        <v>357</v>
      </c>
      <c r="LUR95" s="590" t="s">
        <v>357</v>
      </c>
      <c r="LUS95" s="590" t="s">
        <v>357</v>
      </c>
      <c r="LUT95" s="590" t="s">
        <v>357</v>
      </c>
      <c r="LUU95" s="590" t="s">
        <v>357</v>
      </c>
      <c r="LUV95" s="590" t="s">
        <v>357</v>
      </c>
      <c r="LUW95" s="590" t="s">
        <v>357</v>
      </c>
      <c r="LUX95" s="590" t="s">
        <v>357</v>
      </c>
      <c r="LUY95" s="590" t="s">
        <v>357</v>
      </c>
      <c r="LUZ95" s="590" t="s">
        <v>357</v>
      </c>
      <c r="LVA95" s="590" t="s">
        <v>357</v>
      </c>
      <c r="LVB95" s="590" t="s">
        <v>357</v>
      </c>
      <c r="LVC95" s="590" t="s">
        <v>357</v>
      </c>
      <c r="LVD95" s="590" t="s">
        <v>357</v>
      </c>
      <c r="LVE95" s="590" t="s">
        <v>357</v>
      </c>
      <c r="LVF95" s="590" t="s">
        <v>357</v>
      </c>
      <c r="LVG95" s="590" t="s">
        <v>357</v>
      </c>
      <c r="LVH95" s="590" t="s">
        <v>357</v>
      </c>
      <c r="LVI95" s="590" t="s">
        <v>357</v>
      </c>
      <c r="LVJ95" s="590" t="s">
        <v>357</v>
      </c>
      <c r="LVK95" s="590" t="s">
        <v>357</v>
      </c>
      <c r="LVL95" s="590" t="s">
        <v>357</v>
      </c>
      <c r="LVM95" s="590" t="s">
        <v>357</v>
      </c>
      <c r="LVN95" s="590" t="s">
        <v>357</v>
      </c>
      <c r="LVO95" s="590" t="s">
        <v>357</v>
      </c>
      <c r="LVP95" s="590" t="s">
        <v>357</v>
      </c>
      <c r="LVQ95" s="590" t="s">
        <v>357</v>
      </c>
      <c r="LVR95" s="590" t="s">
        <v>357</v>
      </c>
      <c r="LVS95" s="590" t="s">
        <v>357</v>
      </c>
      <c r="LVT95" s="590" t="s">
        <v>357</v>
      </c>
      <c r="LVU95" s="590" t="s">
        <v>357</v>
      </c>
      <c r="LVV95" s="590" t="s">
        <v>357</v>
      </c>
      <c r="LVW95" s="590" t="s">
        <v>357</v>
      </c>
      <c r="LVX95" s="590" t="s">
        <v>357</v>
      </c>
      <c r="LVY95" s="590" t="s">
        <v>357</v>
      </c>
      <c r="LVZ95" s="590" t="s">
        <v>357</v>
      </c>
      <c r="LWA95" s="590" t="s">
        <v>357</v>
      </c>
      <c r="LWB95" s="590" t="s">
        <v>357</v>
      </c>
      <c r="LWC95" s="590" t="s">
        <v>357</v>
      </c>
      <c r="LWD95" s="590" t="s">
        <v>357</v>
      </c>
      <c r="LWE95" s="590" t="s">
        <v>357</v>
      </c>
      <c r="LWF95" s="590" t="s">
        <v>357</v>
      </c>
      <c r="LWG95" s="590" t="s">
        <v>357</v>
      </c>
      <c r="LWH95" s="590" t="s">
        <v>357</v>
      </c>
      <c r="LWI95" s="590" t="s">
        <v>357</v>
      </c>
      <c r="LWJ95" s="590" t="s">
        <v>357</v>
      </c>
      <c r="LWK95" s="590" t="s">
        <v>357</v>
      </c>
      <c r="LWL95" s="590" t="s">
        <v>357</v>
      </c>
      <c r="LWM95" s="590" t="s">
        <v>357</v>
      </c>
      <c r="LWN95" s="590" t="s">
        <v>357</v>
      </c>
      <c r="LWO95" s="590" t="s">
        <v>357</v>
      </c>
      <c r="LWP95" s="590" t="s">
        <v>357</v>
      </c>
      <c r="LWQ95" s="590" t="s">
        <v>357</v>
      </c>
      <c r="LWR95" s="590" t="s">
        <v>357</v>
      </c>
      <c r="LWS95" s="590" t="s">
        <v>357</v>
      </c>
      <c r="LWT95" s="590" t="s">
        <v>357</v>
      </c>
      <c r="LWU95" s="590" t="s">
        <v>357</v>
      </c>
      <c r="LWV95" s="590" t="s">
        <v>357</v>
      </c>
      <c r="LWW95" s="590" t="s">
        <v>357</v>
      </c>
      <c r="LWX95" s="590" t="s">
        <v>357</v>
      </c>
      <c r="LWY95" s="590" t="s">
        <v>357</v>
      </c>
      <c r="LWZ95" s="590" t="s">
        <v>357</v>
      </c>
      <c r="LXA95" s="590" t="s">
        <v>357</v>
      </c>
      <c r="LXB95" s="590" t="s">
        <v>357</v>
      </c>
      <c r="LXC95" s="590" t="s">
        <v>357</v>
      </c>
      <c r="LXD95" s="590" t="s">
        <v>357</v>
      </c>
      <c r="LXE95" s="590" t="s">
        <v>357</v>
      </c>
      <c r="LXF95" s="590" t="s">
        <v>357</v>
      </c>
      <c r="LXG95" s="590" t="s">
        <v>357</v>
      </c>
      <c r="LXH95" s="590" t="s">
        <v>357</v>
      </c>
      <c r="LXI95" s="590" t="s">
        <v>357</v>
      </c>
      <c r="LXJ95" s="590" t="s">
        <v>357</v>
      </c>
      <c r="LXK95" s="590" t="s">
        <v>357</v>
      </c>
      <c r="LXL95" s="590" t="s">
        <v>357</v>
      </c>
      <c r="LXM95" s="590" t="s">
        <v>357</v>
      </c>
      <c r="LXN95" s="590" t="s">
        <v>357</v>
      </c>
      <c r="LXO95" s="590" t="s">
        <v>357</v>
      </c>
      <c r="LXP95" s="590" t="s">
        <v>357</v>
      </c>
      <c r="LXQ95" s="590" t="s">
        <v>357</v>
      </c>
      <c r="LXR95" s="590" t="s">
        <v>357</v>
      </c>
      <c r="LXS95" s="590" t="s">
        <v>357</v>
      </c>
      <c r="LXT95" s="590" t="s">
        <v>357</v>
      </c>
      <c r="LXU95" s="590" t="s">
        <v>357</v>
      </c>
      <c r="LXV95" s="590" t="s">
        <v>357</v>
      </c>
      <c r="LXW95" s="590" t="s">
        <v>357</v>
      </c>
      <c r="LXX95" s="590" t="s">
        <v>357</v>
      </c>
      <c r="LXY95" s="590" t="s">
        <v>357</v>
      </c>
      <c r="LXZ95" s="590" t="s">
        <v>357</v>
      </c>
      <c r="LYA95" s="590" t="s">
        <v>357</v>
      </c>
      <c r="LYB95" s="590" t="s">
        <v>357</v>
      </c>
      <c r="LYC95" s="590" t="s">
        <v>357</v>
      </c>
      <c r="LYD95" s="590" t="s">
        <v>357</v>
      </c>
      <c r="LYE95" s="590" t="s">
        <v>357</v>
      </c>
      <c r="LYF95" s="590" t="s">
        <v>357</v>
      </c>
      <c r="LYG95" s="590" t="s">
        <v>357</v>
      </c>
      <c r="LYH95" s="590" t="s">
        <v>357</v>
      </c>
      <c r="LYI95" s="590" t="s">
        <v>357</v>
      </c>
      <c r="LYJ95" s="590" t="s">
        <v>357</v>
      </c>
      <c r="LYK95" s="590" t="s">
        <v>357</v>
      </c>
      <c r="LYL95" s="590" t="s">
        <v>357</v>
      </c>
      <c r="LYM95" s="590" t="s">
        <v>357</v>
      </c>
      <c r="LYN95" s="590" t="s">
        <v>357</v>
      </c>
      <c r="LYO95" s="590" t="s">
        <v>357</v>
      </c>
      <c r="LYP95" s="590" t="s">
        <v>357</v>
      </c>
      <c r="LYQ95" s="590" t="s">
        <v>357</v>
      </c>
      <c r="LYR95" s="590" t="s">
        <v>357</v>
      </c>
      <c r="LYS95" s="590" t="s">
        <v>357</v>
      </c>
      <c r="LYT95" s="590" t="s">
        <v>357</v>
      </c>
      <c r="LYU95" s="590" t="s">
        <v>357</v>
      </c>
      <c r="LYV95" s="590" t="s">
        <v>357</v>
      </c>
      <c r="LYW95" s="590" t="s">
        <v>357</v>
      </c>
      <c r="LYX95" s="590" t="s">
        <v>357</v>
      </c>
      <c r="LYY95" s="590" t="s">
        <v>357</v>
      </c>
      <c r="LYZ95" s="590" t="s">
        <v>357</v>
      </c>
      <c r="LZA95" s="590" t="s">
        <v>357</v>
      </c>
      <c r="LZB95" s="590" t="s">
        <v>357</v>
      </c>
      <c r="LZC95" s="590" t="s">
        <v>357</v>
      </c>
      <c r="LZD95" s="590" t="s">
        <v>357</v>
      </c>
      <c r="LZE95" s="590" t="s">
        <v>357</v>
      </c>
      <c r="LZF95" s="590" t="s">
        <v>357</v>
      </c>
      <c r="LZG95" s="590" t="s">
        <v>357</v>
      </c>
      <c r="LZH95" s="590" t="s">
        <v>357</v>
      </c>
      <c r="LZI95" s="590" t="s">
        <v>357</v>
      </c>
      <c r="LZJ95" s="590" t="s">
        <v>357</v>
      </c>
      <c r="LZK95" s="590" t="s">
        <v>357</v>
      </c>
      <c r="LZL95" s="590" t="s">
        <v>357</v>
      </c>
      <c r="LZM95" s="590" t="s">
        <v>357</v>
      </c>
      <c r="LZN95" s="590" t="s">
        <v>357</v>
      </c>
      <c r="LZO95" s="590" t="s">
        <v>357</v>
      </c>
      <c r="LZP95" s="590" t="s">
        <v>357</v>
      </c>
      <c r="LZQ95" s="590" t="s">
        <v>357</v>
      </c>
      <c r="LZR95" s="590" t="s">
        <v>357</v>
      </c>
      <c r="LZS95" s="590" t="s">
        <v>357</v>
      </c>
      <c r="LZT95" s="590" t="s">
        <v>357</v>
      </c>
      <c r="LZU95" s="590" t="s">
        <v>357</v>
      </c>
      <c r="LZV95" s="590" t="s">
        <v>357</v>
      </c>
      <c r="LZW95" s="590" t="s">
        <v>357</v>
      </c>
      <c r="LZX95" s="590" t="s">
        <v>357</v>
      </c>
      <c r="LZY95" s="590" t="s">
        <v>357</v>
      </c>
      <c r="LZZ95" s="590" t="s">
        <v>357</v>
      </c>
      <c r="MAA95" s="590" t="s">
        <v>357</v>
      </c>
      <c r="MAB95" s="590" t="s">
        <v>357</v>
      </c>
      <c r="MAC95" s="590" t="s">
        <v>357</v>
      </c>
      <c r="MAD95" s="590" t="s">
        <v>357</v>
      </c>
      <c r="MAE95" s="590" t="s">
        <v>357</v>
      </c>
      <c r="MAF95" s="590" t="s">
        <v>357</v>
      </c>
      <c r="MAG95" s="590" t="s">
        <v>357</v>
      </c>
      <c r="MAH95" s="590" t="s">
        <v>357</v>
      </c>
      <c r="MAI95" s="590" t="s">
        <v>357</v>
      </c>
      <c r="MAJ95" s="590" t="s">
        <v>357</v>
      </c>
      <c r="MAK95" s="590" t="s">
        <v>357</v>
      </c>
      <c r="MAL95" s="590" t="s">
        <v>357</v>
      </c>
      <c r="MAM95" s="590" t="s">
        <v>357</v>
      </c>
      <c r="MAN95" s="590" t="s">
        <v>357</v>
      </c>
      <c r="MAO95" s="590" t="s">
        <v>357</v>
      </c>
      <c r="MAP95" s="590" t="s">
        <v>357</v>
      </c>
      <c r="MAQ95" s="590" t="s">
        <v>357</v>
      </c>
      <c r="MAR95" s="590" t="s">
        <v>357</v>
      </c>
      <c r="MAS95" s="590" t="s">
        <v>357</v>
      </c>
      <c r="MAT95" s="590" t="s">
        <v>357</v>
      </c>
      <c r="MAU95" s="590" t="s">
        <v>357</v>
      </c>
      <c r="MAV95" s="590" t="s">
        <v>357</v>
      </c>
      <c r="MAW95" s="590" t="s">
        <v>357</v>
      </c>
      <c r="MAX95" s="590" t="s">
        <v>357</v>
      </c>
      <c r="MAY95" s="590" t="s">
        <v>357</v>
      </c>
      <c r="MAZ95" s="590" t="s">
        <v>357</v>
      </c>
      <c r="MBA95" s="590" t="s">
        <v>357</v>
      </c>
      <c r="MBB95" s="590" t="s">
        <v>357</v>
      </c>
      <c r="MBC95" s="590" t="s">
        <v>357</v>
      </c>
      <c r="MBD95" s="590" t="s">
        <v>357</v>
      </c>
      <c r="MBE95" s="590" t="s">
        <v>357</v>
      </c>
      <c r="MBF95" s="590" t="s">
        <v>357</v>
      </c>
      <c r="MBG95" s="590" t="s">
        <v>357</v>
      </c>
      <c r="MBH95" s="590" t="s">
        <v>357</v>
      </c>
      <c r="MBI95" s="590" t="s">
        <v>357</v>
      </c>
      <c r="MBJ95" s="590" t="s">
        <v>357</v>
      </c>
      <c r="MBK95" s="590" t="s">
        <v>357</v>
      </c>
      <c r="MBL95" s="590" t="s">
        <v>357</v>
      </c>
      <c r="MBM95" s="590" t="s">
        <v>357</v>
      </c>
      <c r="MBN95" s="590" t="s">
        <v>357</v>
      </c>
      <c r="MBO95" s="590" t="s">
        <v>357</v>
      </c>
      <c r="MBP95" s="590" t="s">
        <v>357</v>
      </c>
      <c r="MBQ95" s="590" t="s">
        <v>357</v>
      </c>
      <c r="MBR95" s="590" t="s">
        <v>357</v>
      </c>
      <c r="MBS95" s="590" t="s">
        <v>357</v>
      </c>
      <c r="MBT95" s="590" t="s">
        <v>357</v>
      </c>
      <c r="MBU95" s="590" t="s">
        <v>357</v>
      </c>
      <c r="MBV95" s="590" t="s">
        <v>357</v>
      </c>
      <c r="MBW95" s="590" t="s">
        <v>357</v>
      </c>
      <c r="MBX95" s="590" t="s">
        <v>357</v>
      </c>
      <c r="MBY95" s="590" t="s">
        <v>357</v>
      </c>
      <c r="MBZ95" s="590" t="s">
        <v>357</v>
      </c>
      <c r="MCA95" s="590" t="s">
        <v>357</v>
      </c>
      <c r="MCB95" s="590" t="s">
        <v>357</v>
      </c>
      <c r="MCC95" s="590" t="s">
        <v>357</v>
      </c>
      <c r="MCD95" s="590" t="s">
        <v>357</v>
      </c>
      <c r="MCE95" s="590" t="s">
        <v>357</v>
      </c>
      <c r="MCF95" s="590" t="s">
        <v>357</v>
      </c>
      <c r="MCG95" s="590" t="s">
        <v>357</v>
      </c>
      <c r="MCH95" s="590" t="s">
        <v>357</v>
      </c>
      <c r="MCI95" s="590" t="s">
        <v>357</v>
      </c>
      <c r="MCJ95" s="590" t="s">
        <v>357</v>
      </c>
      <c r="MCK95" s="590" t="s">
        <v>357</v>
      </c>
      <c r="MCL95" s="590" t="s">
        <v>357</v>
      </c>
      <c r="MCM95" s="590" t="s">
        <v>357</v>
      </c>
      <c r="MCN95" s="590" t="s">
        <v>357</v>
      </c>
      <c r="MCO95" s="590" t="s">
        <v>357</v>
      </c>
      <c r="MCP95" s="590" t="s">
        <v>357</v>
      </c>
      <c r="MCQ95" s="590" t="s">
        <v>357</v>
      </c>
      <c r="MCR95" s="590" t="s">
        <v>357</v>
      </c>
      <c r="MCS95" s="590" t="s">
        <v>357</v>
      </c>
      <c r="MCT95" s="590" t="s">
        <v>357</v>
      </c>
      <c r="MCU95" s="590" t="s">
        <v>357</v>
      </c>
      <c r="MCV95" s="590" t="s">
        <v>357</v>
      </c>
      <c r="MCW95" s="590" t="s">
        <v>357</v>
      </c>
      <c r="MCX95" s="590" t="s">
        <v>357</v>
      </c>
      <c r="MCY95" s="590" t="s">
        <v>357</v>
      </c>
      <c r="MCZ95" s="590" t="s">
        <v>357</v>
      </c>
      <c r="MDA95" s="590" t="s">
        <v>357</v>
      </c>
      <c r="MDB95" s="590" t="s">
        <v>357</v>
      </c>
      <c r="MDC95" s="590" t="s">
        <v>357</v>
      </c>
      <c r="MDD95" s="590" t="s">
        <v>357</v>
      </c>
      <c r="MDE95" s="590" t="s">
        <v>357</v>
      </c>
      <c r="MDF95" s="590" t="s">
        <v>357</v>
      </c>
      <c r="MDG95" s="590" t="s">
        <v>357</v>
      </c>
      <c r="MDH95" s="590" t="s">
        <v>357</v>
      </c>
      <c r="MDI95" s="590" t="s">
        <v>357</v>
      </c>
      <c r="MDJ95" s="590" t="s">
        <v>357</v>
      </c>
      <c r="MDK95" s="590" t="s">
        <v>357</v>
      </c>
      <c r="MDL95" s="590" t="s">
        <v>357</v>
      </c>
      <c r="MDM95" s="590" t="s">
        <v>357</v>
      </c>
      <c r="MDN95" s="590" t="s">
        <v>357</v>
      </c>
      <c r="MDO95" s="590" t="s">
        <v>357</v>
      </c>
      <c r="MDP95" s="590" t="s">
        <v>357</v>
      </c>
      <c r="MDQ95" s="590" t="s">
        <v>357</v>
      </c>
      <c r="MDR95" s="590" t="s">
        <v>357</v>
      </c>
      <c r="MDS95" s="590" t="s">
        <v>357</v>
      </c>
      <c r="MDT95" s="590" t="s">
        <v>357</v>
      </c>
      <c r="MDU95" s="590" t="s">
        <v>357</v>
      </c>
      <c r="MDV95" s="590" t="s">
        <v>357</v>
      </c>
      <c r="MDW95" s="590" t="s">
        <v>357</v>
      </c>
      <c r="MDX95" s="590" t="s">
        <v>357</v>
      </c>
      <c r="MDY95" s="590" t="s">
        <v>357</v>
      </c>
      <c r="MDZ95" s="590" t="s">
        <v>357</v>
      </c>
      <c r="MEA95" s="590" t="s">
        <v>357</v>
      </c>
      <c r="MEB95" s="590" t="s">
        <v>357</v>
      </c>
      <c r="MEC95" s="590" t="s">
        <v>357</v>
      </c>
      <c r="MED95" s="590" t="s">
        <v>357</v>
      </c>
      <c r="MEE95" s="590" t="s">
        <v>357</v>
      </c>
      <c r="MEF95" s="590" t="s">
        <v>357</v>
      </c>
      <c r="MEG95" s="590" t="s">
        <v>357</v>
      </c>
      <c r="MEH95" s="590" t="s">
        <v>357</v>
      </c>
      <c r="MEI95" s="590" t="s">
        <v>357</v>
      </c>
      <c r="MEJ95" s="590" t="s">
        <v>357</v>
      </c>
      <c r="MEK95" s="590" t="s">
        <v>357</v>
      </c>
      <c r="MEL95" s="590" t="s">
        <v>357</v>
      </c>
      <c r="MEM95" s="590" t="s">
        <v>357</v>
      </c>
      <c r="MEN95" s="590" t="s">
        <v>357</v>
      </c>
      <c r="MEO95" s="590" t="s">
        <v>357</v>
      </c>
      <c r="MEP95" s="590" t="s">
        <v>357</v>
      </c>
      <c r="MEQ95" s="590" t="s">
        <v>357</v>
      </c>
      <c r="MER95" s="590" t="s">
        <v>357</v>
      </c>
      <c r="MES95" s="590" t="s">
        <v>357</v>
      </c>
      <c r="MET95" s="590" t="s">
        <v>357</v>
      </c>
      <c r="MEU95" s="590" t="s">
        <v>357</v>
      </c>
      <c r="MEV95" s="590" t="s">
        <v>357</v>
      </c>
      <c r="MEW95" s="590" t="s">
        <v>357</v>
      </c>
      <c r="MEX95" s="590" t="s">
        <v>357</v>
      </c>
      <c r="MEY95" s="590" t="s">
        <v>357</v>
      </c>
      <c r="MEZ95" s="590" t="s">
        <v>357</v>
      </c>
      <c r="MFA95" s="590" t="s">
        <v>357</v>
      </c>
      <c r="MFB95" s="590" t="s">
        <v>357</v>
      </c>
      <c r="MFC95" s="590" t="s">
        <v>357</v>
      </c>
      <c r="MFD95" s="590" t="s">
        <v>357</v>
      </c>
      <c r="MFE95" s="590" t="s">
        <v>357</v>
      </c>
      <c r="MFF95" s="590" t="s">
        <v>357</v>
      </c>
      <c r="MFG95" s="590" t="s">
        <v>357</v>
      </c>
      <c r="MFH95" s="590" t="s">
        <v>357</v>
      </c>
      <c r="MFI95" s="590" t="s">
        <v>357</v>
      </c>
      <c r="MFJ95" s="590" t="s">
        <v>357</v>
      </c>
      <c r="MFK95" s="590" t="s">
        <v>357</v>
      </c>
      <c r="MFL95" s="590" t="s">
        <v>357</v>
      </c>
      <c r="MFM95" s="590" t="s">
        <v>357</v>
      </c>
      <c r="MFN95" s="590" t="s">
        <v>357</v>
      </c>
      <c r="MFO95" s="590" t="s">
        <v>357</v>
      </c>
      <c r="MFP95" s="590" t="s">
        <v>357</v>
      </c>
      <c r="MFQ95" s="590" t="s">
        <v>357</v>
      </c>
      <c r="MFR95" s="590" t="s">
        <v>357</v>
      </c>
      <c r="MFS95" s="590" t="s">
        <v>357</v>
      </c>
      <c r="MFT95" s="590" t="s">
        <v>357</v>
      </c>
      <c r="MFU95" s="590" t="s">
        <v>357</v>
      </c>
      <c r="MFV95" s="590" t="s">
        <v>357</v>
      </c>
      <c r="MFW95" s="590" t="s">
        <v>357</v>
      </c>
      <c r="MFX95" s="590" t="s">
        <v>357</v>
      </c>
      <c r="MFY95" s="590" t="s">
        <v>357</v>
      </c>
      <c r="MFZ95" s="590" t="s">
        <v>357</v>
      </c>
      <c r="MGA95" s="590" t="s">
        <v>357</v>
      </c>
      <c r="MGB95" s="590" t="s">
        <v>357</v>
      </c>
      <c r="MGC95" s="590" t="s">
        <v>357</v>
      </c>
      <c r="MGD95" s="590" t="s">
        <v>357</v>
      </c>
      <c r="MGE95" s="590" t="s">
        <v>357</v>
      </c>
      <c r="MGF95" s="590" t="s">
        <v>357</v>
      </c>
      <c r="MGG95" s="590" t="s">
        <v>357</v>
      </c>
      <c r="MGH95" s="590" t="s">
        <v>357</v>
      </c>
      <c r="MGI95" s="590" t="s">
        <v>357</v>
      </c>
      <c r="MGJ95" s="590" t="s">
        <v>357</v>
      </c>
      <c r="MGK95" s="590" t="s">
        <v>357</v>
      </c>
      <c r="MGL95" s="590" t="s">
        <v>357</v>
      </c>
      <c r="MGM95" s="590" t="s">
        <v>357</v>
      </c>
      <c r="MGN95" s="590" t="s">
        <v>357</v>
      </c>
      <c r="MGO95" s="590" t="s">
        <v>357</v>
      </c>
      <c r="MGP95" s="590" t="s">
        <v>357</v>
      </c>
      <c r="MGQ95" s="590" t="s">
        <v>357</v>
      </c>
      <c r="MGR95" s="590" t="s">
        <v>357</v>
      </c>
      <c r="MGS95" s="590" t="s">
        <v>357</v>
      </c>
      <c r="MGT95" s="590" t="s">
        <v>357</v>
      </c>
      <c r="MGU95" s="590" t="s">
        <v>357</v>
      </c>
      <c r="MGV95" s="590" t="s">
        <v>357</v>
      </c>
      <c r="MGW95" s="590" t="s">
        <v>357</v>
      </c>
      <c r="MGX95" s="590" t="s">
        <v>357</v>
      </c>
      <c r="MGY95" s="590" t="s">
        <v>357</v>
      </c>
      <c r="MGZ95" s="590" t="s">
        <v>357</v>
      </c>
      <c r="MHA95" s="590" t="s">
        <v>357</v>
      </c>
      <c r="MHB95" s="590" t="s">
        <v>357</v>
      </c>
      <c r="MHC95" s="590" t="s">
        <v>357</v>
      </c>
      <c r="MHD95" s="590" t="s">
        <v>357</v>
      </c>
      <c r="MHE95" s="590" t="s">
        <v>357</v>
      </c>
      <c r="MHF95" s="590" t="s">
        <v>357</v>
      </c>
      <c r="MHG95" s="590" t="s">
        <v>357</v>
      </c>
      <c r="MHH95" s="590" t="s">
        <v>357</v>
      </c>
      <c r="MHI95" s="590" t="s">
        <v>357</v>
      </c>
      <c r="MHJ95" s="590" t="s">
        <v>357</v>
      </c>
      <c r="MHK95" s="590" t="s">
        <v>357</v>
      </c>
      <c r="MHL95" s="590" t="s">
        <v>357</v>
      </c>
      <c r="MHM95" s="590" t="s">
        <v>357</v>
      </c>
      <c r="MHN95" s="590" t="s">
        <v>357</v>
      </c>
      <c r="MHO95" s="590" t="s">
        <v>357</v>
      </c>
      <c r="MHP95" s="590" t="s">
        <v>357</v>
      </c>
      <c r="MHQ95" s="590" t="s">
        <v>357</v>
      </c>
      <c r="MHR95" s="590" t="s">
        <v>357</v>
      </c>
      <c r="MHS95" s="590" t="s">
        <v>357</v>
      </c>
      <c r="MHT95" s="590" t="s">
        <v>357</v>
      </c>
      <c r="MHU95" s="590" t="s">
        <v>357</v>
      </c>
      <c r="MHV95" s="590" t="s">
        <v>357</v>
      </c>
      <c r="MHW95" s="590" t="s">
        <v>357</v>
      </c>
      <c r="MHX95" s="590" t="s">
        <v>357</v>
      </c>
      <c r="MHY95" s="590" t="s">
        <v>357</v>
      </c>
      <c r="MHZ95" s="590" t="s">
        <v>357</v>
      </c>
      <c r="MIA95" s="590" t="s">
        <v>357</v>
      </c>
      <c r="MIB95" s="590" t="s">
        <v>357</v>
      </c>
      <c r="MIC95" s="590" t="s">
        <v>357</v>
      </c>
      <c r="MID95" s="590" t="s">
        <v>357</v>
      </c>
      <c r="MIE95" s="590" t="s">
        <v>357</v>
      </c>
      <c r="MIF95" s="590" t="s">
        <v>357</v>
      </c>
      <c r="MIG95" s="590" t="s">
        <v>357</v>
      </c>
      <c r="MIH95" s="590" t="s">
        <v>357</v>
      </c>
      <c r="MII95" s="590" t="s">
        <v>357</v>
      </c>
      <c r="MIJ95" s="590" t="s">
        <v>357</v>
      </c>
      <c r="MIK95" s="590" t="s">
        <v>357</v>
      </c>
      <c r="MIL95" s="590" t="s">
        <v>357</v>
      </c>
      <c r="MIM95" s="590" t="s">
        <v>357</v>
      </c>
      <c r="MIN95" s="590" t="s">
        <v>357</v>
      </c>
      <c r="MIO95" s="590" t="s">
        <v>357</v>
      </c>
      <c r="MIP95" s="590" t="s">
        <v>357</v>
      </c>
      <c r="MIQ95" s="590" t="s">
        <v>357</v>
      </c>
      <c r="MIR95" s="590" t="s">
        <v>357</v>
      </c>
      <c r="MIS95" s="590" t="s">
        <v>357</v>
      </c>
      <c r="MIT95" s="590" t="s">
        <v>357</v>
      </c>
      <c r="MIU95" s="590" t="s">
        <v>357</v>
      </c>
      <c r="MIV95" s="590" t="s">
        <v>357</v>
      </c>
      <c r="MIW95" s="590" t="s">
        <v>357</v>
      </c>
      <c r="MIX95" s="590" t="s">
        <v>357</v>
      </c>
      <c r="MIY95" s="590" t="s">
        <v>357</v>
      </c>
      <c r="MIZ95" s="590" t="s">
        <v>357</v>
      </c>
      <c r="MJA95" s="590" t="s">
        <v>357</v>
      </c>
      <c r="MJB95" s="590" t="s">
        <v>357</v>
      </c>
      <c r="MJC95" s="590" t="s">
        <v>357</v>
      </c>
      <c r="MJD95" s="590" t="s">
        <v>357</v>
      </c>
      <c r="MJE95" s="590" t="s">
        <v>357</v>
      </c>
      <c r="MJF95" s="590" t="s">
        <v>357</v>
      </c>
      <c r="MJG95" s="590" t="s">
        <v>357</v>
      </c>
      <c r="MJH95" s="590" t="s">
        <v>357</v>
      </c>
      <c r="MJI95" s="590" t="s">
        <v>357</v>
      </c>
      <c r="MJJ95" s="590" t="s">
        <v>357</v>
      </c>
      <c r="MJK95" s="590" t="s">
        <v>357</v>
      </c>
      <c r="MJL95" s="590" t="s">
        <v>357</v>
      </c>
      <c r="MJM95" s="590" t="s">
        <v>357</v>
      </c>
      <c r="MJN95" s="590" t="s">
        <v>357</v>
      </c>
      <c r="MJO95" s="590" t="s">
        <v>357</v>
      </c>
      <c r="MJP95" s="590" t="s">
        <v>357</v>
      </c>
      <c r="MJQ95" s="590" t="s">
        <v>357</v>
      </c>
      <c r="MJR95" s="590" t="s">
        <v>357</v>
      </c>
      <c r="MJS95" s="590" t="s">
        <v>357</v>
      </c>
      <c r="MJT95" s="590" t="s">
        <v>357</v>
      </c>
      <c r="MJU95" s="590" t="s">
        <v>357</v>
      </c>
      <c r="MJV95" s="590" t="s">
        <v>357</v>
      </c>
      <c r="MJW95" s="590" t="s">
        <v>357</v>
      </c>
      <c r="MJX95" s="590" t="s">
        <v>357</v>
      </c>
      <c r="MJY95" s="590" t="s">
        <v>357</v>
      </c>
      <c r="MJZ95" s="590" t="s">
        <v>357</v>
      </c>
      <c r="MKA95" s="590" t="s">
        <v>357</v>
      </c>
      <c r="MKB95" s="590" t="s">
        <v>357</v>
      </c>
      <c r="MKC95" s="590" t="s">
        <v>357</v>
      </c>
      <c r="MKD95" s="590" t="s">
        <v>357</v>
      </c>
      <c r="MKE95" s="590" t="s">
        <v>357</v>
      </c>
      <c r="MKF95" s="590" t="s">
        <v>357</v>
      </c>
      <c r="MKG95" s="590" t="s">
        <v>357</v>
      </c>
      <c r="MKH95" s="590" t="s">
        <v>357</v>
      </c>
      <c r="MKI95" s="590" t="s">
        <v>357</v>
      </c>
      <c r="MKJ95" s="590" t="s">
        <v>357</v>
      </c>
      <c r="MKK95" s="590" t="s">
        <v>357</v>
      </c>
      <c r="MKL95" s="590" t="s">
        <v>357</v>
      </c>
      <c r="MKM95" s="590" t="s">
        <v>357</v>
      </c>
      <c r="MKN95" s="590" t="s">
        <v>357</v>
      </c>
      <c r="MKO95" s="590" t="s">
        <v>357</v>
      </c>
      <c r="MKP95" s="590" t="s">
        <v>357</v>
      </c>
      <c r="MKQ95" s="590" t="s">
        <v>357</v>
      </c>
      <c r="MKR95" s="590" t="s">
        <v>357</v>
      </c>
      <c r="MKS95" s="590" t="s">
        <v>357</v>
      </c>
      <c r="MKT95" s="590" t="s">
        <v>357</v>
      </c>
      <c r="MKU95" s="590" t="s">
        <v>357</v>
      </c>
      <c r="MKV95" s="590" t="s">
        <v>357</v>
      </c>
      <c r="MKW95" s="590" t="s">
        <v>357</v>
      </c>
      <c r="MKX95" s="590" t="s">
        <v>357</v>
      </c>
      <c r="MKY95" s="590" t="s">
        <v>357</v>
      </c>
      <c r="MKZ95" s="590" t="s">
        <v>357</v>
      </c>
      <c r="MLA95" s="590" t="s">
        <v>357</v>
      </c>
      <c r="MLB95" s="590" t="s">
        <v>357</v>
      </c>
      <c r="MLC95" s="590" t="s">
        <v>357</v>
      </c>
      <c r="MLD95" s="590" t="s">
        <v>357</v>
      </c>
      <c r="MLE95" s="590" t="s">
        <v>357</v>
      </c>
      <c r="MLF95" s="590" t="s">
        <v>357</v>
      </c>
      <c r="MLG95" s="590" t="s">
        <v>357</v>
      </c>
      <c r="MLH95" s="590" t="s">
        <v>357</v>
      </c>
      <c r="MLI95" s="590" t="s">
        <v>357</v>
      </c>
      <c r="MLJ95" s="590" t="s">
        <v>357</v>
      </c>
      <c r="MLK95" s="590" t="s">
        <v>357</v>
      </c>
      <c r="MLL95" s="590" t="s">
        <v>357</v>
      </c>
      <c r="MLM95" s="590" t="s">
        <v>357</v>
      </c>
      <c r="MLN95" s="590" t="s">
        <v>357</v>
      </c>
      <c r="MLO95" s="590" t="s">
        <v>357</v>
      </c>
      <c r="MLP95" s="590" t="s">
        <v>357</v>
      </c>
      <c r="MLQ95" s="590" t="s">
        <v>357</v>
      </c>
      <c r="MLR95" s="590" t="s">
        <v>357</v>
      </c>
      <c r="MLS95" s="590" t="s">
        <v>357</v>
      </c>
      <c r="MLT95" s="590" t="s">
        <v>357</v>
      </c>
      <c r="MLU95" s="590" t="s">
        <v>357</v>
      </c>
      <c r="MLV95" s="590" t="s">
        <v>357</v>
      </c>
      <c r="MLW95" s="590" t="s">
        <v>357</v>
      </c>
      <c r="MLX95" s="590" t="s">
        <v>357</v>
      </c>
      <c r="MLY95" s="590" t="s">
        <v>357</v>
      </c>
      <c r="MLZ95" s="590" t="s">
        <v>357</v>
      </c>
      <c r="MMA95" s="590" t="s">
        <v>357</v>
      </c>
      <c r="MMB95" s="590" t="s">
        <v>357</v>
      </c>
      <c r="MMC95" s="590" t="s">
        <v>357</v>
      </c>
      <c r="MMD95" s="590" t="s">
        <v>357</v>
      </c>
      <c r="MME95" s="590" t="s">
        <v>357</v>
      </c>
      <c r="MMF95" s="590" t="s">
        <v>357</v>
      </c>
      <c r="MMG95" s="590" t="s">
        <v>357</v>
      </c>
      <c r="MMH95" s="590" t="s">
        <v>357</v>
      </c>
      <c r="MMI95" s="590" t="s">
        <v>357</v>
      </c>
      <c r="MMJ95" s="590" t="s">
        <v>357</v>
      </c>
      <c r="MMK95" s="590" t="s">
        <v>357</v>
      </c>
      <c r="MML95" s="590" t="s">
        <v>357</v>
      </c>
      <c r="MMM95" s="590" t="s">
        <v>357</v>
      </c>
      <c r="MMN95" s="590" t="s">
        <v>357</v>
      </c>
      <c r="MMO95" s="590" t="s">
        <v>357</v>
      </c>
      <c r="MMP95" s="590" t="s">
        <v>357</v>
      </c>
      <c r="MMQ95" s="590" t="s">
        <v>357</v>
      </c>
      <c r="MMR95" s="590" t="s">
        <v>357</v>
      </c>
      <c r="MMS95" s="590" t="s">
        <v>357</v>
      </c>
      <c r="MMT95" s="590" t="s">
        <v>357</v>
      </c>
      <c r="MMU95" s="590" t="s">
        <v>357</v>
      </c>
      <c r="MMV95" s="590" t="s">
        <v>357</v>
      </c>
      <c r="MMW95" s="590" t="s">
        <v>357</v>
      </c>
      <c r="MMX95" s="590" t="s">
        <v>357</v>
      </c>
      <c r="MMY95" s="590" t="s">
        <v>357</v>
      </c>
      <c r="MMZ95" s="590" t="s">
        <v>357</v>
      </c>
      <c r="MNA95" s="590" t="s">
        <v>357</v>
      </c>
      <c r="MNB95" s="590" t="s">
        <v>357</v>
      </c>
      <c r="MNC95" s="590" t="s">
        <v>357</v>
      </c>
      <c r="MND95" s="590" t="s">
        <v>357</v>
      </c>
      <c r="MNE95" s="590" t="s">
        <v>357</v>
      </c>
      <c r="MNF95" s="590" t="s">
        <v>357</v>
      </c>
      <c r="MNG95" s="590" t="s">
        <v>357</v>
      </c>
      <c r="MNH95" s="590" t="s">
        <v>357</v>
      </c>
      <c r="MNI95" s="590" t="s">
        <v>357</v>
      </c>
      <c r="MNJ95" s="590" t="s">
        <v>357</v>
      </c>
      <c r="MNK95" s="590" t="s">
        <v>357</v>
      </c>
      <c r="MNL95" s="590" t="s">
        <v>357</v>
      </c>
      <c r="MNM95" s="590" t="s">
        <v>357</v>
      </c>
      <c r="MNN95" s="590" t="s">
        <v>357</v>
      </c>
      <c r="MNO95" s="590" t="s">
        <v>357</v>
      </c>
      <c r="MNP95" s="590" t="s">
        <v>357</v>
      </c>
      <c r="MNQ95" s="590" t="s">
        <v>357</v>
      </c>
      <c r="MNR95" s="590" t="s">
        <v>357</v>
      </c>
      <c r="MNS95" s="590" t="s">
        <v>357</v>
      </c>
      <c r="MNT95" s="590" t="s">
        <v>357</v>
      </c>
      <c r="MNU95" s="590" t="s">
        <v>357</v>
      </c>
      <c r="MNV95" s="590" t="s">
        <v>357</v>
      </c>
      <c r="MNW95" s="590" t="s">
        <v>357</v>
      </c>
      <c r="MNX95" s="590" t="s">
        <v>357</v>
      </c>
      <c r="MNY95" s="590" t="s">
        <v>357</v>
      </c>
      <c r="MNZ95" s="590" t="s">
        <v>357</v>
      </c>
      <c r="MOA95" s="590" t="s">
        <v>357</v>
      </c>
      <c r="MOB95" s="590" t="s">
        <v>357</v>
      </c>
      <c r="MOC95" s="590" t="s">
        <v>357</v>
      </c>
      <c r="MOD95" s="590" t="s">
        <v>357</v>
      </c>
      <c r="MOE95" s="590" t="s">
        <v>357</v>
      </c>
      <c r="MOF95" s="590" t="s">
        <v>357</v>
      </c>
      <c r="MOG95" s="590" t="s">
        <v>357</v>
      </c>
      <c r="MOH95" s="590" t="s">
        <v>357</v>
      </c>
      <c r="MOI95" s="590" t="s">
        <v>357</v>
      </c>
      <c r="MOJ95" s="590" t="s">
        <v>357</v>
      </c>
      <c r="MOK95" s="590" t="s">
        <v>357</v>
      </c>
      <c r="MOL95" s="590" t="s">
        <v>357</v>
      </c>
      <c r="MOM95" s="590" t="s">
        <v>357</v>
      </c>
      <c r="MON95" s="590" t="s">
        <v>357</v>
      </c>
      <c r="MOO95" s="590" t="s">
        <v>357</v>
      </c>
      <c r="MOP95" s="590" t="s">
        <v>357</v>
      </c>
      <c r="MOQ95" s="590" t="s">
        <v>357</v>
      </c>
      <c r="MOR95" s="590" t="s">
        <v>357</v>
      </c>
      <c r="MOS95" s="590" t="s">
        <v>357</v>
      </c>
      <c r="MOT95" s="590" t="s">
        <v>357</v>
      </c>
      <c r="MOU95" s="590" t="s">
        <v>357</v>
      </c>
      <c r="MOV95" s="590" t="s">
        <v>357</v>
      </c>
      <c r="MOW95" s="590" t="s">
        <v>357</v>
      </c>
      <c r="MOX95" s="590" t="s">
        <v>357</v>
      </c>
      <c r="MOY95" s="590" t="s">
        <v>357</v>
      </c>
      <c r="MOZ95" s="590" t="s">
        <v>357</v>
      </c>
      <c r="MPA95" s="590" t="s">
        <v>357</v>
      </c>
      <c r="MPB95" s="590" t="s">
        <v>357</v>
      </c>
      <c r="MPC95" s="590" t="s">
        <v>357</v>
      </c>
      <c r="MPD95" s="590" t="s">
        <v>357</v>
      </c>
      <c r="MPE95" s="590" t="s">
        <v>357</v>
      </c>
      <c r="MPF95" s="590" t="s">
        <v>357</v>
      </c>
      <c r="MPG95" s="590" t="s">
        <v>357</v>
      </c>
      <c r="MPH95" s="590" t="s">
        <v>357</v>
      </c>
      <c r="MPI95" s="590" t="s">
        <v>357</v>
      </c>
      <c r="MPJ95" s="590" t="s">
        <v>357</v>
      </c>
      <c r="MPK95" s="590" t="s">
        <v>357</v>
      </c>
      <c r="MPL95" s="590" t="s">
        <v>357</v>
      </c>
      <c r="MPM95" s="590" t="s">
        <v>357</v>
      </c>
      <c r="MPN95" s="590" t="s">
        <v>357</v>
      </c>
      <c r="MPO95" s="590" t="s">
        <v>357</v>
      </c>
      <c r="MPP95" s="590" t="s">
        <v>357</v>
      </c>
      <c r="MPQ95" s="590" t="s">
        <v>357</v>
      </c>
      <c r="MPR95" s="590" t="s">
        <v>357</v>
      </c>
      <c r="MPS95" s="590" t="s">
        <v>357</v>
      </c>
      <c r="MPT95" s="590" t="s">
        <v>357</v>
      </c>
      <c r="MPU95" s="590" t="s">
        <v>357</v>
      </c>
      <c r="MPV95" s="590" t="s">
        <v>357</v>
      </c>
      <c r="MPW95" s="590" t="s">
        <v>357</v>
      </c>
      <c r="MPX95" s="590" t="s">
        <v>357</v>
      </c>
      <c r="MPY95" s="590" t="s">
        <v>357</v>
      </c>
      <c r="MPZ95" s="590" t="s">
        <v>357</v>
      </c>
      <c r="MQA95" s="590" t="s">
        <v>357</v>
      </c>
      <c r="MQB95" s="590" t="s">
        <v>357</v>
      </c>
      <c r="MQC95" s="590" t="s">
        <v>357</v>
      </c>
      <c r="MQD95" s="590" t="s">
        <v>357</v>
      </c>
      <c r="MQE95" s="590" t="s">
        <v>357</v>
      </c>
      <c r="MQF95" s="590" t="s">
        <v>357</v>
      </c>
      <c r="MQG95" s="590" t="s">
        <v>357</v>
      </c>
      <c r="MQH95" s="590" t="s">
        <v>357</v>
      </c>
      <c r="MQI95" s="590" t="s">
        <v>357</v>
      </c>
      <c r="MQJ95" s="590" t="s">
        <v>357</v>
      </c>
      <c r="MQK95" s="590" t="s">
        <v>357</v>
      </c>
      <c r="MQL95" s="590" t="s">
        <v>357</v>
      </c>
      <c r="MQM95" s="590" t="s">
        <v>357</v>
      </c>
      <c r="MQN95" s="590" t="s">
        <v>357</v>
      </c>
      <c r="MQO95" s="590" t="s">
        <v>357</v>
      </c>
      <c r="MQP95" s="590" t="s">
        <v>357</v>
      </c>
      <c r="MQQ95" s="590" t="s">
        <v>357</v>
      </c>
      <c r="MQR95" s="590" t="s">
        <v>357</v>
      </c>
      <c r="MQS95" s="590" t="s">
        <v>357</v>
      </c>
      <c r="MQT95" s="590" t="s">
        <v>357</v>
      </c>
      <c r="MQU95" s="590" t="s">
        <v>357</v>
      </c>
      <c r="MQV95" s="590" t="s">
        <v>357</v>
      </c>
      <c r="MQW95" s="590" t="s">
        <v>357</v>
      </c>
      <c r="MQX95" s="590" t="s">
        <v>357</v>
      </c>
      <c r="MQY95" s="590" t="s">
        <v>357</v>
      </c>
      <c r="MQZ95" s="590" t="s">
        <v>357</v>
      </c>
      <c r="MRA95" s="590" t="s">
        <v>357</v>
      </c>
      <c r="MRB95" s="590" t="s">
        <v>357</v>
      </c>
      <c r="MRC95" s="590" t="s">
        <v>357</v>
      </c>
      <c r="MRD95" s="590" t="s">
        <v>357</v>
      </c>
      <c r="MRE95" s="590" t="s">
        <v>357</v>
      </c>
      <c r="MRF95" s="590" t="s">
        <v>357</v>
      </c>
      <c r="MRG95" s="590" t="s">
        <v>357</v>
      </c>
      <c r="MRH95" s="590" t="s">
        <v>357</v>
      </c>
      <c r="MRI95" s="590" t="s">
        <v>357</v>
      </c>
      <c r="MRJ95" s="590" t="s">
        <v>357</v>
      </c>
      <c r="MRK95" s="590" t="s">
        <v>357</v>
      </c>
      <c r="MRL95" s="590" t="s">
        <v>357</v>
      </c>
      <c r="MRM95" s="590" t="s">
        <v>357</v>
      </c>
      <c r="MRN95" s="590" t="s">
        <v>357</v>
      </c>
      <c r="MRO95" s="590" t="s">
        <v>357</v>
      </c>
      <c r="MRP95" s="590" t="s">
        <v>357</v>
      </c>
      <c r="MRQ95" s="590" t="s">
        <v>357</v>
      </c>
      <c r="MRR95" s="590" t="s">
        <v>357</v>
      </c>
      <c r="MRS95" s="590" t="s">
        <v>357</v>
      </c>
      <c r="MRT95" s="590" t="s">
        <v>357</v>
      </c>
      <c r="MRU95" s="590" t="s">
        <v>357</v>
      </c>
      <c r="MRV95" s="590" t="s">
        <v>357</v>
      </c>
      <c r="MRW95" s="590" t="s">
        <v>357</v>
      </c>
      <c r="MRX95" s="590" t="s">
        <v>357</v>
      </c>
      <c r="MRY95" s="590" t="s">
        <v>357</v>
      </c>
      <c r="MRZ95" s="590" t="s">
        <v>357</v>
      </c>
      <c r="MSA95" s="590" t="s">
        <v>357</v>
      </c>
      <c r="MSB95" s="590" t="s">
        <v>357</v>
      </c>
      <c r="MSC95" s="590" t="s">
        <v>357</v>
      </c>
      <c r="MSD95" s="590" t="s">
        <v>357</v>
      </c>
      <c r="MSE95" s="590" t="s">
        <v>357</v>
      </c>
      <c r="MSF95" s="590" t="s">
        <v>357</v>
      </c>
      <c r="MSG95" s="590" t="s">
        <v>357</v>
      </c>
      <c r="MSH95" s="590" t="s">
        <v>357</v>
      </c>
      <c r="MSI95" s="590" t="s">
        <v>357</v>
      </c>
      <c r="MSJ95" s="590" t="s">
        <v>357</v>
      </c>
      <c r="MSK95" s="590" t="s">
        <v>357</v>
      </c>
      <c r="MSL95" s="590" t="s">
        <v>357</v>
      </c>
      <c r="MSM95" s="590" t="s">
        <v>357</v>
      </c>
      <c r="MSN95" s="590" t="s">
        <v>357</v>
      </c>
      <c r="MSO95" s="590" t="s">
        <v>357</v>
      </c>
      <c r="MSP95" s="590" t="s">
        <v>357</v>
      </c>
      <c r="MSQ95" s="590" t="s">
        <v>357</v>
      </c>
      <c r="MSR95" s="590" t="s">
        <v>357</v>
      </c>
      <c r="MSS95" s="590" t="s">
        <v>357</v>
      </c>
      <c r="MST95" s="590" t="s">
        <v>357</v>
      </c>
      <c r="MSU95" s="590" t="s">
        <v>357</v>
      </c>
      <c r="MSV95" s="590" t="s">
        <v>357</v>
      </c>
      <c r="MSW95" s="590" t="s">
        <v>357</v>
      </c>
      <c r="MSX95" s="590" t="s">
        <v>357</v>
      </c>
      <c r="MSY95" s="590" t="s">
        <v>357</v>
      </c>
      <c r="MSZ95" s="590" t="s">
        <v>357</v>
      </c>
      <c r="MTA95" s="590" t="s">
        <v>357</v>
      </c>
      <c r="MTB95" s="590" t="s">
        <v>357</v>
      </c>
      <c r="MTC95" s="590" t="s">
        <v>357</v>
      </c>
      <c r="MTD95" s="590" t="s">
        <v>357</v>
      </c>
      <c r="MTE95" s="590" t="s">
        <v>357</v>
      </c>
      <c r="MTF95" s="590" t="s">
        <v>357</v>
      </c>
      <c r="MTG95" s="590" t="s">
        <v>357</v>
      </c>
      <c r="MTH95" s="590" t="s">
        <v>357</v>
      </c>
      <c r="MTI95" s="590" t="s">
        <v>357</v>
      </c>
      <c r="MTJ95" s="590" t="s">
        <v>357</v>
      </c>
      <c r="MTK95" s="590" t="s">
        <v>357</v>
      </c>
      <c r="MTL95" s="590" t="s">
        <v>357</v>
      </c>
      <c r="MTM95" s="590" t="s">
        <v>357</v>
      </c>
      <c r="MTN95" s="590" t="s">
        <v>357</v>
      </c>
      <c r="MTO95" s="590" t="s">
        <v>357</v>
      </c>
      <c r="MTP95" s="590" t="s">
        <v>357</v>
      </c>
      <c r="MTQ95" s="590" t="s">
        <v>357</v>
      </c>
      <c r="MTR95" s="590" t="s">
        <v>357</v>
      </c>
      <c r="MTS95" s="590" t="s">
        <v>357</v>
      </c>
      <c r="MTT95" s="590" t="s">
        <v>357</v>
      </c>
      <c r="MTU95" s="590" t="s">
        <v>357</v>
      </c>
      <c r="MTV95" s="590" t="s">
        <v>357</v>
      </c>
      <c r="MTW95" s="590" t="s">
        <v>357</v>
      </c>
      <c r="MTX95" s="590" t="s">
        <v>357</v>
      </c>
      <c r="MTY95" s="590" t="s">
        <v>357</v>
      </c>
      <c r="MTZ95" s="590" t="s">
        <v>357</v>
      </c>
      <c r="MUA95" s="590" t="s">
        <v>357</v>
      </c>
      <c r="MUB95" s="590" t="s">
        <v>357</v>
      </c>
      <c r="MUC95" s="590" t="s">
        <v>357</v>
      </c>
      <c r="MUD95" s="590" t="s">
        <v>357</v>
      </c>
      <c r="MUE95" s="590" t="s">
        <v>357</v>
      </c>
      <c r="MUF95" s="590" t="s">
        <v>357</v>
      </c>
      <c r="MUG95" s="590" t="s">
        <v>357</v>
      </c>
      <c r="MUH95" s="590" t="s">
        <v>357</v>
      </c>
      <c r="MUI95" s="590" t="s">
        <v>357</v>
      </c>
      <c r="MUJ95" s="590" t="s">
        <v>357</v>
      </c>
      <c r="MUK95" s="590" t="s">
        <v>357</v>
      </c>
      <c r="MUL95" s="590" t="s">
        <v>357</v>
      </c>
      <c r="MUM95" s="590" t="s">
        <v>357</v>
      </c>
      <c r="MUN95" s="590" t="s">
        <v>357</v>
      </c>
      <c r="MUO95" s="590" t="s">
        <v>357</v>
      </c>
      <c r="MUP95" s="590" t="s">
        <v>357</v>
      </c>
      <c r="MUQ95" s="590" t="s">
        <v>357</v>
      </c>
      <c r="MUR95" s="590" t="s">
        <v>357</v>
      </c>
      <c r="MUS95" s="590" t="s">
        <v>357</v>
      </c>
      <c r="MUT95" s="590" t="s">
        <v>357</v>
      </c>
      <c r="MUU95" s="590" t="s">
        <v>357</v>
      </c>
      <c r="MUV95" s="590" t="s">
        <v>357</v>
      </c>
      <c r="MUW95" s="590" t="s">
        <v>357</v>
      </c>
      <c r="MUX95" s="590" t="s">
        <v>357</v>
      </c>
      <c r="MUY95" s="590" t="s">
        <v>357</v>
      </c>
      <c r="MUZ95" s="590" t="s">
        <v>357</v>
      </c>
      <c r="MVA95" s="590" t="s">
        <v>357</v>
      </c>
      <c r="MVB95" s="590" t="s">
        <v>357</v>
      </c>
      <c r="MVC95" s="590" t="s">
        <v>357</v>
      </c>
      <c r="MVD95" s="590" t="s">
        <v>357</v>
      </c>
      <c r="MVE95" s="590" t="s">
        <v>357</v>
      </c>
      <c r="MVF95" s="590" t="s">
        <v>357</v>
      </c>
      <c r="MVG95" s="590" t="s">
        <v>357</v>
      </c>
      <c r="MVH95" s="590" t="s">
        <v>357</v>
      </c>
      <c r="MVI95" s="590" t="s">
        <v>357</v>
      </c>
      <c r="MVJ95" s="590" t="s">
        <v>357</v>
      </c>
      <c r="MVK95" s="590" t="s">
        <v>357</v>
      </c>
      <c r="MVL95" s="590" t="s">
        <v>357</v>
      </c>
      <c r="MVM95" s="590" t="s">
        <v>357</v>
      </c>
      <c r="MVN95" s="590" t="s">
        <v>357</v>
      </c>
      <c r="MVO95" s="590" t="s">
        <v>357</v>
      </c>
      <c r="MVP95" s="590" t="s">
        <v>357</v>
      </c>
      <c r="MVQ95" s="590" t="s">
        <v>357</v>
      </c>
      <c r="MVR95" s="590" t="s">
        <v>357</v>
      </c>
      <c r="MVS95" s="590" t="s">
        <v>357</v>
      </c>
      <c r="MVT95" s="590" t="s">
        <v>357</v>
      </c>
      <c r="MVU95" s="590" t="s">
        <v>357</v>
      </c>
      <c r="MVV95" s="590" t="s">
        <v>357</v>
      </c>
      <c r="MVW95" s="590" t="s">
        <v>357</v>
      </c>
      <c r="MVX95" s="590" t="s">
        <v>357</v>
      </c>
      <c r="MVY95" s="590" t="s">
        <v>357</v>
      </c>
      <c r="MVZ95" s="590" t="s">
        <v>357</v>
      </c>
      <c r="MWA95" s="590" t="s">
        <v>357</v>
      </c>
      <c r="MWB95" s="590" t="s">
        <v>357</v>
      </c>
      <c r="MWC95" s="590" t="s">
        <v>357</v>
      </c>
      <c r="MWD95" s="590" t="s">
        <v>357</v>
      </c>
      <c r="MWE95" s="590" t="s">
        <v>357</v>
      </c>
      <c r="MWF95" s="590" t="s">
        <v>357</v>
      </c>
      <c r="MWG95" s="590" t="s">
        <v>357</v>
      </c>
      <c r="MWH95" s="590" t="s">
        <v>357</v>
      </c>
      <c r="MWI95" s="590" t="s">
        <v>357</v>
      </c>
      <c r="MWJ95" s="590" t="s">
        <v>357</v>
      </c>
      <c r="MWK95" s="590" t="s">
        <v>357</v>
      </c>
      <c r="MWL95" s="590" t="s">
        <v>357</v>
      </c>
      <c r="MWM95" s="590" t="s">
        <v>357</v>
      </c>
      <c r="MWN95" s="590" t="s">
        <v>357</v>
      </c>
      <c r="MWO95" s="590" t="s">
        <v>357</v>
      </c>
      <c r="MWP95" s="590" t="s">
        <v>357</v>
      </c>
      <c r="MWQ95" s="590" t="s">
        <v>357</v>
      </c>
      <c r="MWR95" s="590" t="s">
        <v>357</v>
      </c>
      <c r="MWS95" s="590" t="s">
        <v>357</v>
      </c>
      <c r="MWT95" s="590" t="s">
        <v>357</v>
      </c>
      <c r="MWU95" s="590" t="s">
        <v>357</v>
      </c>
      <c r="MWV95" s="590" t="s">
        <v>357</v>
      </c>
      <c r="MWW95" s="590" t="s">
        <v>357</v>
      </c>
      <c r="MWX95" s="590" t="s">
        <v>357</v>
      </c>
      <c r="MWY95" s="590" t="s">
        <v>357</v>
      </c>
      <c r="MWZ95" s="590" t="s">
        <v>357</v>
      </c>
      <c r="MXA95" s="590" t="s">
        <v>357</v>
      </c>
      <c r="MXB95" s="590" t="s">
        <v>357</v>
      </c>
      <c r="MXC95" s="590" t="s">
        <v>357</v>
      </c>
      <c r="MXD95" s="590" t="s">
        <v>357</v>
      </c>
      <c r="MXE95" s="590" t="s">
        <v>357</v>
      </c>
      <c r="MXF95" s="590" t="s">
        <v>357</v>
      </c>
      <c r="MXG95" s="590" t="s">
        <v>357</v>
      </c>
      <c r="MXH95" s="590" t="s">
        <v>357</v>
      </c>
      <c r="MXI95" s="590" t="s">
        <v>357</v>
      </c>
      <c r="MXJ95" s="590" t="s">
        <v>357</v>
      </c>
      <c r="MXK95" s="590" t="s">
        <v>357</v>
      </c>
      <c r="MXL95" s="590" t="s">
        <v>357</v>
      </c>
      <c r="MXM95" s="590" t="s">
        <v>357</v>
      </c>
      <c r="MXN95" s="590" t="s">
        <v>357</v>
      </c>
      <c r="MXO95" s="590" t="s">
        <v>357</v>
      </c>
      <c r="MXP95" s="590" t="s">
        <v>357</v>
      </c>
      <c r="MXQ95" s="590" t="s">
        <v>357</v>
      </c>
      <c r="MXR95" s="590" t="s">
        <v>357</v>
      </c>
      <c r="MXS95" s="590" t="s">
        <v>357</v>
      </c>
      <c r="MXT95" s="590" t="s">
        <v>357</v>
      </c>
      <c r="MXU95" s="590" t="s">
        <v>357</v>
      </c>
      <c r="MXV95" s="590" t="s">
        <v>357</v>
      </c>
      <c r="MXW95" s="590" t="s">
        <v>357</v>
      </c>
      <c r="MXX95" s="590" t="s">
        <v>357</v>
      </c>
      <c r="MXY95" s="590" t="s">
        <v>357</v>
      </c>
      <c r="MXZ95" s="590" t="s">
        <v>357</v>
      </c>
      <c r="MYA95" s="590" t="s">
        <v>357</v>
      </c>
      <c r="MYB95" s="590" t="s">
        <v>357</v>
      </c>
      <c r="MYC95" s="590" t="s">
        <v>357</v>
      </c>
      <c r="MYD95" s="590" t="s">
        <v>357</v>
      </c>
      <c r="MYE95" s="590" t="s">
        <v>357</v>
      </c>
      <c r="MYF95" s="590" t="s">
        <v>357</v>
      </c>
      <c r="MYG95" s="590" t="s">
        <v>357</v>
      </c>
      <c r="MYH95" s="590" t="s">
        <v>357</v>
      </c>
      <c r="MYI95" s="590" t="s">
        <v>357</v>
      </c>
      <c r="MYJ95" s="590" t="s">
        <v>357</v>
      </c>
      <c r="MYK95" s="590" t="s">
        <v>357</v>
      </c>
      <c r="MYL95" s="590" t="s">
        <v>357</v>
      </c>
      <c r="MYM95" s="590" t="s">
        <v>357</v>
      </c>
      <c r="MYN95" s="590" t="s">
        <v>357</v>
      </c>
      <c r="MYO95" s="590" t="s">
        <v>357</v>
      </c>
      <c r="MYP95" s="590" t="s">
        <v>357</v>
      </c>
      <c r="MYQ95" s="590" t="s">
        <v>357</v>
      </c>
      <c r="MYR95" s="590" t="s">
        <v>357</v>
      </c>
      <c r="MYS95" s="590" t="s">
        <v>357</v>
      </c>
      <c r="MYT95" s="590" t="s">
        <v>357</v>
      </c>
      <c r="MYU95" s="590" t="s">
        <v>357</v>
      </c>
      <c r="MYV95" s="590" t="s">
        <v>357</v>
      </c>
      <c r="MYW95" s="590" t="s">
        <v>357</v>
      </c>
      <c r="MYX95" s="590" t="s">
        <v>357</v>
      </c>
      <c r="MYY95" s="590" t="s">
        <v>357</v>
      </c>
      <c r="MYZ95" s="590" t="s">
        <v>357</v>
      </c>
      <c r="MZA95" s="590" t="s">
        <v>357</v>
      </c>
      <c r="MZB95" s="590" t="s">
        <v>357</v>
      </c>
      <c r="MZC95" s="590" t="s">
        <v>357</v>
      </c>
      <c r="MZD95" s="590" t="s">
        <v>357</v>
      </c>
      <c r="MZE95" s="590" t="s">
        <v>357</v>
      </c>
      <c r="MZF95" s="590" t="s">
        <v>357</v>
      </c>
      <c r="MZG95" s="590" t="s">
        <v>357</v>
      </c>
      <c r="MZH95" s="590" t="s">
        <v>357</v>
      </c>
      <c r="MZI95" s="590" t="s">
        <v>357</v>
      </c>
      <c r="MZJ95" s="590" t="s">
        <v>357</v>
      </c>
      <c r="MZK95" s="590" t="s">
        <v>357</v>
      </c>
      <c r="MZL95" s="590" t="s">
        <v>357</v>
      </c>
      <c r="MZM95" s="590" t="s">
        <v>357</v>
      </c>
      <c r="MZN95" s="590" t="s">
        <v>357</v>
      </c>
      <c r="MZO95" s="590" t="s">
        <v>357</v>
      </c>
      <c r="MZP95" s="590" t="s">
        <v>357</v>
      </c>
      <c r="MZQ95" s="590" t="s">
        <v>357</v>
      </c>
      <c r="MZR95" s="590" t="s">
        <v>357</v>
      </c>
      <c r="MZS95" s="590" t="s">
        <v>357</v>
      </c>
      <c r="MZT95" s="590" t="s">
        <v>357</v>
      </c>
      <c r="MZU95" s="590" t="s">
        <v>357</v>
      </c>
      <c r="MZV95" s="590" t="s">
        <v>357</v>
      </c>
      <c r="MZW95" s="590" t="s">
        <v>357</v>
      </c>
      <c r="MZX95" s="590" t="s">
        <v>357</v>
      </c>
      <c r="MZY95" s="590" t="s">
        <v>357</v>
      </c>
      <c r="MZZ95" s="590" t="s">
        <v>357</v>
      </c>
      <c r="NAA95" s="590" t="s">
        <v>357</v>
      </c>
      <c r="NAB95" s="590" t="s">
        <v>357</v>
      </c>
      <c r="NAC95" s="590" t="s">
        <v>357</v>
      </c>
      <c r="NAD95" s="590" t="s">
        <v>357</v>
      </c>
      <c r="NAE95" s="590" t="s">
        <v>357</v>
      </c>
      <c r="NAF95" s="590" t="s">
        <v>357</v>
      </c>
      <c r="NAG95" s="590" t="s">
        <v>357</v>
      </c>
      <c r="NAH95" s="590" t="s">
        <v>357</v>
      </c>
      <c r="NAI95" s="590" t="s">
        <v>357</v>
      </c>
      <c r="NAJ95" s="590" t="s">
        <v>357</v>
      </c>
      <c r="NAK95" s="590" t="s">
        <v>357</v>
      </c>
      <c r="NAL95" s="590" t="s">
        <v>357</v>
      </c>
      <c r="NAM95" s="590" t="s">
        <v>357</v>
      </c>
      <c r="NAN95" s="590" t="s">
        <v>357</v>
      </c>
      <c r="NAO95" s="590" t="s">
        <v>357</v>
      </c>
      <c r="NAP95" s="590" t="s">
        <v>357</v>
      </c>
      <c r="NAQ95" s="590" t="s">
        <v>357</v>
      </c>
      <c r="NAR95" s="590" t="s">
        <v>357</v>
      </c>
      <c r="NAS95" s="590" t="s">
        <v>357</v>
      </c>
      <c r="NAT95" s="590" t="s">
        <v>357</v>
      </c>
      <c r="NAU95" s="590" t="s">
        <v>357</v>
      </c>
      <c r="NAV95" s="590" t="s">
        <v>357</v>
      </c>
      <c r="NAW95" s="590" t="s">
        <v>357</v>
      </c>
      <c r="NAX95" s="590" t="s">
        <v>357</v>
      </c>
      <c r="NAY95" s="590" t="s">
        <v>357</v>
      </c>
      <c r="NAZ95" s="590" t="s">
        <v>357</v>
      </c>
      <c r="NBA95" s="590" t="s">
        <v>357</v>
      </c>
      <c r="NBB95" s="590" t="s">
        <v>357</v>
      </c>
      <c r="NBC95" s="590" t="s">
        <v>357</v>
      </c>
      <c r="NBD95" s="590" t="s">
        <v>357</v>
      </c>
      <c r="NBE95" s="590" t="s">
        <v>357</v>
      </c>
      <c r="NBF95" s="590" t="s">
        <v>357</v>
      </c>
      <c r="NBG95" s="590" t="s">
        <v>357</v>
      </c>
      <c r="NBH95" s="590" t="s">
        <v>357</v>
      </c>
      <c r="NBI95" s="590" t="s">
        <v>357</v>
      </c>
      <c r="NBJ95" s="590" t="s">
        <v>357</v>
      </c>
      <c r="NBK95" s="590" t="s">
        <v>357</v>
      </c>
      <c r="NBL95" s="590" t="s">
        <v>357</v>
      </c>
      <c r="NBM95" s="590" t="s">
        <v>357</v>
      </c>
      <c r="NBN95" s="590" t="s">
        <v>357</v>
      </c>
      <c r="NBO95" s="590" t="s">
        <v>357</v>
      </c>
      <c r="NBP95" s="590" t="s">
        <v>357</v>
      </c>
      <c r="NBQ95" s="590" t="s">
        <v>357</v>
      </c>
      <c r="NBR95" s="590" t="s">
        <v>357</v>
      </c>
      <c r="NBS95" s="590" t="s">
        <v>357</v>
      </c>
      <c r="NBT95" s="590" t="s">
        <v>357</v>
      </c>
      <c r="NBU95" s="590" t="s">
        <v>357</v>
      </c>
      <c r="NBV95" s="590" t="s">
        <v>357</v>
      </c>
      <c r="NBW95" s="590" t="s">
        <v>357</v>
      </c>
      <c r="NBX95" s="590" t="s">
        <v>357</v>
      </c>
      <c r="NBY95" s="590" t="s">
        <v>357</v>
      </c>
      <c r="NBZ95" s="590" t="s">
        <v>357</v>
      </c>
      <c r="NCA95" s="590" t="s">
        <v>357</v>
      </c>
      <c r="NCB95" s="590" t="s">
        <v>357</v>
      </c>
      <c r="NCC95" s="590" t="s">
        <v>357</v>
      </c>
      <c r="NCD95" s="590" t="s">
        <v>357</v>
      </c>
      <c r="NCE95" s="590" t="s">
        <v>357</v>
      </c>
      <c r="NCF95" s="590" t="s">
        <v>357</v>
      </c>
      <c r="NCG95" s="590" t="s">
        <v>357</v>
      </c>
      <c r="NCH95" s="590" t="s">
        <v>357</v>
      </c>
      <c r="NCI95" s="590" t="s">
        <v>357</v>
      </c>
      <c r="NCJ95" s="590" t="s">
        <v>357</v>
      </c>
      <c r="NCK95" s="590" t="s">
        <v>357</v>
      </c>
      <c r="NCL95" s="590" t="s">
        <v>357</v>
      </c>
      <c r="NCM95" s="590" t="s">
        <v>357</v>
      </c>
      <c r="NCN95" s="590" t="s">
        <v>357</v>
      </c>
      <c r="NCO95" s="590" t="s">
        <v>357</v>
      </c>
      <c r="NCP95" s="590" t="s">
        <v>357</v>
      </c>
      <c r="NCQ95" s="590" t="s">
        <v>357</v>
      </c>
      <c r="NCR95" s="590" t="s">
        <v>357</v>
      </c>
      <c r="NCS95" s="590" t="s">
        <v>357</v>
      </c>
      <c r="NCT95" s="590" t="s">
        <v>357</v>
      </c>
      <c r="NCU95" s="590" t="s">
        <v>357</v>
      </c>
      <c r="NCV95" s="590" t="s">
        <v>357</v>
      </c>
      <c r="NCW95" s="590" t="s">
        <v>357</v>
      </c>
      <c r="NCX95" s="590" t="s">
        <v>357</v>
      </c>
      <c r="NCY95" s="590" t="s">
        <v>357</v>
      </c>
      <c r="NCZ95" s="590" t="s">
        <v>357</v>
      </c>
      <c r="NDA95" s="590" t="s">
        <v>357</v>
      </c>
      <c r="NDB95" s="590" t="s">
        <v>357</v>
      </c>
      <c r="NDC95" s="590" t="s">
        <v>357</v>
      </c>
      <c r="NDD95" s="590" t="s">
        <v>357</v>
      </c>
      <c r="NDE95" s="590" t="s">
        <v>357</v>
      </c>
      <c r="NDF95" s="590" t="s">
        <v>357</v>
      </c>
      <c r="NDG95" s="590" t="s">
        <v>357</v>
      </c>
      <c r="NDH95" s="590" t="s">
        <v>357</v>
      </c>
      <c r="NDI95" s="590" t="s">
        <v>357</v>
      </c>
      <c r="NDJ95" s="590" t="s">
        <v>357</v>
      </c>
      <c r="NDK95" s="590" t="s">
        <v>357</v>
      </c>
      <c r="NDL95" s="590" t="s">
        <v>357</v>
      </c>
      <c r="NDM95" s="590" t="s">
        <v>357</v>
      </c>
      <c r="NDN95" s="590" t="s">
        <v>357</v>
      </c>
      <c r="NDO95" s="590" t="s">
        <v>357</v>
      </c>
      <c r="NDP95" s="590" t="s">
        <v>357</v>
      </c>
      <c r="NDQ95" s="590" t="s">
        <v>357</v>
      </c>
      <c r="NDR95" s="590" t="s">
        <v>357</v>
      </c>
      <c r="NDS95" s="590" t="s">
        <v>357</v>
      </c>
      <c r="NDT95" s="590" t="s">
        <v>357</v>
      </c>
      <c r="NDU95" s="590" t="s">
        <v>357</v>
      </c>
      <c r="NDV95" s="590" t="s">
        <v>357</v>
      </c>
      <c r="NDW95" s="590" t="s">
        <v>357</v>
      </c>
      <c r="NDX95" s="590" t="s">
        <v>357</v>
      </c>
      <c r="NDY95" s="590" t="s">
        <v>357</v>
      </c>
      <c r="NDZ95" s="590" t="s">
        <v>357</v>
      </c>
      <c r="NEA95" s="590" t="s">
        <v>357</v>
      </c>
      <c r="NEB95" s="590" t="s">
        <v>357</v>
      </c>
      <c r="NEC95" s="590" t="s">
        <v>357</v>
      </c>
      <c r="NED95" s="590" t="s">
        <v>357</v>
      </c>
      <c r="NEE95" s="590" t="s">
        <v>357</v>
      </c>
      <c r="NEF95" s="590" t="s">
        <v>357</v>
      </c>
      <c r="NEG95" s="590" t="s">
        <v>357</v>
      </c>
      <c r="NEH95" s="590" t="s">
        <v>357</v>
      </c>
      <c r="NEI95" s="590" t="s">
        <v>357</v>
      </c>
      <c r="NEJ95" s="590" t="s">
        <v>357</v>
      </c>
      <c r="NEK95" s="590" t="s">
        <v>357</v>
      </c>
      <c r="NEL95" s="590" t="s">
        <v>357</v>
      </c>
      <c r="NEM95" s="590" t="s">
        <v>357</v>
      </c>
      <c r="NEN95" s="590" t="s">
        <v>357</v>
      </c>
      <c r="NEO95" s="590" t="s">
        <v>357</v>
      </c>
      <c r="NEP95" s="590" t="s">
        <v>357</v>
      </c>
      <c r="NEQ95" s="590" t="s">
        <v>357</v>
      </c>
      <c r="NER95" s="590" t="s">
        <v>357</v>
      </c>
      <c r="NES95" s="590" t="s">
        <v>357</v>
      </c>
      <c r="NET95" s="590" t="s">
        <v>357</v>
      </c>
      <c r="NEU95" s="590" t="s">
        <v>357</v>
      </c>
      <c r="NEV95" s="590" t="s">
        <v>357</v>
      </c>
      <c r="NEW95" s="590" t="s">
        <v>357</v>
      </c>
      <c r="NEX95" s="590" t="s">
        <v>357</v>
      </c>
      <c r="NEY95" s="590" t="s">
        <v>357</v>
      </c>
      <c r="NEZ95" s="590" t="s">
        <v>357</v>
      </c>
      <c r="NFA95" s="590" t="s">
        <v>357</v>
      </c>
      <c r="NFB95" s="590" t="s">
        <v>357</v>
      </c>
      <c r="NFC95" s="590" t="s">
        <v>357</v>
      </c>
      <c r="NFD95" s="590" t="s">
        <v>357</v>
      </c>
      <c r="NFE95" s="590" t="s">
        <v>357</v>
      </c>
      <c r="NFF95" s="590" t="s">
        <v>357</v>
      </c>
      <c r="NFG95" s="590" t="s">
        <v>357</v>
      </c>
      <c r="NFH95" s="590" t="s">
        <v>357</v>
      </c>
      <c r="NFI95" s="590" t="s">
        <v>357</v>
      </c>
      <c r="NFJ95" s="590" t="s">
        <v>357</v>
      </c>
      <c r="NFK95" s="590" t="s">
        <v>357</v>
      </c>
      <c r="NFL95" s="590" t="s">
        <v>357</v>
      </c>
      <c r="NFM95" s="590" t="s">
        <v>357</v>
      </c>
      <c r="NFN95" s="590" t="s">
        <v>357</v>
      </c>
      <c r="NFO95" s="590" t="s">
        <v>357</v>
      </c>
      <c r="NFP95" s="590" t="s">
        <v>357</v>
      </c>
      <c r="NFQ95" s="590" t="s">
        <v>357</v>
      </c>
      <c r="NFR95" s="590" t="s">
        <v>357</v>
      </c>
      <c r="NFS95" s="590" t="s">
        <v>357</v>
      </c>
      <c r="NFT95" s="590" t="s">
        <v>357</v>
      </c>
      <c r="NFU95" s="590" t="s">
        <v>357</v>
      </c>
      <c r="NFV95" s="590" t="s">
        <v>357</v>
      </c>
      <c r="NFW95" s="590" t="s">
        <v>357</v>
      </c>
      <c r="NFX95" s="590" t="s">
        <v>357</v>
      </c>
      <c r="NFY95" s="590" t="s">
        <v>357</v>
      </c>
      <c r="NFZ95" s="590" t="s">
        <v>357</v>
      </c>
      <c r="NGA95" s="590" t="s">
        <v>357</v>
      </c>
      <c r="NGB95" s="590" t="s">
        <v>357</v>
      </c>
      <c r="NGC95" s="590" t="s">
        <v>357</v>
      </c>
      <c r="NGD95" s="590" t="s">
        <v>357</v>
      </c>
      <c r="NGE95" s="590" t="s">
        <v>357</v>
      </c>
      <c r="NGF95" s="590" t="s">
        <v>357</v>
      </c>
      <c r="NGG95" s="590" t="s">
        <v>357</v>
      </c>
      <c r="NGH95" s="590" t="s">
        <v>357</v>
      </c>
      <c r="NGI95" s="590" t="s">
        <v>357</v>
      </c>
      <c r="NGJ95" s="590" t="s">
        <v>357</v>
      </c>
      <c r="NGK95" s="590" t="s">
        <v>357</v>
      </c>
      <c r="NGL95" s="590" t="s">
        <v>357</v>
      </c>
      <c r="NGM95" s="590" t="s">
        <v>357</v>
      </c>
      <c r="NGN95" s="590" t="s">
        <v>357</v>
      </c>
      <c r="NGO95" s="590" t="s">
        <v>357</v>
      </c>
      <c r="NGP95" s="590" t="s">
        <v>357</v>
      </c>
      <c r="NGQ95" s="590" t="s">
        <v>357</v>
      </c>
      <c r="NGR95" s="590" t="s">
        <v>357</v>
      </c>
      <c r="NGS95" s="590" t="s">
        <v>357</v>
      </c>
      <c r="NGT95" s="590" t="s">
        <v>357</v>
      </c>
      <c r="NGU95" s="590" t="s">
        <v>357</v>
      </c>
      <c r="NGV95" s="590" t="s">
        <v>357</v>
      </c>
      <c r="NGW95" s="590" t="s">
        <v>357</v>
      </c>
      <c r="NGX95" s="590" t="s">
        <v>357</v>
      </c>
      <c r="NGY95" s="590" t="s">
        <v>357</v>
      </c>
      <c r="NGZ95" s="590" t="s">
        <v>357</v>
      </c>
      <c r="NHA95" s="590" t="s">
        <v>357</v>
      </c>
      <c r="NHB95" s="590" t="s">
        <v>357</v>
      </c>
      <c r="NHC95" s="590" t="s">
        <v>357</v>
      </c>
      <c r="NHD95" s="590" t="s">
        <v>357</v>
      </c>
      <c r="NHE95" s="590" t="s">
        <v>357</v>
      </c>
      <c r="NHF95" s="590" t="s">
        <v>357</v>
      </c>
      <c r="NHG95" s="590" t="s">
        <v>357</v>
      </c>
      <c r="NHH95" s="590" t="s">
        <v>357</v>
      </c>
      <c r="NHI95" s="590" t="s">
        <v>357</v>
      </c>
      <c r="NHJ95" s="590" t="s">
        <v>357</v>
      </c>
      <c r="NHK95" s="590" t="s">
        <v>357</v>
      </c>
      <c r="NHL95" s="590" t="s">
        <v>357</v>
      </c>
      <c r="NHM95" s="590" t="s">
        <v>357</v>
      </c>
      <c r="NHN95" s="590" t="s">
        <v>357</v>
      </c>
      <c r="NHO95" s="590" t="s">
        <v>357</v>
      </c>
      <c r="NHP95" s="590" t="s">
        <v>357</v>
      </c>
      <c r="NHQ95" s="590" t="s">
        <v>357</v>
      </c>
      <c r="NHR95" s="590" t="s">
        <v>357</v>
      </c>
      <c r="NHS95" s="590" t="s">
        <v>357</v>
      </c>
      <c r="NHT95" s="590" t="s">
        <v>357</v>
      </c>
      <c r="NHU95" s="590" t="s">
        <v>357</v>
      </c>
      <c r="NHV95" s="590" t="s">
        <v>357</v>
      </c>
      <c r="NHW95" s="590" t="s">
        <v>357</v>
      </c>
      <c r="NHX95" s="590" t="s">
        <v>357</v>
      </c>
      <c r="NHY95" s="590" t="s">
        <v>357</v>
      </c>
      <c r="NHZ95" s="590" t="s">
        <v>357</v>
      </c>
      <c r="NIA95" s="590" t="s">
        <v>357</v>
      </c>
      <c r="NIB95" s="590" t="s">
        <v>357</v>
      </c>
      <c r="NIC95" s="590" t="s">
        <v>357</v>
      </c>
      <c r="NID95" s="590" t="s">
        <v>357</v>
      </c>
      <c r="NIE95" s="590" t="s">
        <v>357</v>
      </c>
      <c r="NIF95" s="590" t="s">
        <v>357</v>
      </c>
      <c r="NIG95" s="590" t="s">
        <v>357</v>
      </c>
      <c r="NIH95" s="590" t="s">
        <v>357</v>
      </c>
      <c r="NII95" s="590" t="s">
        <v>357</v>
      </c>
      <c r="NIJ95" s="590" t="s">
        <v>357</v>
      </c>
      <c r="NIK95" s="590" t="s">
        <v>357</v>
      </c>
      <c r="NIL95" s="590" t="s">
        <v>357</v>
      </c>
      <c r="NIM95" s="590" t="s">
        <v>357</v>
      </c>
      <c r="NIN95" s="590" t="s">
        <v>357</v>
      </c>
      <c r="NIO95" s="590" t="s">
        <v>357</v>
      </c>
      <c r="NIP95" s="590" t="s">
        <v>357</v>
      </c>
      <c r="NIQ95" s="590" t="s">
        <v>357</v>
      </c>
      <c r="NIR95" s="590" t="s">
        <v>357</v>
      </c>
      <c r="NIS95" s="590" t="s">
        <v>357</v>
      </c>
      <c r="NIT95" s="590" t="s">
        <v>357</v>
      </c>
      <c r="NIU95" s="590" t="s">
        <v>357</v>
      </c>
      <c r="NIV95" s="590" t="s">
        <v>357</v>
      </c>
      <c r="NIW95" s="590" t="s">
        <v>357</v>
      </c>
      <c r="NIX95" s="590" t="s">
        <v>357</v>
      </c>
      <c r="NIY95" s="590" t="s">
        <v>357</v>
      </c>
      <c r="NIZ95" s="590" t="s">
        <v>357</v>
      </c>
      <c r="NJA95" s="590" t="s">
        <v>357</v>
      </c>
      <c r="NJB95" s="590" t="s">
        <v>357</v>
      </c>
      <c r="NJC95" s="590" t="s">
        <v>357</v>
      </c>
      <c r="NJD95" s="590" t="s">
        <v>357</v>
      </c>
      <c r="NJE95" s="590" t="s">
        <v>357</v>
      </c>
      <c r="NJF95" s="590" t="s">
        <v>357</v>
      </c>
      <c r="NJG95" s="590" t="s">
        <v>357</v>
      </c>
      <c r="NJH95" s="590" t="s">
        <v>357</v>
      </c>
      <c r="NJI95" s="590" t="s">
        <v>357</v>
      </c>
      <c r="NJJ95" s="590" t="s">
        <v>357</v>
      </c>
      <c r="NJK95" s="590" t="s">
        <v>357</v>
      </c>
      <c r="NJL95" s="590" t="s">
        <v>357</v>
      </c>
      <c r="NJM95" s="590" t="s">
        <v>357</v>
      </c>
      <c r="NJN95" s="590" t="s">
        <v>357</v>
      </c>
      <c r="NJO95" s="590" t="s">
        <v>357</v>
      </c>
      <c r="NJP95" s="590" t="s">
        <v>357</v>
      </c>
      <c r="NJQ95" s="590" t="s">
        <v>357</v>
      </c>
      <c r="NJR95" s="590" t="s">
        <v>357</v>
      </c>
      <c r="NJS95" s="590" t="s">
        <v>357</v>
      </c>
      <c r="NJT95" s="590" t="s">
        <v>357</v>
      </c>
      <c r="NJU95" s="590" t="s">
        <v>357</v>
      </c>
      <c r="NJV95" s="590" t="s">
        <v>357</v>
      </c>
      <c r="NJW95" s="590" t="s">
        <v>357</v>
      </c>
      <c r="NJX95" s="590" t="s">
        <v>357</v>
      </c>
      <c r="NJY95" s="590" t="s">
        <v>357</v>
      </c>
      <c r="NJZ95" s="590" t="s">
        <v>357</v>
      </c>
      <c r="NKA95" s="590" t="s">
        <v>357</v>
      </c>
      <c r="NKB95" s="590" t="s">
        <v>357</v>
      </c>
      <c r="NKC95" s="590" t="s">
        <v>357</v>
      </c>
      <c r="NKD95" s="590" t="s">
        <v>357</v>
      </c>
      <c r="NKE95" s="590" t="s">
        <v>357</v>
      </c>
      <c r="NKF95" s="590" t="s">
        <v>357</v>
      </c>
      <c r="NKG95" s="590" t="s">
        <v>357</v>
      </c>
      <c r="NKH95" s="590" t="s">
        <v>357</v>
      </c>
      <c r="NKI95" s="590" t="s">
        <v>357</v>
      </c>
      <c r="NKJ95" s="590" t="s">
        <v>357</v>
      </c>
      <c r="NKK95" s="590" t="s">
        <v>357</v>
      </c>
      <c r="NKL95" s="590" t="s">
        <v>357</v>
      </c>
      <c r="NKM95" s="590" t="s">
        <v>357</v>
      </c>
      <c r="NKN95" s="590" t="s">
        <v>357</v>
      </c>
      <c r="NKO95" s="590" t="s">
        <v>357</v>
      </c>
      <c r="NKP95" s="590" t="s">
        <v>357</v>
      </c>
      <c r="NKQ95" s="590" t="s">
        <v>357</v>
      </c>
      <c r="NKR95" s="590" t="s">
        <v>357</v>
      </c>
      <c r="NKS95" s="590" t="s">
        <v>357</v>
      </c>
      <c r="NKT95" s="590" t="s">
        <v>357</v>
      </c>
      <c r="NKU95" s="590" t="s">
        <v>357</v>
      </c>
      <c r="NKV95" s="590" t="s">
        <v>357</v>
      </c>
      <c r="NKW95" s="590" t="s">
        <v>357</v>
      </c>
      <c r="NKX95" s="590" t="s">
        <v>357</v>
      </c>
      <c r="NKY95" s="590" t="s">
        <v>357</v>
      </c>
      <c r="NKZ95" s="590" t="s">
        <v>357</v>
      </c>
      <c r="NLA95" s="590" t="s">
        <v>357</v>
      </c>
      <c r="NLB95" s="590" t="s">
        <v>357</v>
      </c>
      <c r="NLC95" s="590" t="s">
        <v>357</v>
      </c>
      <c r="NLD95" s="590" t="s">
        <v>357</v>
      </c>
      <c r="NLE95" s="590" t="s">
        <v>357</v>
      </c>
      <c r="NLF95" s="590" t="s">
        <v>357</v>
      </c>
      <c r="NLG95" s="590" t="s">
        <v>357</v>
      </c>
      <c r="NLH95" s="590" t="s">
        <v>357</v>
      </c>
      <c r="NLI95" s="590" t="s">
        <v>357</v>
      </c>
      <c r="NLJ95" s="590" t="s">
        <v>357</v>
      </c>
      <c r="NLK95" s="590" t="s">
        <v>357</v>
      </c>
      <c r="NLL95" s="590" t="s">
        <v>357</v>
      </c>
      <c r="NLM95" s="590" t="s">
        <v>357</v>
      </c>
      <c r="NLN95" s="590" t="s">
        <v>357</v>
      </c>
      <c r="NLO95" s="590" t="s">
        <v>357</v>
      </c>
      <c r="NLP95" s="590" t="s">
        <v>357</v>
      </c>
      <c r="NLQ95" s="590" t="s">
        <v>357</v>
      </c>
      <c r="NLR95" s="590" t="s">
        <v>357</v>
      </c>
      <c r="NLS95" s="590" t="s">
        <v>357</v>
      </c>
      <c r="NLT95" s="590" t="s">
        <v>357</v>
      </c>
      <c r="NLU95" s="590" t="s">
        <v>357</v>
      </c>
      <c r="NLV95" s="590" t="s">
        <v>357</v>
      </c>
      <c r="NLW95" s="590" t="s">
        <v>357</v>
      </c>
      <c r="NLX95" s="590" t="s">
        <v>357</v>
      </c>
      <c r="NLY95" s="590" t="s">
        <v>357</v>
      </c>
      <c r="NLZ95" s="590" t="s">
        <v>357</v>
      </c>
      <c r="NMA95" s="590" t="s">
        <v>357</v>
      </c>
      <c r="NMB95" s="590" t="s">
        <v>357</v>
      </c>
      <c r="NMC95" s="590" t="s">
        <v>357</v>
      </c>
      <c r="NMD95" s="590" t="s">
        <v>357</v>
      </c>
      <c r="NME95" s="590" t="s">
        <v>357</v>
      </c>
      <c r="NMF95" s="590" t="s">
        <v>357</v>
      </c>
      <c r="NMG95" s="590" t="s">
        <v>357</v>
      </c>
      <c r="NMH95" s="590" t="s">
        <v>357</v>
      </c>
      <c r="NMI95" s="590" t="s">
        <v>357</v>
      </c>
      <c r="NMJ95" s="590" t="s">
        <v>357</v>
      </c>
      <c r="NMK95" s="590" t="s">
        <v>357</v>
      </c>
      <c r="NML95" s="590" t="s">
        <v>357</v>
      </c>
      <c r="NMM95" s="590" t="s">
        <v>357</v>
      </c>
      <c r="NMN95" s="590" t="s">
        <v>357</v>
      </c>
      <c r="NMO95" s="590" t="s">
        <v>357</v>
      </c>
      <c r="NMP95" s="590" t="s">
        <v>357</v>
      </c>
      <c r="NMQ95" s="590" t="s">
        <v>357</v>
      </c>
      <c r="NMR95" s="590" t="s">
        <v>357</v>
      </c>
      <c r="NMS95" s="590" t="s">
        <v>357</v>
      </c>
      <c r="NMT95" s="590" t="s">
        <v>357</v>
      </c>
      <c r="NMU95" s="590" t="s">
        <v>357</v>
      </c>
      <c r="NMV95" s="590" t="s">
        <v>357</v>
      </c>
      <c r="NMW95" s="590" t="s">
        <v>357</v>
      </c>
      <c r="NMX95" s="590" t="s">
        <v>357</v>
      </c>
      <c r="NMY95" s="590" t="s">
        <v>357</v>
      </c>
      <c r="NMZ95" s="590" t="s">
        <v>357</v>
      </c>
      <c r="NNA95" s="590" t="s">
        <v>357</v>
      </c>
      <c r="NNB95" s="590" t="s">
        <v>357</v>
      </c>
      <c r="NNC95" s="590" t="s">
        <v>357</v>
      </c>
      <c r="NND95" s="590" t="s">
        <v>357</v>
      </c>
      <c r="NNE95" s="590" t="s">
        <v>357</v>
      </c>
      <c r="NNF95" s="590" t="s">
        <v>357</v>
      </c>
      <c r="NNG95" s="590" t="s">
        <v>357</v>
      </c>
      <c r="NNH95" s="590" t="s">
        <v>357</v>
      </c>
      <c r="NNI95" s="590" t="s">
        <v>357</v>
      </c>
      <c r="NNJ95" s="590" t="s">
        <v>357</v>
      </c>
      <c r="NNK95" s="590" t="s">
        <v>357</v>
      </c>
      <c r="NNL95" s="590" t="s">
        <v>357</v>
      </c>
      <c r="NNM95" s="590" t="s">
        <v>357</v>
      </c>
      <c r="NNN95" s="590" t="s">
        <v>357</v>
      </c>
      <c r="NNO95" s="590" t="s">
        <v>357</v>
      </c>
      <c r="NNP95" s="590" t="s">
        <v>357</v>
      </c>
      <c r="NNQ95" s="590" t="s">
        <v>357</v>
      </c>
      <c r="NNR95" s="590" t="s">
        <v>357</v>
      </c>
      <c r="NNS95" s="590" t="s">
        <v>357</v>
      </c>
      <c r="NNT95" s="590" t="s">
        <v>357</v>
      </c>
      <c r="NNU95" s="590" t="s">
        <v>357</v>
      </c>
      <c r="NNV95" s="590" t="s">
        <v>357</v>
      </c>
      <c r="NNW95" s="590" t="s">
        <v>357</v>
      </c>
      <c r="NNX95" s="590" t="s">
        <v>357</v>
      </c>
      <c r="NNY95" s="590" t="s">
        <v>357</v>
      </c>
      <c r="NNZ95" s="590" t="s">
        <v>357</v>
      </c>
      <c r="NOA95" s="590" t="s">
        <v>357</v>
      </c>
      <c r="NOB95" s="590" t="s">
        <v>357</v>
      </c>
      <c r="NOC95" s="590" t="s">
        <v>357</v>
      </c>
      <c r="NOD95" s="590" t="s">
        <v>357</v>
      </c>
      <c r="NOE95" s="590" t="s">
        <v>357</v>
      </c>
      <c r="NOF95" s="590" t="s">
        <v>357</v>
      </c>
      <c r="NOG95" s="590" t="s">
        <v>357</v>
      </c>
      <c r="NOH95" s="590" t="s">
        <v>357</v>
      </c>
      <c r="NOI95" s="590" t="s">
        <v>357</v>
      </c>
      <c r="NOJ95" s="590" t="s">
        <v>357</v>
      </c>
      <c r="NOK95" s="590" t="s">
        <v>357</v>
      </c>
      <c r="NOL95" s="590" t="s">
        <v>357</v>
      </c>
      <c r="NOM95" s="590" t="s">
        <v>357</v>
      </c>
      <c r="NON95" s="590" t="s">
        <v>357</v>
      </c>
      <c r="NOO95" s="590" t="s">
        <v>357</v>
      </c>
      <c r="NOP95" s="590" t="s">
        <v>357</v>
      </c>
      <c r="NOQ95" s="590" t="s">
        <v>357</v>
      </c>
      <c r="NOR95" s="590" t="s">
        <v>357</v>
      </c>
      <c r="NOS95" s="590" t="s">
        <v>357</v>
      </c>
      <c r="NOT95" s="590" t="s">
        <v>357</v>
      </c>
      <c r="NOU95" s="590" t="s">
        <v>357</v>
      </c>
      <c r="NOV95" s="590" t="s">
        <v>357</v>
      </c>
      <c r="NOW95" s="590" t="s">
        <v>357</v>
      </c>
      <c r="NOX95" s="590" t="s">
        <v>357</v>
      </c>
      <c r="NOY95" s="590" t="s">
        <v>357</v>
      </c>
      <c r="NOZ95" s="590" t="s">
        <v>357</v>
      </c>
      <c r="NPA95" s="590" t="s">
        <v>357</v>
      </c>
      <c r="NPB95" s="590" t="s">
        <v>357</v>
      </c>
      <c r="NPC95" s="590" t="s">
        <v>357</v>
      </c>
      <c r="NPD95" s="590" t="s">
        <v>357</v>
      </c>
      <c r="NPE95" s="590" t="s">
        <v>357</v>
      </c>
      <c r="NPF95" s="590" t="s">
        <v>357</v>
      </c>
      <c r="NPG95" s="590" t="s">
        <v>357</v>
      </c>
      <c r="NPH95" s="590" t="s">
        <v>357</v>
      </c>
      <c r="NPI95" s="590" t="s">
        <v>357</v>
      </c>
      <c r="NPJ95" s="590" t="s">
        <v>357</v>
      </c>
      <c r="NPK95" s="590" t="s">
        <v>357</v>
      </c>
      <c r="NPL95" s="590" t="s">
        <v>357</v>
      </c>
      <c r="NPM95" s="590" t="s">
        <v>357</v>
      </c>
      <c r="NPN95" s="590" t="s">
        <v>357</v>
      </c>
      <c r="NPO95" s="590" t="s">
        <v>357</v>
      </c>
      <c r="NPP95" s="590" t="s">
        <v>357</v>
      </c>
      <c r="NPQ95" s="590" t="s">
        <v>357</v>
      </c>
      <c r="NPR95" s="590" t="s">
        <v>357</v>
      </c>
      <c r="NPS95" s="590" t="s">
        <v>357</v>
      </c>
      <c r="NPT95" s="590" t="s">
        <v>357</v>
      </c>
      <c r="NPU95" s="590" t="s">
        <v>357</v>
      </c>
      <c r="NPV95" s="590" t="s">
        <v>357</v>
      </c>
      <c r="NPW95" s="590" t="s">
        <v>357</v>
      </c>
      <c r="NPX95" s="590" t="s">
        <v>357</v>
      </c>
      <c r="NPY95" s="590" t="s">
        <v>357</v>
      </c>
      <c r="NPZ95" s="590" t="s">
        <v>357</v>
      </c>
      <c r="NQA95" s="590" t="s">
        <v>357</v>
      </c>
      <c r="NQB95" s="590" t="s">
        <v>357</v>
      </c>
      <c r="NQC95" s="590" t="s">
        <v>357</v>
      </c>
      <c r="NQD95" s="590" t="s">
        <v>357</v>
      </c>
      <c r="NQE95" s="590" t="s">
        <v>357</v>
      </c>
      <c r="NQF95" s="590" t="s">
        <v>357</v>
      </c>
      <c r="NQG95" s="590" t="s">
        <v>357</v>
      </c>
      <c r="NQH95" s="590" t="s">
        <v>357</v>
      </c>
      <c r="NQI95" s="590" t="s">
        <v>357</v>
      </c>
      <c r="NQJ95" s="590" t="s">
        <v>357</v>
      </c>
      <c r="NQK95" s="590" t="s">
        <v>357</v>
      </c>
      <c r="NQL95" s="590" t="s">
        <v>357</v>
      </c>
      <c r="NQM95" s="590" t="s">
        <v>357</v>
      </c>
      <c r="NQN95" s="590" t="s">
        <v>357</v>
      </c>
      <c r="NQO95" s="590" t="s">
        <v>357</v>
      </c>
      <c r="NQP95" s="590" t="s">
        <v>357</v>
      </c>
      <c r="NQQ95" s="590" t="s">
        <v>357</v>
      </c>
      <c r="NQR95" s="590" t="s">
        <v>357</v>
      </c>
      <c r="NQS95" s="590" t="s">
        <v>357</v>
      </c>
      <c r="NQT95" s="590" t="s">
        <v>357</v>
      </c>
      <c r="NQU95" s="590" t="s">
        <v>357</v>
      </c>
      <c r="NQV95" s="590" t="s">
        <v>357</v>
      </c>
      <c r="NQW95" s="590" t="s">
        <v>357</v>
      </c>
      <c r="NQX95" s="590" t="s">
        <v>357</v>
      </c>
      <c r="NQY95" s="590" t="s">
        <v>357</v>
      </c>
      <c r="NQZ95" s="590" t="s">
        <v>357</v>
      </c>
      <c r="NRA95" s="590" t="s">
        <v>357</v>
      </c>
      <c r="NRB95" s="590" t="s">
        <v>357</v>
      </c>
      <c r="NRC95" s="590" t="s">
        <v>357</v>
      </c>
      <c r="NRD95" s="590" t="s">
        <v>357</v>
      </c>
      <c r="NRE95" s="590" t="s">
        <v>357</v>
      </c>
      <c r="NRF95" s="590" t="s">
        <v>357</v>
      </c>
      <c r="NRG95" s="590" t="s">
        <v>357</v>
      </c>
      <c r="NRH95" s="590" t="s">
        <v>357</v>
      </c>
      <c r="NRI95" s="590" t="s">
        <v>357</v>
      </c>
      <c r="NRJ95" s="590" t="s">
        <v>357</v>
      </c>
      <c r="NRK95" s="590" t="s">
        <v>357</v>
      </c>
      <c r="NRL95" s="590" t="s">
        <v>357</v>
      </c>
      <c r="NRM95" s="590" t="s">
        <v>357</v>
      </c>
      <c r="NRN95" s="590" t="s">
        <v>357</v>
      </c>
      <c r="NRO95" s="590" t="s">
        <v>357</v>
      </c>
      <c r="NRP95" s="590" t="s">
        <v>357</v>
      </c>
      <c r="NRQ95" s="590" t="s">
        <v>357</v>
      </c>
      <c r="NRR95" s="590" t="s">
        <v>357</v>
      </c>
      <c r="NRS95" s="590" t="s">
        <v>357</v>
      </c>
      <c r="NRT95" s="590" t="s">
        <v>357</v>
      </c>
      <c r="NRU95" s="590" t="s">
        <v>357</v>
      </c>
      <c r="NRV95" s="590" t="s">
        <v>357</v>
      </c>
      <c r="NRW95" s="590" t="s">
        <v>357</v>
      </c>
      <c r="NRX95" s="590" t="s">
        <v>357</v>
      </c>
      <c r="NRY95" s="590" t="s">
        <v>357</v>
      </c>
      <c r="NRZ95" s="590" t="s">
        <v>357</v>
      </c>
      <c r="NSA95" s="590" t="s">
        <v>357</v>
      </c>
      <c r="NSB95" s="590" t="s">
        <v>357</v>
      </c>
      <c r="NSC95" s="590" t="s">
        <v>357</v>
      </c>
      <c r="NSD95" s="590" t="s">
        <v>357</v>
      </c>
      <c r="NSE95" s="590" t="s">
        <v>357</v>
      </c>
      <c r="NSF95" s="590" t="s">
        <v>357</v>
      </c>
      <c r="NSG95" s="590" t="s">
        <v>357</v>
      </c>
      <c r="NSH95" s="590" t="s">
        <v>357</v>
      </c>
      <c r="NSI95" s="590" t="s">
        <v>357</v>
      </c>
      <c r="NSJ95" s="590" t="s">
        <v>357</v>
      </c>
      <c r="NSK95" s="590" t="s">
        <v>357</v>
      </c>
      <c r="NSL95" s="590" t="s">
        <v>357</v>
      </c>
      <c r="NSM95" s="590" t="s">
        <v>357</v>
      </c>
      <c r="NSN95" s="590" t="s">
        <v>357</v>
      </c>
      <c r="NSO95" s="590" t="s">
        <v>357</v>
      </c>
      <c r="NSP95" s="590" t="s">
        <v>357</v>
      </c>
      <c r="NSQ95" s="590" t="s">
        <v>357</v>
      </c>
      <c r="NSR95" s="590" t="s">
        <v>357</v>
      </c>
      <c r="NSS95" s="590" t="s">
        <v>357</v>
      </c>
      <c r="NST95" s="590" t="s">
        <v>357</v>
      </c>
      <c r="NSU95" s="590" t="s">
        <v>357</v>
      </c>
      <c r="NSV95" s="590" t="s">
        <v>357</v>
      </c>
      <c r="NSW95" s="590" t="s">
        <v>357</v>
      </c>
      <c r="NSX95" s="590" t="s">
        <v>357</v>
      </c>
      <c r="NSY95" s="590" t="s">
        <v>357</v>
      </c>
      <c r="NSZ95" s="590" t="s">
        <v>357</v>
      </c>
      <c r="NTA95" s="590" t="s">
        <v>357</v>
      </c>
      <c r="NTB95" s="590" t="s">
        <v>357</v>
      </c>
      <c r="NTC95" s="590" t="s">
        <v>357</v>
      </c>
      <c r="NTD95" s="590" t="s">
        <v>357</v>
      </c>
      <c r="NTE95" s="590" t="s">
        <v>357</v>
      </c>
      <c r="NTF95" s="590" t="s">
        <v>357</v>
      </c>
      <c r="NTG95" s="590" t="s">
        <v>357</v>
      </c>
      <c r="NTH95" s="590" t="s">
        <v>357</v>
      </c>
      <c r="NTI95" s="590" t="s">
        <v>357</v>
      </c>
      <c r="NTJ95" s="590" t="s">
        <v>357</v>
      </c>
      <c r="NTK95" s="590" t="s">
        <v>357</v>
      </c>
      <c r="NTL95" s="590" t="s">
        <v>357</v>
      </c>
      <c r="NTM95" s="590" t="s">
        <v>357</v>
      </c>
      <c r="NTN95" s="590" t="s">
        <v>357</v>
      </c>
      <c r="NTO95" s="590" t="s">
        <v>357</v>
      </c>
      <c r="NTP95" s="590" t="s">
        <v>357</v>
      </c>
      <c r="NTQ95" s="590" t="s">
        <v>357</v>
      </c>
      <c r="NTR95" s="590" t="s">
        <v>357</v>
      </c>
      <c r="NTS95" s="590" t="s">
        <v>357</v>
      </c>
      <c r="NTT95" s="590" t="s">
        <v>357</v>
      </c>
      <c r="NTU95" s="590" t="s">
        <v>357</v>
      </c>
      <c r="NTV95" s="590" t="s">
        <v>357</v>
      </c>
      <c r="NTW95" s="590" t="s">
        <v>357</v>
      </c>
      <c r="NTX95" s="590" t="s">
        <v>357</v>
      </c>
      <c r="NTY95" s="590" t="s">
        <v>357</v>
      </c>
      <c r="NTZ95" s="590" t="s">
        <v>357</v>
      </c>
      <c r="NUA95" s="590" t="s">
        <v>357</v>
      </c>
      <c r="NUB95" s="590" t="s">
        <v>357</v>
      </c>
      <c r="NUC95" s="590" t="s">
        <v>357</v>
      </c>
      <c r="NUD95" s="590" t="s">
        <v>357</v>
      </c>
      <c r="NUE95" s="590" t="s">
        <v>357</v>
      </c>
      <c r="NUF95" s="590" t="s">
        <v>357</v>
      </c>
      <c r="NUG95" s="590" t="s">
        <v>357</v>
      </c>
      <c r="NUH95" s="590" t="s">
        <v>357</v>
      </c>
      <c r="NUI95" s="590" t="s">
        <v>357</v>
      </c>
      <c r="NUJ95" s="590" t="s">
        <v>357</v>
      </c>
      <c r="NUK95" s="590" t="s">
        <v>357</v>
      </c>
      <c r="NUL95" s="590" t="s">
        <v>357</v>
      </c>
      <c r="NUM95" s="590" t="s">
        <v>357</v>
      </c>
      <c r="NUN95" s="590" t="s">
        <v>357</v>
      </c>
      <c r="NUO95" s="590" t="s">
        <v>357</v>
      </c>
      <c r="NUP95" s="590" t="s">
        <v>357</v>
      </c>
      <c r="NUQ95" s="590" t="s">
        <v>357</v>
      </c>
      <c r="NUR95" s="590" t="s">
        <v>357</v>
      </c>
      <c r="NUS95" s="590" t="s">
        <v>357</v>
      </c>
      <c r="NUT95" s="590" t="s">
        <v>357</v>
      </c>
      <c r="NUU95" s="590" t="s">
        <v>357</v>
      </c>
      <c r="NUV95" s="590" t="s">
        <v>357</v>
      </c>
      <c r="NUW95" s="590" t="s">
        <v>357</v>
      </c>
      <c r="NUX95" s="590" t="s">
        <v>357</v>
      </c>
      <c r="NUY95" s="590" t="s">
        <v>357</v>
      </c>
      <c r="NUZ95" s="590" t="s">
        <v>357</v>
      </c>
      <c r="NVA95" s="590" t="s">
        <v>357</v>
      </c>
      <c r="NVB95" s="590" t="s">
        <v>357</v>
      </c>
      <c r="NVC95" s="590" t="s">
        <v>357</v>
      </c>
      <c r="NVD95" s="590" t="s">
        <v>357</v>
      </c>
      <c r="NVE95" s="590" t="s">
        <v>357</v>
      </c>
      <c r="NVF95" s="590" t="s">
        <v>357</v>
      </c>
      <c r="NVG95" s="590" t="s">
        <v>357</v>
      </c>
      <c r="NVH95" s="590" t="s">
        <v>357</v>
      </c>
      <c r="NVI95" s="590" t="s">
        <v>357</v>
      </c>
      <c r="NVJ95" s="590" t="s">
        <v>357</v>
      </c>
      <c r="NVK95" s="590" t="s">
        <v>357</v>
      </c>
      <c r="NVL95" s="590" t="s">
        <v>357</v>
      </c>
      <c r="NVM95" s="590" t="s">
        <v>357</v>
      </c>
      <c r="NVN95" s="590" t="s">
        <v>357</v>
      </c>
      <c r="NVO95" s="590" t="s">
        <v>357</v>
      </c>
      <c r="NVP95" s="590" t="s">
        <v>357</v>
      </c>
      <c r="NVQ95" s="590" t="s">
        <v>357</v>
      </c>
      <c r="NVR95" s="590" t="s">
        <v>357</v>
      </c>
      <c r="NVS95" s="590" t="s">
        <v>357</v>
      </c>
      <c r="NVT95" s="590" t="s">
        <v>357</v>
      </c>
      <c r="NVU95" s="590" t="s">
        <v>357</v>
      </c>
      <c r="NVV95" s="590" t="s">
        <v>357</v>
      </c>
      <c r="NVW95" s="590" t="s">
        <v>357</v>
      </c>
      <c r="NVX95" s="590" t="s">
        <v>357</v>
      </c>
      <c r="NVY95" s="590" t="s">
        <v>357</v>
      </c>
      <c r="NVZ95" s="590" t="s">
        <v>357</v>
      </c>
      <c r="NWA95" s="590" t="s">
        <v>357</v>
      </c>
      <c r="NWB95" s="590" t="s">
        <v>357</v>
      </c>
      <c r="NWC95" s="590" t="s">
        <v>357</v>
      </c>
      <c r="NWD95" s="590" t="s">
        <v>357</v>
      </c>
      <c r="NWE95" s="590" t="s">
        <v>357</v>
      </c>
      <c r="NWF95" s="590" t="s">
        <v>357</v>
      </c>
      <c r="NWG95" s="590" t="s">
        <v>357</v>
      </c>
      <c r="NWH95" s="590" t="s">
        <v>357</v>
      </c>
      <c r="NWI95" s="590" t="s">
        <v>357</v>
      </c>
      <c r="NWJ95" s="590" t="s">
        <v>357</v>
      </c>
      <c r="NWK95" s="590" t="s">
        <v>357</v>
      </c>
      <c r="NWL95" s="590" t="s">
        <v>357</v>
      </c>
      <c r="NWM95" s="590" t="s">
        <v>357</v>
      </c>
      <c r="NWN95" s="590" t="s">
        <v>357</v>
      </c>
      <c r="NWO95" s="590" t="s">
        <v>357</v>
      </c>
      <c r="NWP95" s="590" t="s">
        <v>357</v>
      </c>
      <c r="NWQ95" s="590" t="s">
        <v>357</v>
      </c>
      <c r="NWR95" s="590" t="s">
        <v>357</v>
      </c>
      <c r="NWS95" s="590" t="s">
        <v>357</v>
      </c>
      <c r="NWT95" s="590" t="s">
        <v>357</v>
      </c>
      <c r="NWU95" s="590" t="s">
        <v>357</v>
      </c>
      <c r="NWV95" s="590" t="s">
        <v>357</v>
      </c>
      <c r="NWW95" s="590" t="s">
        <v>357</v>
      </c>
      <c r="NWX95" s="590" t="s">
        <v>357</v>
      </c>
      <c r="NWY95" s="590" t="s">
        <v>357</v>
      </c>
      <c r="NWZ95" s="590" t="s">
        <v>357</v>
      </c>
      <c r="NXA95" s="590" t="s">
        <v>357</v>
      </c>
      <c r="NXB95" s="590" t="s">
        <v>357</v>
      </c>
      <c r="NXC95" s="590" t="s">
        <v>357</v>
      </c>
      <c r="NXD95" s="590" t="s">
        <v>357</v>
      </c>
      <c r="NXE95" s="590" t="s">
        <v>357</v>
      </c>
      <c r="NXF95" s="590" t="s">
        <v>357</v>
      </c>
      <c r="NXG95" s="590" t="s">
        <v>357</v>
      </c>
      <c r="NXH95" s="590" t="s">
        <v>357</v>
      </c>
      <c r="NXI95" s="590" t="s">
        <v>357</v>
      </c>
      <c r="NXJ95" s="590" t="s">
        <v>357</v>
      </c>
      <c r="NXK95" s="590" t="s">
        <v>357</v>
      </c>
      <c r="NXL95" s="590" t="s">
        <v>357</v>
      </c>
      <c r="NXM95" s="590" t="s">
        <v>357</v>
      </c>
      <c r="NXN95" s="590" t="s">
        <v>357</v>
      </c>
      <c r="NXO95" s="590" t="s">
        <v>357</v>
      </c>
      <c r="NXP95" s="590" t="s">
        <v>357</v>
      </c>
      <c r="NXQ95" s="590" t="s">
        <v>357</v>
      </c>
      <c r="NXR95" s="590" t="s">
        <v>357</v>
      </c>
      <c r="NXS95" s="590" t="s">
        <v>357</v>
      </c>
      <c r="NXT95" s="590" t="s">
        <v>357</v>
      </c>
      <c r="NXU95" s="590" t="s">
        <v>357</v>
      </c>
      <c r="NXV95" s="590" t="s">
        <v>357</v>
      </c>
      <c r="NXW95" s="590" t="s">
        <v>357</v>
      </c>
      <c r="NXX95" s="590" t="s">
        <v>357</v>
      </c>
      <c r="NXY95" s="590" t="s">
        <v>357</v>
      </c>
      <c r="NXZ95" s="590" t="s">
        <v>357</v>
      </c>
      <c r="NYA95" s="590" t="s">
        <v>357</v>
      </c>
      <c r="NYB95" s="590" t="s">
        <v>357</v>
      </c>
      <c r="NYC95" s="590" t="s">
        <v>357</v>
      </c>
      <c r="NYD95" s="590" t="s">
        <v>357</v>
      </c>
      <c r="NYE95" s="590" t="s">
        <v>357</v>
      </c>
      <c r="NYF95" s="590" t="s">
        <v>357</v>
      </c>
      <c r="NYG95" s="590" t="s">
        <v>357</v>
      </c>
      <c r="NYH95" s="590" t="s">
        <v>357</v>
      </c>
      <c r="NYI95" s="590" t="s">
        <v>357</v>
      </c>
      <c r="NYJ95" s="590" t="s">
        <v>357</v>
      </c>
      <c r="NYK95" s="590" t="s">
        <v>357</v>
      </c>
      <c r="NYL95" s="590" t="s">
        <v>357</v>
      </c>
      <c r="NYM95" s="590" t="s">
        <v>357</v>
      </c>
      <c r="NYN95" s="590" t="s">
        <v>357</v>
      </c>
      <c r="NYO95" s="590" t="s">
        <v>357</v>
      </c>
      <c r="NYP95" s="590" t="s">
        <v>357</v>
      </c>
      <c r="NYQ95" s="590" t="s">
        <v>357</v>
      </c>
      <c r="NYR95" s="590" t="s">
        <v>357</v>
      </c>
      <c r="NYS95" s="590" t="s">
        <v>357</v>
      </c>
      <c r="NYT95" s="590" t="s">
        <v>357</v>
      </c>
      <c r="NYU95" s="590" t="s">
        <v>357</v>
      </c>
      <c r="NYV95" s="590" t="s">
        <v>357</v>
      </c>
      <c r="NYW95" s="590" t="s">
        <v>357</v>
      </c>
      <c r="NYX95" s="590" t="s">
        <v>357</v>
      </c>
      <c r="NYY95" s="590" t="s">
        <v>357</v>
      </c>
      <c r="NYZ95" s="590" t="s">
        <v>357</v>
      </c>
      <c r="NZA95" s="590" t="s">
        <v>357</v>
      </c>
      <c r="NZB95" s="590" t="s">
        <v>357</v>
      </c>
      <c r="NZC95" s="590" t="s">
        <v>357</v>
      </c>
      <c r="NZD95" s="590" t="s">
        <v>357</v>
      </c>
      <c r="NZE95" s="590" t="s">
        <v>357</v>
      </c>
      <c r="NZF95" s="590" t="s">
        <v>357</v>
      </c>
      <c r="NZG95" s="590" t="s">
        <v>357</v>
      </c>
      <c r="NZH95" s="590" t="s">
        <v>357</v>
      </c>
      <c r="NZI95" s="590" t="s">
        <v>357</v>
      </c>
      <c r="NZJ95" s="590" t="s">
        <v>357</v>
      </c>
      <c r="NZK95" s="590" t="s">
        <v>357</v>
      </c>
      <c r="NZL95" s="590" t="s">
        <v>357</v>
      </c>
      <c r="NZM95" s="590" t="s">
        <v>357</v>
      </c>
      <c r="NZN95" s="590" t="s">
        <v>357</v>
      </c>
      <c r="NZO95" s="590" t="s">
        <v>357</v>
      </c>
      <c r="NZP95" s="590" t="s">
        <v>357</v>
      </c>
      <c r="NZQ95" s="590" t="s">
        <v>357</v>
      </c>
      <c r="NZR95" s="590" t="s">
        <v>357</v>
      </c>
      <c r="NZS95" s="590" t="s">
        <v>357</v>
      </c>
      <c r="NZT95" s="590" t="s">
        <v>357</v>
      </c>
      <c r="NZU95" s="590" t="s">
        <v>357</v>
      </c>
      <c r="NZV95" s="590" t="s">
        <v>357</v>
      </c>
      <c r="NZW95" s="590" t="s">
        <v>357</v>
      </c>
      <c r="NZX95" s="590" t="s">
        <v>357</v>
      </c>
      <c r="NZY95" s="590" t="s">
        <v>357</v>
      </c>
      <c r="NZZ95" s="590" t="s">
        <v>357</v>
      </c>
      <c r="OAA95" s="590" t="s">
        <v>357</v>
      </c>
      <c r="OAB95" s="590" t="s">
        <v>357</v>
      </c>
      <c r="OAC95" s="590" t="s">
        <v>357</v>
      </c>
      <c r="OAD95" s="590" t="s">
        <v>357</v>
      </c>
      <c r="OAE95" s="590" t="s">
        <v>357</v>
      </c>
      <c r="OAF95" s="590" t="s">
        <v>357</v>
      </c>
      <c r="OAG95" s="590" t="s">
        <v>357</v>
      </c>
      <c r="OAH95" s="590" t="s">
        <v>357</v>
      </c>
      <c r="OAI95" s="590" t="s">
        <v>357</v>
      </c>
      <c r="OAJ95" s="590" t="s">
        <v>357</v>
      </c>
      <c r="OAK95" s="590" t="s">
        <v>357</v>
      </c>
      <c r="OAL95" s="590" t="s">
        <v>357</v>
      </c>
      <c r="OAM95" s="590" t="s">
        <v>357</v>
      </c>
      <c r="OAN95" s="590" t="s">
        <v>357</v>
      </c>
      <c r="OAO95" s="590" t="s">
        <v>357</v>
      </c>
      <c r="OAP95" s="590" t="s">
        <v>357</v>
      </c>
      <c r="OAQ95" s="590" t="s">
        <v>357</v>
      </c>
      <c r="OAR95" s="590" t="s">
        <v>357</v>
      </c>
      <c r="OAS95" s="590" t="s">
        <v>357</v>
      </c>
      <c r="OAT95" s="590" t="s">
        <v>357</v>
      </c>
      <c r="OAU95" s="590" t="s">
        <v>357</v>
      </c>
      <c r="OAV95" s="590" t="s">
        <v>357</v>
      </c>
      <c r="OAW95" s="590" t="s">
        <v>357</v>
      </c>
      <c r="OAX95" s="590" t="s">
        <v>357</v>
      </c>
      <c r="OAY95" s="590" t="s">
        <v>357</v>
      </c>
      <c r="OAZ95" s="590" t="s">
        <v>357</v>
      </c>
      <c r="OBA95" s="590" t="s">
        <v>357</v>
      </c>
      <c r="OBB95" s="590" t="s">
        <v>357</v>
      </c>
      <c r="OBC95" s="590" t="s">
        <v>357</v>
      </c>
      <c r="OBD95" s="590" t="s">
        <v>357</v>
      </c>
      <c r="OBE95" s="590" t="s">
        <v>357</v>
      </c>
      <c r="OBF95" s="590" t="s">
        <v>357</v>
      </c>
      <c r="OBG95" s="590" t="s">
        <v>357</v>
      </c>
      <c r="OBH95" s="590" t="s">
        <v>357</v>
      </c>
      <c r="OBI95" s="590" t="s">
        <v>357</v>
      </c>
      <c r="OBJ95" s="590" t="s">
        <v>357</v>
      </c>
      <c r="OBK95" s="590" t="s">
        <v>357</v>
      </c>
      <c r="OBL95" s="590" t="s">
        <v>357</v>
      </c>
      <c r="OBM95" s="590" t="s">
        <v>357</v>
      </c>
      <c r="OBN95" s="590" t="s">
        <v>357</v>
      </c>
      <c r="OBO95" s="590" t="s">
        <v>357</v>
      </c>
      <c r="OBP95" s="590" t="s">
        <v>357</v>
      </c>
      <c r="OBQ95" s="590" t="s">
        <v>357</v>
      </c>
      <c r="OBR95" s="590" t="s">
        <v>357</v>
      </c>
      <c r="OBS95" s="590" t="s">
        <v>357</v>
      </c>
      <c r="OBT95" s="590" t="s">
        <v>357</v>
      </c>
      <c r="OBU95" s="590" t="s">
        <v>357</v>
      </c>
      <c r="OBV95" s="590" t="s">
        <v>357</v>
      </c>
      <c r="OBW95" s="590" t="s">
        <v>357</v>
      </c>
      <c r="OBX95" s="590" t="s">
        <v>357</v>
      </c>
      <c r="OBY95" s="590" t="s">
        <v>357</v>
      </c>
      <c r="OBZ95" s="590" t="s">
        <v>357</v>
      </c>
      <c r="OCA95" s="590" t="s">
        <v>357</v>
      </c>
      <c r="OCB95" s="590" t="s">
        <v>357</v>
      </c>
      <c r="OCC95" s="590" t="s">
        <v>357</v>
      </c>
      <c r="OCD95" s="590" t="s">
        <v>357</v>
      </c>
      <c r="OCE95" s="590" t="s">
        <v>357</v>
      </c>
      <c r="OCF95" s="590" t="s">
        <v>357</v>
      </c>
      <c r="OCG95" s="590" t="s">
        <v>357</v>
      </c>
      <c r="OCH95" s="590" t="s">
        <v>357</v>
      </c>
      <c r="OCI95" s="590" t="s">
        <v>357</v>
      </c>
      <c r="OCJ95" s="590" t="s">
        <v>357</v>
      </c>
      <c r="OCK95" s="590" t="s">
        <v>357</v>
      </c>
      <c r="OCL95" s="590" t="s">
        <v>357</v>
      </c>
      <c r="OCM95" s="590" t="s">
        <v>357</v>
      </c>
      <c r="OCN95" s="590" t="s">
        <v>357</v>
      </c>
      <c r="OCO95" s="590" t="s">
        <v>357</v>
      </c>
      <c r="OCP95" s="590" t="s">
        <v>357</v>
      </c>
      <c r="OCQ95" s="590" t="s">
        <v>357</v>
      </c>
      <c r="OCR95" s="590" t="s">
        <v>357</v>
      </c>
      <c r="OCS95" s="590" t="s">
        <v>357</v>
      </c>
      <c r="OCT95" s="590" t="s">
        <v>357</v>
      </c>
      <c r="OCU95" s="590" t="s">
        <v>357</v>
      </c>
      <c r="OCV95" s="590" t="s">
        <v>357</v>
      </c>
      <c r="OCW95" s="590" t="s">
        <v>357</v>
      </c>
      <c r="OCX95" s="590" t="s">
        <v>357</v>
      </c>
      <c r="OCY95" s="590" t="s">
        <v>357</v>
      </c>
      <c r="OCZ95" s="590" t="s">
        <v>357</v>
      </c>
      <c r="ODA95" s="590" t="s">
        <v>357</v>
      </c>
      <c r="ODB95" s="590" t="s">
        <v>357</v>
      </c>
      <c r="ODC95" s="590" t="s">
        <v>357</v>
      </c>
      <c r="ODD95" s="590" t="s">
        <v>357</v>
      </c>
      <c r="ODE95" s="590" t="s">
        <v>357</v>
      </c>
      <c r="ODF95" s="590" t="s">
        <v>357</v>
      </c>
      <c r="ODG95" s="590" t="s">
        <v>357</v>
      </c>
      <c r="ODH95" s="590" t="s">
        <v>357</v>
      </c>
      <c r="ODI95" s="590" t="s">
        <v>357</v>
      </c>
      <c r="ODJ95" s="590" t="s">
        <v>357</v>
      </c>
      <c r="ODK95" s="590" t="s">
        <v>357</v>
      </c>
      <c r="ODL95" s="590" t="s">
        <v>357</v>
      </c>
      <c r="ODM95" s="590" t="s">
        <v>357</v>
      </c>
      <c r="ODN95" s="590" t="s">
        <v>357</v>
      </c>
      <c r="ODO95" s="590" t="s">
        <v>357</v>
      </c>
      <c r="ODP95" s="590" t="s">
        <v>357</v>
      </c>
      <c r="ODQ95" s="590" t="s">
        <v>357</v>
      </c>
      <c r="ODR95" s="590" t="s">
        <v>357</v>
      </c>
      <c r="ODS95" s="590" t="s">
        <v>357</v>
      </c>
      <c r="ODT95" s="590" t="s">
        <v>357</v>
      </c>
      <c r="ODU95" s="590" t="s">
        <v>357</v>
      </c>
      <c r="ODV95" s="590" t="s">
        <v>357</v>
      </c>
      <c r="ODW95" s="590" t="s">
        <v>357</v>
      </c>
      <c r="ODX95" s="590" t="s">
        <v>357</v>
      </c>
      <c r="ODY95" s="590" t="s">
        <v>357</v>
      </c>
      <c r="ODZ95" s="590" t="s">
        <v>357</v>
      </c>
      <c r="OEA95" s="590" t="s">
        <v>357</v>
      </c>
      <c r="OEB95" s="590" t="s">
        <v>357</v>
      </c>
      <c r="OEC95" s="590" t="s">
        <v>357</v>
      </c>
      <c r="OED95" s="590" t="s">
        <v>357</v>
      </c>
      <c r="OEE95" s="590" t="s">
        <v>357</v>
      </c>
      <c r="OEF95" s="590" t="s">
        <v>357</v>
      </c>
      <c r="OEG95" s="590" t="s">
        <v>357</v>
      </c>
      <c r="OEH95" s="590" t="s">
        <v>357</v>
      </c>
      <c r="OEI95" s="590" t="s">
        <v>357</v>
      </c>
      <c r="OEJ95" s="590" t="s">
        <v>357</v>
      </c>
      <c r="OEK95" s="590" t="s">
        <v>357</v>
      </c>
      <c r="OEL95" s="590" t="s">
        <v>357</v>
      </c>
      <c r="OEM95" s="590" t="s">
        <v>357</v>
      </c>
      <c r="OEN95" s="590" t="s">
        <v>357</v>
      </c>
      <c r="OEO95" s="590" t="s">
        <v>357</v>
      </c>
      <c r="OEP95" s="590" t="s">
        <v>357</v>
      </c>
      <c r="OEQ95" s="590" t="s">
        <v>357</v>
      </c>
      <c r="OER95" s="590" t="s">
        <v>357</v>
      </c>
      <c r="OES95" s="590" t="s">
        <v>357</v>
      </c>
      <c r="OET95" s="590" t="s">
        <v>357</v>
      </c>
      <c r="OEU95" s="590" t="s">
        <v>357</v>
      </c>
      <c r="OEV95" s="590" t="s">
        <v>357</v>
      </c>
      <c r="OEW95" s="590" t="s">
        <v>357</v>
      </c>
      <c r="OEX95" s="590" t="s">
        <v>357</v>
      </c>
      <c r="OEY95" s="590" t="s">
        <v>357</v>
      </c>
      <c r="OEZ95" s="590" t="s">
        <v>357</v>
      </c>
      <c r="OFA95" s="590" t="s">
        <v>357</v>
      </c>
      <c r="OFB95" s="590" t="s">
        <v>357</v>
      </c>
      <c r="OFC95" s="590" t="s">
        <v>357</v>
      </c>
      <c r="OFD95" s="590" t="s">
        <v>357</v>
      </c>
      <c r="OFE95" s="590" t="s">
        <v>357</v>
      </c>
      <c r="OFF95" s="590" t="s">
        <v>357</v>
      </c>
      <c r="OFG95" s="590" t="s">
        <v>357</v>
      </c>
      <c r="OFH95" s="590" t="s">
        <v>357</v>
      </c>
      <c r="OFI95" s="590" t="s">
        <v>357</v>
      </c>
      <c r="OFJ95" s="590" t="s">
        <v>357</v>
      </c>
      <c r="OFK95" s="590" t="s">
        <v>357</v>
      </c>
      <c r="OFL95" s="590" t="s">
        <v>357</v>
      </c>
      <c r="OFM95" s="590" t="s">
        <v>357</v>
      </c>
      <c r="OFN95" s="590" t="s">
        <v>357</v>
      </c>
      <c r="OFO95" s="590" t="s">
        <v>357</v>
      </c>
      <c r="OFP95" s="590" t="s">
        <v>357</v>
      </c>
      <c r="OFQ95" s="590" t="s">
        <v>357</v>
      </c>
      <c r="OFR95" s="590" t="s">
        <v>357</v>
      </c>
      <c r="OFS95" s="590" t="s">
        <v>357</v>
      </c>
      <c r="OFT95" s="590" t="s">
        <v>357</v>
      </c>
      <c r="OFU95" s="590" t="s">
        <v>357</v>
      </c>
      <c r="OFV95" s="590" t="s">
        <v>357</v>
      </c>
      <c r="OFW95" s="590" t="s">
        <v>357</v>
      </c>
      <c r="OFX95" s="590" t="s">
        <v>357</v>
      </c>
      <c r="OFY95" s="590" t="s">
        <v>357</v>
      </c>
      <c r="OFZ95" s="590" t="s">
        <v>357</v>
      </c>
      <c r="OGA95" s="590" t="s">
        <v>357</v>
      </c>
      <c r="OGB95" s="590" t="s">
        <v>357</v>
      </c>
      <c r="OGC95" s="590" t="s">
        <v>357</v>
      </c>
      <c r="OGD95" s="590" t="s">
        <v>357</v>
      </c>
      <c r="OGE95" s="590" t="s">
        <v>357</v>
      </c>
      <c r="OGF95" s="590" t="s">
        <v>357</v>
      </c>
      <c r="OGG95" s="590" t="s">
        <v>357</v>
      </c>
      <c r="OGH95" s="590" t="s">
        <v>357</v>
      </c>
      <c r="OGI95" s="590" t="s">
        <v>357</v>
      </c>
      <c r="OGJ95" s="590" t="s">
        <v>357</v>
      </c>
      <c r="OGK95" s="590" t="s">
        <v>357</v>
      </c>
      <c r="OGL95" s="590" t="s">
        <v>357</v>
      </c>
      <c r="OGM95" s="590" t="s">
        <v>357</v>
      </c>
      <c r="OGN95" s="590" t="s">
        <v>357</v>
      </c>
      <c r="OGO95" s="590" t="s">
        <v>357</v>
      </c>
      <c r="OGP95" s="590" t="s">
        <v>357</v>
      </c>
      <c r="OGQ95" s="590" t="s">
        <v>357</v>
      </c>
      <c r="OGR95" s="590" t="s">
        <v>357</v>
      </c>
      <c r="OGS95" s="590" t="s">
        <v>357</v>
      </c>
      <c r="OGT95" s="590" t="s">
        <v>357</v>
      </c>
      <c r="OGU95" s="590" t="s">
        <v>357</v>
      </c>
      <c r="OGV95" s="590" t="s">
        <v>357</v>
      </c>
      <c r="OGW95" s="590" t="s">
        <v>357</v>
      </c>
      <c r="OGX95" s="590" t="s">
        <v>357</v>
      </c>
      <c r="OGY95" s="590" t="s">
        <v>357</v>
      </c>
      <c r="OGZ95" s="590" t="s">
        <v>357</v>
      </c>
      <c r="OHA95" s="590" t="s">
        <v>357</v>
      </c>
      <c r="OHB95" s="590" t="s">
        <v>357</v>
      </c>
      <c r="OHC95" s="590" t="s">
        <v>357</v>
      </c>
      <c r="OHD95" s="590" t="s">
        <v>357</v>
      </c>
      <c r="OHE95" s="590" t="s">
        <v>357</v>
      </c>
      <c r="OHF95" s="590" t="s">
        <v>357</v>
      </c>
      <c r="OHG95" s="590" t="s">
        <v>357</v>
      </c>
      <c r="OHH95" s="590" t="s">
        <v>357</v>
      </c>
      <c r="OHI95" s="590" t="s">
        <v>357</v>
      </c>
      <c r="OHJ95" s="590" t="s">
        <v>357</v>
      </c>
      <c r="OHK95" s="590" t="s">
        <v>357</v>
      </c>
      <c r="OHL95" s="590" t="s">
        <v>357</v>
      </c>
      <c r="OHM95" s="590" t="s">
        <v>357</v>
      </c>
      <c r="OHN95" s="590" t="s">
        <v>357</v>
      </c>
      <c r="OHO95" s="590" t="s">
        <v>357</v>
      </c>
      <c r="OHP95" s="590" t="s">
        <v>357</v>
      </c>
      <c r="OHQ95" s="590" t="s">
        <v>357</v>
      </c>
      <c r="OHR95" s="590" t="s">
        <v>357</v>
      </c>
      <c r="OHS95" s="590" t="s">
        <v>357</v>
      </c>
      <c r="OHT95" s="590" t="s">
        <v>357</v>
      </c>
      <c r="OHU95" s="590" t="s">
        <v>357</v>
      </c>
      <c r="OHV95" s="590" t="s">
        <v>357</v>
      </c>
      <c r="OHW95" s="590" t="s">
        <v>357</v>
      </c>
      <c r="OHX95" s="590" t="s">
        <v>357</v>
      </c>
      <c r="OHY95" s="590" t="s">
        <v>357</v>
      </c>
      <c r="OHZ95" s="590" t="s">
        <v>357</v>
      </c>
      <c r="OIA95" s="590" t="s">
        <v>357</v>
      </c>
      <c r="OIB95" s="590" t="s">
        <v>357</v>
      </c>
      <c r="OIC95" s="590" t="s">
        <v>357</v>
      </c>
      <c r="OID95" s="590" t="s">
        <v>357</v>
      </c>
      <c r="OIE95" s="590" t="s">
        <v>357</v>
      </c>
      <c r="OIF95" s="590" t="s">
        <v>357</v>
      </c>
      <c r="OIG95" s="590" t="s">
        <v>357</v>
      </c>
      <c r="OIH95" s="590" t="s">
        <v>357</v>
      </c>
      <c r="OII95" s="590" t="s">
        <v>357</v>
      </c>
      <c r="OIJ95" s="590" t="s">
        <v>357</v>
      </c>
      <c r="OIK95" s="590" t="s">
        <v>357</v>
      </c>
      <c r="OIL95" s="590" t="s">
        <v>357</v>
      </c>
      <c r="OIM95" s="590" t="s">
        <v>357</v>
      </c>
      <c r="OIN95" s="590" t="s">
        <v>357</v>
      </c>
      <c r="OIO95" s="590" t="s">
        <v>357</v>
      </c>
      <c r="OIP95" s="590" t="s">
        <v>357</v>
      </c>
      <c r="OIQ95" s="590" t="s">
        <v>357</v>
      </c>
      <c r="OIR95" s="590" t="s">
        <v>357</v>
      </c>
      <c r="OIS95" s="590" t="s">
        <v>357</v>
      </c>
      <c r="OIT95" s="590" t="s">
        <v>357</v>
      </c>
      <c r="OIU95" s="590" t="s">
        <v>357</v>
      </c>
      <c r="OIV95" s="590" t="s">
        <v>357</v>
      </c>
      <c r="OIW95" s="590" t="s">
        <v>357</v>
      </c>
      <c r="OIX95" s="590" t="s">
        <v>357</v>
      </c>
      <c r="OIY95" s="590" t="s">
        <v>357</v>
      </c>
      <c r="OIZ95" s="590" t="s">
        <v>357</v>
      </c>
      <c r="OJA95" s="590" t="s">
        <v>357</v>
      </c>
      <c r="OJB95" s="590" t="s">
        <v>357</v>
      </c>
      <c r="OJC95" s="590" t="s">
        <v>357</v>
      </c>
      <c r="OJD95" s="590" t="s">
        <v>357</v>
      </c>
      <c r="OJE95" s="590" t="s">
        <v>357</v>
      </c>
      <c r="OJF95" s="590" t="s">
        <v>357</v>
      </c>
      <c r="OJG95" s="590" t="s">
        <v>357</v>
      </c>
      <c r="OJH95" s="590" t="s">
        <v>357</v>
      </c>
      <c r="OJI95" s="590" t="s">
        <v>357</v>
      </c>
      <c r="OJJ95" s="590" t="s">
        <v>357</v>
      </c>
      <c r="OJK95" s="590" t="s">
        <v>357</v>
      </c>
      <c r="OJL95" s="590" t="s">
        <v>357</v>
      </c>
      <c r="OJM95" s="590" t="s">
        <v>357</v>
      </c>
      <c r="OJN95" s="590" t="s">
        <v>357</v>
      </c>
      <c r="OJO95" s="590" t="s">
        <v>357</v>
      </c>
      <c r="OJP95" s="590" t="s">
        <v>357</v>
      </c>
      <c r="OJQ95" s="590" t="s">
        <v>357</v>
      </c>
      <c r="OJR95" s="590" t="s">
        <v>357</v>
      </c>
      <c r="OJS95" s="590" t="s">
        <v>357</v>
      </c>
      <c r="OJT95" s="590" t="s">
        <v>357</v>
      </c>
      <c r="OJU95" s="590" t="s">
        <v>357</v>
      </c>
      <c r="OJV95" s="590" t="s">
        <v>357</v>
      </c>
      <c r="OJW95" s="590" t="s">
        <v>357</v>
      </c>
      <c r="OJX95" s="590" t="s">
        <v>357</v>
      </c>
      <c r="OJY95" s="590" t="s">
        <v>357</v>
      </c>
      <c r="OJZ95" s="590" t="s">
        <v>357</v>
      </c>
      <c r="OKA95" s="590" t="s">
        <v>357</v>
      </c>
      <c r="OKB95" s="590" t="s">
        <v>357</v>
      </c>
      <c r="OKC95" s="590" t="s">
        <v>357</v>
      </c>
      <c r="OKD95" s="590" t="s">
        <v>357</v>
      </c>
      <c r="OKE95" s="590" t="s">
        <v>357</v>
      </c>
      <c r="OKF95" s="590" t="s">
        <v>357</v>
      </c>
      <c r="OKG95" s="590" t="s">
        <v>357</v>
      </c>
      <c r="OKH95" s="590" t="s">
        <v>357</v>
      </c>
      <c r="OKI95" s="590" t="s">
        <v>357</v>
      </c>
      <c r="OKJ95" s="590" t="s">
        <v>357</v>
      </c>
      <c r="OKK95" s="590" t="s">
        <v>357</v>
      </c>
      <c r="OKL95" s="590" t="s">
        <v>357</v>
      </c>
      <c r="OKM95" s="590" t="s">
        <v>357</v>
      </c>
      <c r="OKN95" s="590" t="s">
        <v>357</v>
      </c>
      <c r="OKO95" s="590" t="s">
        <v>357</v>
      </c>
      <c r="OKP95" s="590" t="s">
        <v>357</v>
      </c>
      <c r="OKQ95" s="590" t="s">
        <v>357</v>
      </c>
      <c r="OKR95" s="590" t="s">
        <v>357</v>
      </c>
      <c r="OKS95" s="590" t="s">
        <v>357</v>
      </c>
      <c r="OKT95" s="590" t="s">
        <v>357</v>
      </c>
      <c r="OKU95" s="590" t="s">
        <v>357</v>
      </c>
      <c r="OKV95" s="590" t="s">
        <v>357</v>
      </c>
      <c r="OKW95" s="590" t="s">
        <v>357</v>
      </c>
      <c r="OKX95" s="590" t="s">
        <v>357</v>
      </c>
      <c r="OKY95" s="590" t="s">
        <v>357</v>
      </c>
      <c r="OKZ95" s="590" t="s">
        <v>357</v>
      </c>
      <c r="OLA95" s="590" t="s">
        <v>357</v>
      </c>
      <c r="OLB95" s="590" t="s">
        <v>357</v>
      </c>
      <c r="OLC95" s="590" t="s">
        <v>357</v>
      </c>
      <c r="OLD95" s="590" t="s">
        <v>357</v>
      </c>
      <c r="OLE95" s="590" t="s">
        <v>357</v>
      </c>
      <c r="OLF95" s="590" t="s">
        <v>357</v>
      </c>
      <c r="OLG95" s="590" t="s">
        <v>357</v>
      </c>
      <c r="OLH95" s="590" t="s">
        <v>357</v>
      </c>
      <c r="OLI95" s="590" t="s">
        <v>357</v>
      </c>
      <c r="OLJ95" s="590" t="s">
        <v>357</v>
      </c>
      <c r="OLK95" s="590" t="s">
        <v>357</v>
      </c>
      <c r="OLL95" s="590" t="s">
        <v>357</v>
      </c>
      <c r="OLM95" s="590" t="s">
        <v>357</v>
      </c>
      <c r="OLN95" s="590" t="s">
        <v>357</v>
      </c>
      <c r="OLO95" s="590" t="s">
        <v>357</v>
      </c>
      <c r="OLP95" s="590" t="s">
        <v>357</v>
      </c>
      <c r="OLQ95" s="590" t="s">
        <v>357</v>
      </c>
      <c r="OLR95" s="590" t="s">
        <v>357</v>
      </c>
      <c r="OLS95" s="590" t="s">
        <v>357</v>
      </c>
      <c r="OLT95" s="590" t="s">
        <v>357</v>
      </c>
      <c r="OLU95" s="590" t="s">
        <v>357</v>
      </c>
      <c r="OLV95" s="590" t="s">
        <v>357</v>
      </c>
      <c r="OLW95" s="590" t="s">
        <v>357</v>
      </c>
      <c r="OLX95" s="590" t="s">
        <v>357</v>
      </c>
      <c r="OLY95" s="590" t="s">
        <v>357</v>
      </c>
      <c r="OLZ95" s="590" t="s">
        <v>357</v>
      </c>
      <c r="OMA95" s="590" t="s">
        <v>357</v>
      </c>
      <c r="OMB95" s="590" t="s">
        <v>357</v>
      </c>
      <c r="OMC95" s="590" t="s">
        <v>357</v>
      </c>
      <c r="OMD95" s="590" t="s">
        <v>357</v>
      </c>
      <c r="OME95" s="590" t="s">
        <v>357</v>
      </c>
      <c r="OMF95" s="590" t="s">
        <v>357</v>
      </c>
      <c r="OMG95" s="590" t="s">
        <v>357</v>
      </c>
      <c r="OMH95" s="590" t="s">
        <v>357</v>
      </c>
      <c r="OMI95" s="590" t="s">
        <v>357</v>
      </c>
      <c r="OMJ95" s="590" t="s">
        <v>357</v>
      </c>
      <c r="OMK95" s="590" t="s">
        <v>357</v>
      </c>
      <c r="OML95" s="590" t="s">
        <v>357</v>
      </c>
      <c r="OMM95" s="590" t="s">
        <v>357</v>
      </c>
      <c r="OMN95" s="590" t="s">
        <v>357</v>
      </c>
      <c r="OMO95" s="590" t="s">
        <v>357</v>
      </c>
      <c r="OMP95" s="590" t="s">
        <v>357</v>
      </c>
      <c r="OMQ95" s="590" t="s">
        <v>357</v>
      </c>
      <c r="OMR95" s="590" t="s">
        <v>357</v>
      </c>
      <c r="OMS95" s="590" t="s">
        <v>357</v>
      </c>
      <c r="OMT95" s="590" t="s">
        <v>357</v>
      </c>
      <c r="OMU95" s="590" t="s">
        <v>357</v>
      </c>
      <c r="OMV95" s="590" t="s">
        <v>357</v>
      </c>
      <c r="OMW95" s="590" t="s">
        <v>357</v>
      </c>
      <c r="OMX95" s="590" t="s">
        <v>357</v>
      </c>
      <c r="OMY95" s="590" t="s">
        <v>357</v>
      </c>
      <c r="OMZ95" s="590" t="s">
        <v>357</v>
      </c>
      <c r="ONA95" s="590" t="s">
        <v>357</v>
      </c>
      <c r="ONB95" s="590" t="s">
        <v>357</v>
      </c>
      <c r="ONC95" s="590" t="s">
        <v>357</v>
      </c>
      <c r="OND95" s="590" t="s">
        <v>357</v>
      </c>
      <c r="ONE95" s="590" t="s">
        <v>357</v>
      </c>
      <c r="ONF95" s="590" t="s">
        <v>357</v>
      </c>
      <c r="ONG95" s="590" t="s">
        <v>357</v>
      </c>
      <c r="ONH95" s="590" t="s">
        <v>357</v>
      </c>
      <c r="ONI95" s="590" t="s">
        <v>357</v>
      </c>
      <c r="ONJ95" s="590" t="s">
        <v>357</v>
      </c>
      <c r="ONK95" s="590" t="s">
        <v>357</v>
      </c>
      <c r="ONL95" s="590" t="s">
        <v>357</v>
      </c>
      <c r="ONM95" s="590" t="s">
        <v>357</v>
      </c>
      <c r="ONN95" s="590" t="s">
        <v>357</v>
      </c>
      <c r="ONO95" s="590" t="s">
        <v>357</v>
      </c>
      <c r="ONP95" s="590" t="s">
        <v>357</v>
      </c>
      <c r="ONQ95" s="590" t="s">
        <v>357</v>
      </c>
      <c r="ONR95" s="590" t="s">
        <v>357</v>
      </c>
      <c r="ONS95" s="590" t="s">
        <v>357</v>
      </c>
      <c r="ONT95" s="590" t="s">
        <v>357</v>
      </c>
      <c r="ONU95" s="590" t="s">
        <v>357</v>
      </c>
      <c r="ONV95" s="590" t="s">
        <v>357</v>
      </c>
      <c r="ONW95" s="590" t="s">
        <v>357</v>
      </c>
      <c r="ONX95" s="590" t="s">
        <v>357</v>
      </c>
      <c r="ONY95" s="590" t="s">
        <v>357</v>
      </c>
      <c r="ONZ95" s="590" t="s">
        <v>357</v>
      </c>
      <c r="OOA95" s="590" t="s">
        <v>357</v>
      </c>
      <c r="OOB95" s="590" t="s">
        <v>357</v>
      </c>
      <c r="OOC95" s="590" t="s">
        <v>357</v>
      </c>
      <c r="OOD95" s="590" t="s">
        <v>357</v>
      </c>
      <c r="OOE95" s="590" t="s">
        <v>357</v>
      </c>
      <c r="OOF95" s="590" t="s">
        <v>357</v>
      </c>
      <c r="OOG95" s="590" t="s">
        <v>357</v>
      </c>
      <c r="OOH95" s="590" t="s">
        <v>357</v>
      </c>
      <c r="OOI95" s="590" t="s">
        <v>357</v>
      </c>
      <c r="OOJ95" s="590" t="s">
        <v>357</v>
      </c>
      <c r="OOK95" s="590" t="s">
        <v>357</v>
      </c>
      <c r="OOL95" s="590" t="s">
        <v>357</v>
      </c>
      <c r="OOM95" s="590" t="s">
        <v>357</v>
      </c>
      <c r="OON95" s="590" t="s">
        <v>357</v>
      </c>
      <c r="OOO95" s="590" t="s">
        <v>357</v>
      </c>
      <c r="OOP95" s="590" t="s">
        <v>357</v>
      </c>
      <c r="OOQ95" s="590" t="s">
        <v>357</v>
      </c>
      <c r="OOR95" s="590" t="s">
        <v>357</v>
      </c>
      <c r="OOS95" s="590" t="s">
        <v>357</v>
      </c>
      <c r="OOT95" s="590" t="s">
        <v>357</v>
      </c>
      <c r="OOU95" s="590" t="s">
        <v>357</v>
      </c>
      <c r="OOV95" s="590" t="s">
        <v>357</v>
      </c>
      <c r="OOW95" s="590" t="s">
        <v>357</v>
      </c>
      <c r="OOX95" s="590" t="s">
        <v>357</v>
      </c>
      <c r="OOY95" s="590" t="s">
        <v>357</v>
      </c>
      <c r="OOZ95" s="590" t="s">
        <v>357</v>
      </c>
      <c r="OPA95" s="590" t="s">
        <v>357</v>
      </c>
      <c r="OPB95" s="590" t="s">
        <v>357</v>
      </c>
      <c r="OPC95" s="590" t="s">
        <v>357</v>
      </c>
      <c r="OPD95" s="590" t="s">
        <v>357</v>
      </c>
      <c r="OPE95" s="590" t="s">
        <v>357</v>
      </c>
      <c r="OPF95" s="590" t="s">
        <v>357</v>
      </c>
      <c r="OPG95" s="590" t="s">
        <v>357</v>
      </c>
      <c r="OPH95" s="590" t="s">
        <v>357</v>
      </c>
      <c r="OPI95" s="590" t="s">
        <v>357</v>
      </c>
      <c r="OPJ95" s="590" t="s">
        <v>357</v>
      </c>
      <c r="OPK95" s="590" t="s">
        <v>357</v>
      </c>
      <c r="OPL95" s="590" t="s">
        <v>357</v>
      </c>
      <c r="OPM95" s="590" t="s">
        <v>357</v>
      </c>
      <c r="OPN95" s="590" t="s">
        <v>357</v>
      </c>
      <c r="OPO95" s="590" t="s">
        <v>357</v>
      </c>
      <c r="OPP95" s="590" t="s">
        <v>357</v>
      </c>
      <c r="OPQ95" s="590" t="s">
        <v>357</v>
      </c>
      <c r="OPR95" s="590" t="s">
        <v>357</v>
      </c>
      <c r="OPS95" s="590" t="s">
        <v>357</v>
      </c>
      <c r="OPT95" s="590" t="s">
        <v>357</v>
      </c>
      <c r="OPU95" s="590" t="s">
        <v>357</v>
      </c>
      <c r="OPV95" s="590" t="s">
        <v>357</v>
      </c>
      <c r="OPW95" s="590" t="s">
        <v>357</v>
      </c>
      <c r="OPX95" s="590" t="s">
        <v>357</v>
      </c>
      <c r="OPY95" s="590" t="s">
        <v>357</v>
      </c>
      <c r="OPZ95" s="590" t="s">
        <v>357</v>
      </c>
      <c r="OQA95" s="590" t="s">
        <v>357</v>
      </c>
      <c r="OQB95" s="590" t="s">
        <v>357</v>
      </c>
      <c r="OQC95" s="590" t="s">
        <v>357</v>
      </c>
      <c r="OQD95" s="590" t="s">
        <v>357</v>
      </c>
      <c r="OQE95" s="590" t="s">
        <v>357</v>
      </c>
      <c r="OQF95" s="590" t="s">
        <v>357</v>
      </c>
      <c r="OQG95" s="590" t="s">
        <v>357</v>
      </c>
      <c r="OQH95" s="590" t="s">
        <v>357</v>
      </c>
      <c r="OQI95" s="590" t="s">
        <v>357</v>
      </c>
      <c r="OQJ95" s="590" t="s">
        <v>357</v>
      </c>
      <c r="OQK95" s="590" t="s">
        <v>357</v>
      </c>
      <c r="OQL95" s="590" t="s">
        <v>357</v>
      </c>
      <c r="OQM95" s="590" t="s">
        <v>357</v>
      </c>
      <c r="OQN95" s="590" t="s">
        <v>357</v>
      </c>
      <c r="OQO95" s="590" t="s">
        <v>357</v>
      </c>
      <c r="OQP95" s="590" t="s">
        <v>357</v>
      </c>
      <c r="OQQ95" s="590" t="s">
        <v>357</v>
      </c>
      <c r="OQR95" s="590" t="s">
        <v>357</v>
      </c>
      <c r="OQS95" s="590" t="s">
        <v>357</v>
      </c>
      <c r="OQT95" s="590" t="s">
        <v>357</v>
      </c>
      <c r="OQU95" s="590" t="s">
        <v>357</v>
      </c>
      <c r="OQV95" s="590" t="s">
        <v>357</v>
      </c>
      <c r="OQW95" s="590" t="s">
        <v>357</v>
      </c>
      <c r="OQX95" s="590" t="s">
        <v>357</v>
      </c>
      <c r="OQY95" s="590" t="s">
        <v>357</v>
      </c>
      <c r="OQZ95" s="590" t="s">
        <v>357</v>
      </c>
      <c r="ORA95" s="590" t="s">
        <v>357</v>
      </c>
      <c r="ORB95" s="590" t="s">
        <v>357</v>
      </c>
      <c r="ORC95" s="590" t="s">
        <v>357</v>
      </c>
      <c r="ORD95" s="590" t="s">
        <v>357</v>
      </c>
      <c r="ORE95" s="590" t="s">
        <v>357</v>
      </c>
      <c r="ORF95" s="590" t="s">
        <v>357</v>
      </c>
      <c r="ORG95" s="590" t="s">
        <v>357</v>
      </c>
      <c r="ORH95" s="590" t="s">
        <v>357</v>
      </c>
      <c r="ORI95" s="590" t="s">
        <v>357</v>
      </c>
      <c r="ORJ95" s="590" t="s">
        <v>357</v>
      </c>
      <c r="ORK95" s="590" t="s">
        <v>357</v>
      </c>
      <c r="ORL95" s="590" t="s">
        <v>357</v>
      </c>
      <c r="ORM95" s="590" t="s">
        <v>357</v>
      </c>
      <c r="ORN95" s="590" t="s">
        <v>357</v>
      </c>
      <c r="ORO95" s="590" t="s">
        <v>357</v>
      </c>
      <c r="ORP95" s="590" t="s">
        <v>357</v>
      </c>
      <c r="ORQ95" s="590" t="s">
        <v>357</v>
      </c>
      <c r="ORR95" s="590" t="s">
        <v>357</v>
      </c>
      <c r="ORS95" s="590" t="s">
        <v>357</v>
      </c>
      <c r="ORT95" s="590" t="s">
        <v>357</v>
      </c>
      <c r="ORU95" s="590" t="s">
        <v>357</v>
      </c>
      <c r="ORV95" s="590" t="s">
        <v>357</v>
      </c>
      <c r="ORW95" s="590" t="s">
        <v>357</v>
      </c>
      <c r="ORX95" s="590" t="s">
        <v>357</v>
      </c>
      <c r="ORY95" s="590" t="s">
        <v>357</v>
      </c>
      <c r="ORZ95" s="590" t="s">
        <v>357</v>
      </c>
      <c r="OSA95" s="590" t="s">
        <v>357</v>
      </c>
      <c r="OSB95" s="590" t="s">
        <v>357</v>
      </c>
      <c r="OSC95" s="590" t="s">
        <v>357</v>
      </c>
      <c r="OSD95" s="590" t="s">
        <v>357</v>
      </c>
      <c r="OSE95" s="590" t="s">
        <v>357</v>
      </c>
      <c r="OSF95" s="590" t="s">
        <v>357</v>
      </c>
      <c r="OSG95" s="590" t="s">
        <v>357</v>
      </c>
      <c r="OSH95" s="590" t="s">
        <v>357</v>
      </c>
      <c r="OSI95" s="590" t="s">
        <v>357</v>
      </c>
      <c r="OSJ95" s="590" t="s">
        <v>357</v>
      </c>
      <c r="OSK95" s="590" t="s">
        <v>357</v>
      </c>
      <c r="OSL95" s="590" t="s">
        <v>357</v>
      </c>
      <c r="OSM95" s="590" t="s">
        <v>357</v>
      </c>
      <c r="OSN95" s="590" t="s">
        <v>357</v>
      </c>
      <c r="OSO95" s="590" t="s">
        <v>357</v>
      </c>
      <c r="OSP95" s="590" t="s">
        <v>357</v>
      </c>
      <c r="OSQ95" s="590" t="s">
        <v>357</v>
      </c>
      <c r="OSR95" s="590" t="s">
        <v>357</v>
      </c>
      <c r="OSS95" s="590" t="s">
        <v>357</v>
      </c>
      <c r="OST95" s="590" t="s">
        <v>357</v>
      </c>
      <c r="OSU95" s="590" t="s">
        <v>357</v>
      </c>
      <c r="OSV95" s="590" t="s">
        <v>357</v>
      </c>
      <c r="OSW95" s="590" t="s">
        <v>357</v>
      </c>
      <c r="OSX95" s="590" t="s">
        <v>357</v>
      </c>
      <c r="OSY95" s="590" t="s">
        <v>357</v>
      </c>
      <c r="OSZ95" s="590" t="s">
        <v>357</v>
      </c>
      <c r="OTA95" s="590" t="s">
        <v>357</v>
      </c>
      <c r="OTB95" s="590" t="s">
        <v>357</v>
      </c>
      <c r="OTC95" s="590" t="s">
        <v>357</v>
      </c>
      <c r="OTD95" s="590" t="s">
        <v>357</v>
      </c>
      <c r="OTE95" s="590" t="s">
        <v>357</v>
      </c>
      <c r="OTF95" s="590" t="s">
        <v>357</v>
      </c>
      <c r="OTG95" s="590" t="s">
        <v>357</v>
      </c>
      <c r="OTH95" s="590" t="s">
        <v>357</v>
      </c>
      <c r="OTI95" s="590" t="s">
        <v>357</v>
      </c>
      <c r="OTJ95" s="590" t="s">
        <v>357</v>
      </c>
      <c r="OTK95" s="590" t="s">
        <v>357</v>
      </c>
      <c r="OTL95" s="590" t="s">
        <v>357</v>
      </c>
      <c r="OTM95" s="590" t="s">
        <v>357</v>
      </c>
      <c r="OTN95" s="590" t="s">
        <v>357</v>
      </c>
      <c r="OTO95" s="590" t="s">
        <v>357</v>
      </c>
      <c r="OTP95" s="590" t="s">
        <v>357</v>
      </c>
      <c r="OTQ95" s="590" t="s">
        <v>357</v>
      </c>
      <c r="OTR95" s="590" t="s">
        <v>357</v>
      </c>
      <c r="OTS95" s="590" t="s">
        <v>357</v>
      </c>
      <c r="OTT95" s="590" t="s">
        <v>357</v>
      </c>
      <c r="OTU95" s="590" t="s">
        <v>357</v>
      </c>
      <c r="OTV95" s="590" t="s">
        <v>357</v>
      </c>
      <c r="OTW95" s="590" t="s">
        <v>357</v>
      </c>
      <c r="OTX95" s="590" t="s">
        <v>357</v>
      </c>
      <c r="OTY95" s="590" t="s">
        <v>357</v>
      </c>
      <c r="OTZ95" s="590" t="s">
        <v>357</v>
      </c>
      <c r="OUA95" s="590" t="s">
        <v>357</v>
      </c>
      <c r="OUB95" s="590" t="s">
        <v>357</v>
      </c>
      <c r="OUC95" s="590" t="s">
        <v>357</v>
      </c>
      <c r="OUD95" s="590" t="s">
        <v>357</v>
      </c>
      <c r="OUE95" s="590" t="s">
        <v>357</v>
      </c>
      <c r="OUF95" s="590" t="s">
        <v>357</v>
      </c>
      <c r="OUG95" s="590" t="s">
        <v>357</v>
      </c>
      <c r="OUH95" s="590" t="s">
        <v>357</v>
      </c>
      <c r="OUI95" s="590" t="s">
        <v>357</v>
      </c>
      <c r="OUJ95" s="590" t="s">
        <v>357</v>
      </c>
      <c r="OUK95" s="590" t="s">
        <v>357</v>
      </c>
      <c r="OUL95" s="590" t="s">
        <v>357</v>
      </c>
      <c r="OUM95" s="590" t="s">
        <v>357</v>
      </c>
      <c r="OUN95" s="590" t="s">
        <v>357</v>
      </c>
      <c r="OUO95" s="590" t="s">
        <v>357</v>
      </c>
      <c r="OUP95" s="590" t="s">
        <v>357</v>
      </c>
      <c r="OUQ95" s="590" t="s">
        <v>357</v>
      </c>
      <c r="OUR95" s="590" t="s">
        <v>357</v>
      </c>
      <c r="OUS95" s="590" t="s">
        <v>357</v>
      </c>
      <c r="OUT95" s="590" t="s">
        <v>357</v>
      </c>
      <c r="OUU95" s="590" t="s">
        <v>357</v>
      </c>
      <c r="OUV95" s="590" t="s">
        <v>357</v>
      </c>
      <c r="OUW95" s="590" t="s">
        <v>357</v>
      </c>
      <c r="OUX95" s="590" t="s">
        <v>357</v>
      </c>
      <c r="OUY95" s="590" t="s">
        <v>357</v>
      </c>
      <c r="OUZ95" s="590" t="s">
        <v>357</v>
      </c>
      <c r="OVA95" s="590" t="s">
        <v>357</v>
      </c>
      <c r="OVB95" s="590" t="s">
        <v>357</v>
      </c>
      <c r="OVC95" s="590" t="s">
        <v>357</v>
      </c>
      <c r="OVD95" s="590" t="s">
        <v>357</v>
      </c>
      <c r="OVE95" s="590" t="s">
        <v>357</v>
      </c>
      <c r="OVF95" s="590" t="s">
        <v>357</v>
      </c>
      <c r="OVG95" s="590" t="s">
        <v>357</v>
      </c>
      <c r="OVH95" s="590" t="s">
        <v>357</v>
      </c>
      <c r="OVI95" s="590" t="s">
        <v>357</v>
      </c>
      <c r="OVJ95" s="590" t="s">
        <v>357</v>
      </c>
      <c r="OVK95" s="590" t="s">
        <v>357</v>
      </c>
      <c r="OVL95" s="590" t="s">
        <v>357</v>
      </c>
      <c r="OVM95" s="590" t="s">
        <v>357</v>
      </c>
      <c r="OVN95" s="590" t="s">
        <v>357</v>
      </c>
      <c r="OVO95" s="590" t="s">
        <v>357</v>
      </c>
      <c r="OVP95" s="590" t="s">
        <v>357</v>
      </c>
      <c r="OVQ95" s="590" t="s">
        <v>357</v>
      </c>
      <c r="OVR95" s="590" t="s">
        <v>357</v>
      </c>
      <c r="OVS95" s="590" t="s">
        <v>357</v>
      </c>
      <c r="OVT95" s="590" t="s">
        <v>357</v>
      </c>
      <c r="OVU95" s="590" t="s">
        <v>357</v>
      </c>
      <c r="OVV95" s="590" t="s">
        <v>357</v>
      </c>
      <c r="OVW95" s="590" t="s">
        <v>357</v>
      </c>
      <c r="OVX95" s="590" t="s">
        <v>357</v>
      </c>
      <c r="OVY95" s="590" t="s">
        <v>357</v>
      </c>
      <c r="OVZ95" s="590" t="s">
        <v>357</v>
      </c>
      <c r="OWA95" s="590" t="s">
        <v>357</v>
      </c>
      <c r="OWB95" s="590" t="s">
        <v>357</v>
      </c>
      <c r="OWC95" s="590" t="s">
        <v>357</v>
      </c>
      <c r="OWD95" s="590" t="s">
        <v>357</v>
      </c>
      <c r="OWE95" s="590" t="s">
        <v>357</v>
      </c>
      <c r="OWF95" s="590" t="s">
        <v>357</v>
      </c>
      <c r="OWG95" s="590" t="s">
        <v>357</v>
      </c>
      <c r="OWH95" s="590" t="s">
        <v>357</v>
      </c>
      <c r="OWI95" s="590" t="s">
        <v>357</v>
      </c>
      <c r="OWJ95" s="590" t="s">
        <v>357</v>
      </c>
      <c r="OWK95" s="590" t="s">
        <v>357</v>
      </c>
      <c r="OWL95" s="590" t="s">
        <v>357</v>
      </c>
      <c r="OWM95" s="590" t="s">
        <v>357</v>
      </c>
      <c r="OWN95" s="590" t="s">
        <v>357</v>
      </c>
      <c r="OWO95" s="590" t="s">
        <v>357</v>
      </c>
      <c r="OWP95" s="590" t="s">
        <v>357</v>
      </c>
      <c r="OWQ95" s="590" t="s">
        <v>357</v>
      </c>
      <c r="OWR95" s="590" t="s">
        <v>357</v>
      </c>
      <c r="OWS95" s="590" t="s">
        <v>357</v>
      </c>
      <c r="OWT95" s="590" t="s">
        <v>357</v>
      </c>
      <c r="OWU95" s="590" t="s">
        <v>357</v>
      </c>
      <c r="OWV95" s="590" t="s">
        <v>357</v>
      </c>
      <c r="OWW95" s="590" t="s">
        <v>357</v>
      </c>
      <c r="OWX95" s="590" t="s">
        <v>357</v>
      </c>
      <c r="OWY95" s="590" t="s">
        <v>357</v>
      </c>
      <c r="OWZ95" s="590" t="s">
        <v>357</v>
      </c>
      <c r="OXA95" s="590" t="s">
        <v>357</v>
      </c>
      <c r="OXB95" s="590" t="s">
        <v>357</v>
      </c>
      <c r="OXC95" s="590" t="s">
        <v>357</v>
      </c>
      <c r="OXD95" s="590" t="s">
        <v>357</v>
      </c>
      <c r="OXE95" s="590" t="s">
        <v>357</v>
      </c>
      <c r="OXF95" s="590" t="s">
        <v>357</v>
      </c>
      <c r="OXG95" s="590" t="s">
        <v>357</v>
      </c>
      <c r="OXH95" s="590" t="s">
        <v>357</v>
      </c>
      <c r="OXI95" s="590" t="s">
        <v>357</v>
      </c>
      <c r="OXJ95" s="590" t="s">
        <v>357</v>
      </c>
      <c r="OXK95" s="590" t="s">
        <v>357</v>
      </c>
      <c r="OXL95" s="590" t="s">
        <v>357</v>
      </c>
      <c r="OXM95" s="590" t="s">
        <v>357</v>
      </c>
      <c r="OXN95" s="590" t="s">
        <v>357</v>
      </c>
      <c r="OXO95" s="590" t="s">
        <v>357</v>
      </c>
      <c r="OXP95" s="590" t="s">
        <v>357</v>
      </c>
      <c r="OXQ95" s="590" t="s">
        <v>357</v>
      </c>
      <c r="OXR95" s="590" t="s">
        <v>357</v>
      </c>
      <c r="OXS95" s="590" t="s">
        <v>357</v>
      </c>
      <c r="OXT95" s="590" t="s">
        <v>357</v>
      </c>
      <c r="OXU95" s="590" t="s">
        <v>357</v>
      </c>
      <c r="OXV95" s="590" t="s">
        <v>357</v>
      </c>
      <c r="OXW95" s="590" t="s">
        <v>357</v>
      </c>
      <c r="OXX95" s="590" t="s">
        <v>357</v>
      </c>
      <c r="OXY95" s="590" t="s">
        <v>357</v>
      </c>
      <c r="OXZ95" s="590" t="s">
        <v>357</v>
      </c>
      <c r="OYA95" s="590" t="s">
        <v>357</v>
      </c>
      <c r="OYB95" s="590" t="s">
        <v>357</v>
      </c>
      <c r="OYC95" s="590" t="s">
        <v>357</v>
      </c>
      <c r="OYD95" s="590" t="s">
        <v>357</v>
      </c>
      <c r="OYE95" s="590" t="s">
        <v>357</v>
      </c>
      <c r="OYF95" s="590" t="s">
        <v>357</v>
      </c>
      <c r="OYG95" s="590" t="s">
        <v>357</v>
      </c>
      <c r="OYH95" s="590" t="s">
        <v>357</v>
      </c>
      <c r="OYI95" s="590" t="s">
        <v>357</v>
      </c>
      <c r="OYJ95" s="590" t="s">
        <v>357</v>
      </c>
      <c r="OYK95" s="590" t="s">
        <v>357</v>
      </c>
      <c r="OYL95" s="590" t="s">
        <v>357</v>
      </c>
      <c r="OYM95" s="590" t="s">
        <v>357</v>
      </c>
      <c r="OYN95" s="590" t="s">
        <v>357</v>
      </c>
      <c r="OYO95" s="590" t="s">
        <v>357</v>
      </c>
      <c r="OYP95" s="590" t="s">
        <v>357</v>
      </c>
      <c r="OYQ95" s="590" t="s">
        <v>357</v>
      </c>
      <c r="OYR95" s="590" t="s">
        <v>357</v>
      </c>
      <c r="OYS95" s="590" t="s">
        <v>357</v>
      </c>
      <c r="OYT95" s="590" t="s">
        <v>357</v>
      </c>
      <c r="OYU95" s="590" t="s">
        <v>357</v>
      </c>
      <c r="OYV95" s="590" t="s">
        <v>357</v>
      </c>
      <c r="OYW95" s="590" t="s">
        <v>357</v>
      </c>
      <c r="OYX95" s="590" t="s">
        <v>357</v>
      </c>
      <c r="OYY95" s="590" t="s">
        <v>357</v>
      </c>
      <c r="OYZ95" s="590" t="s">
        <v>357</v>
      </c>
      <c r="OZA95" s="590" t="s">
        <v>357</v>
      </c>
      <c r="OZB95" s="590" t="s">
        <v>357</v>
      </c>
      <c r="OZC95" s="590" t="s">
        <v>357</v>
      </c>
      <c r="OZD95" s="590" t="s">
        <v>357</v>
      </c>
      <c r="OZE95" s="590" t="s">
        <v>357</v>
      </c>
      <c r="OZF95" s="590" t="s">
        <v>357</v>
      </c>
      <c r="OZG95" s="590" t="s">
        <v>357</v>
      </c>
      <c r="OZH95" s="590" t="s">
        <v>357</v>
      </c>
      <c r="OZI95" s="590" t="s">
        <v>357</v>
      </c>
      <c r="OZJ95" s="590" t="s">
        <v>357</v>
      </c>
      <c r="OZK95" s="590" t="s">
        <v>357</v>
      </c>
      <c r="OZL95" s="590" t="s">
        <v>357</v>
      </c>
      <c r="OZM95" s="590" t="s">
        <v>357</v>
      </c>
      <c r="OZN95" s="590" t="s">
        <v>357</v>
      </c>
      <c r="OZO95" s="590" t="s">
        <v>357</v>
      </c>
      <c r="OZP95" s="590" t="s">
        <v>357</v>
      </c>
      <c r="OZQ95" s="590" t="s">
        <v>357</v>
      </c>
      <c r="OZR95" s="590" t="s">
        <v>357</v>
      </c>
      <c r="OZS95" s="590" t="s">
        <v>357</v>
      </c>
      <c r="OZT95" s="590" t="s">
        <v>357</v>
      </c>
      <c r="OZU95" s="590" t="s">
        <v>357</v>
      </c>
      <c r="OZV95" s="590" t="s">
        <v>357</v>
      </c>
      <c r="OZW95" s="590" t="s">
        <v>357</v>
      </c>
      <c r="OZX95" s="590" t="s">
        <v>357</v>
      </c>
      <c r="OZY95" s="590" t="s">
        <v>357</v>
      </c>
      <c r="OZZ95" s="590" t="s">
        <v>357</v>
      </c>
      <c r="PAA95" s="590" t="s">
        <v>357</v>
      </c>
      <c r="PAB95" s="590" t="s">
        <v>357</v>
      </c>
      <c r="PAC95" s="590" t="s">
        <v>357</v>
      </c>
      <c r="PAD95" s="590" t="s">
        <v>357</v>
      </c>
      <c r="PAE95" s="590" t="s">
        <v>357</v>
      </c>
      <c r="PAF95" s="590" t="s">
        <v>357</v>
      </c>
      <c r="PAG95" s="590" t="s">
        <v>357</v>
      </c>
      <c r="PAH95" s="590" t="s">
        <v>357</v>
      </c>
      <c r="PAI95" s="590" t="s">
        <v>357</v>
      </c>
      <c r="PAJ95" s="590" t="s">
        <v>357</v>
      </c>
      <c r="PAK95" s="590" t="s">
        <v>357</v>
      </c>
      <c r="PAL95" s="590" t="s">
        <v>357</v>
      </c>
      <c r="PAM95" s="590" t="s">
        <v>357</v>
      </c>
      <c r="PAN95" s="590" t="s">
        <v>357</v>
      </c>
      <c r="PAO95" s="590" t="s">
        <v>357</v>
      </c>
      <c r="PAP95" s="590" t="s">
        <v>357</v>
      </c>
      <c r="PAQ95" s="590" t="s">
        <v>357</v>
      </c>
      <c r="PAR95" s="590" t="s">
        <v>357</v>
      </c>
      <c r="PAS95" s="590" t="s">
        <v>357</v>
      </c>
      <c r="PAT95" s="590" t="s">
        <v>357</v>
      </c>
      <c r="PAU95" s="590" t="s">
        <v>357</v>
      </c>
      <c r="PAV95" s="590" t="s">
        <v>357</v>
      </c>
      <c r="PAW95" s="590" t="s">
        <v>357</v>
      </c>
      <c r="PAX95" s="590" t="s">
        <v>357</v>
      </c>
      <c r="PAY95" s="590" t="s">
        <v>357</v>
      </c>
      <c r="PAZ95" s="590" t="s">
        <v>357</v>
      </c>
      <c r="PBA95" s="590" t="s">
        <v>357</v>
      </c>
      <c r="PBB95" s="590" t="s">
        <v>357</v>
      </c>
      <c r="PBC95" s="590" t="s">
        <v>357</v>
      </c>
      <c r="PBD95" s="590" t="s">
        <v>357</v>
      </c>
      <c r="PBE95" s="590" t="s">
        <v>357</v>
      </c>
      <c r="PBF95" s="590" t="s">
        <v>357</v>
      </c>
      <c r="PBG95" s="590" t="s">
        <v>357</v>
      </c>
      <c r="PBH95" s="590" t="s">
        <v>357</v>
      </c>
      <c r="PBI95" s="590" t="s">
        <v>357</v>
      </c>
      <c r="PBJ95" s="590" t="s">
        <v>357</v>
      </c>
      <c r="PBK95" s="590" t="s">
        <v>357</v>
      </c>
      <c r="PBL95" s="590" t="s">
        <v>357</v>
      </c>
      <c r="PBM95" s="590" t="s">
        <v>357</v>
      </c>
      <c r="PBN95" s="590" t="s">
        <v>357</v>
      </c>
      <c r="PBO95" s="590" t="s">
        <v>357</v>
      </c>
      <c r="PBP95" s="590" t="s">
        <v>357</v>
      </c>
      <c r="PBQ95" s="590" t="s">
        <v>357</v>
      </c>
      <c r="PBR95" s="590" t="s">
        <v>357</v>
      </c>
      <c r="PBS95" s="590" t="s">
        <v>357</v>
      </c>
      <c r="PBT95" s="590" t="s">
        <v>357</v>
      </c>
      <c r="PBU95" s="590" t="s">
        <v>357</v>
      </c>
      <c r="PBV95" s="590" t="s">
        <v>357</v>
      </c>
      <c r="PBW95" s="590" t="s">
        <v>357</v>
      </c>
      <c r="PBX95" s="590" t="s">
        <v>357</v>
      </c>
      <c r="PBY95" s="590" t="s">
        <v>357</v>
      </c>
      <c r="PBZ95" s="590" t="s">
        <v>357</v>
      </c>
      <c r="PCA95" s="590" t="s">
        <v>357</v>
      </c>
      <c r="PCB95" s="590" t="s">
        <v>357</v>
      </c>
      <c r="PCC95" s="590" t="s">
        <v>357</v>
      </c>
      <c r="PCD95" s="590" t="s">
        <v>357</v>
      </c>
      <c r="PCE95" s="590" t="s">
        <v>357</v>
      </c>
      <c r="PCF95" s="590" t="s">
        <v>357</v>
      </c>
      <c r="PCG95" s="590" t="s">
        <v>357</v>
      </c>
      <c r="PCH95" s="590" t="s">
        <v>357</v>
      </c>
      <c r="PCI95" s="590" t="s">
        <v>357</v>
      </c>
      <c r="PCJ95" s="590" t="s">
        <v>357</v>
      </c>
      <c r="PCK95" s="590" t="s">
        <v>357</v>
      </c>
      <c r="PCL95" s="590" t="s">
        <v>357</v>
      </c>
      <c r="PCM95" s="590" t="s">
        <v>357</v>
      </c>
      <c r="PCN95" s="590" t="s">
        <v>357</v>
      </c>
      <c r="PCO95" s="590" t="s">
        <v>357</v>
      </c>
      <c r="PCP95" s="590" t="s">
        <v>357</v>
      </c>
      <c r="PCQ95" s="590" t="s">
        <v>357</v>
      </c>
      <c r="PCR95" s="590" t="s">
        <v>357</v>
      </c>
      <c r="PCS95" s="590" t="s">
        <v>357</v>
      </c>
      <c r="PCT95" s="590" t="s">
        <v>357</v>
      </c>
      <c r="PCU95" s="590" t="s">
        <v>357</v>
      </c>
      <c r="PCV95" s="590" t="s">
        <v>357</v>
      </c>
      <c r="PCW95" s="590" t="s">
        <v>357</v>
      </c>
      <c r="PCX95" s="590" t="s">
        <v>357</v>
      </c>
      <c r="PCY95" s="590" t="s">
        <v>357</v>
      </c>
      <c r="PCZ95" s="590" t="s">
        <v>357</v>
      </c>
      <c r="PDA95" s="590" t="s">
        <v>357</v>
      </c>
      <c r="PDB95" s="590" t="s">
        <v>357</v>
      </c>
      <c r="PDC95" s="590" t="s">
        <v>357</v>
      </c>
      <c r="PDD95" s="590" t="s">
        <v>357</v>
      </c>
      <c r="PDE95" s="590" t="s">
        <v>357</v>
      </c>
      <c r="PDF95" s="590" t="s">
        <v>357</v>
      </c>
      <c r="PDG95" s="590" t="s">
        <v>357</v>
      </c>
      <c r="PDH95" s="590" t="s">
        <v>357</v>
      </c>
      <c r="PDI95" s="590" t="s">
        <v>357</v>
      </c>
      <c r="PDJ95" s="590" t="s">
        <v>357</v>
      </c>
      <c r="PDK95" s="590" t="s">
        <v>357</v>
      </c>
      <c r="PDL95" s="590" t="s">
        <v>357</v>
      </c>
      <c r="PDM95" s="590" t="s">
        <v>357</v>
      </c>
      <c r="PDN95" s="590" t="s">
        <v>357</v>
      </c>
      <c r="PDO95" s="590" t="s">
        <v>357</v>
      </c>
      <c r="PDP95" s="590" t="s">
        <v>357</v>
      </c>
      <c r="PDQ95" s="590" t="s">
        <v>357</v>
      </c>
      <c r="PDR95" s="590" t="s">
        <v>357</v>
      </c>
      <c r="PDS95" s="590" t="s">
        <v>357</v>
      </c>
      <c r="PDT95" s="590" t="s">
        <v>357</v>
      </c>
      <c r="PDU95" s="590" t="s">
        <v>357</v>
      </c>
      <c r="PDV95" s="590" t="s">
        <v>357</v>
      </c>
      <c r="PDW95" s="590" t="s">
        <v>357</v>
      </c>
      <c r="PDX95" s="590" t="s">
        <v>357</v>
      </c>
      <c r="PDY95" s="590" t="s">
        <v>357</v>
      </c>
      <c r="PDZ95" s="590" t="s">
        <v>357</v>
      </c>
      <c r="PEA95" s="590" t="s">
        <v>357</v>
      </c>
      <c r="PEB95" s="590" t="s">
        <v>357</v>
      </c>
      <c r="PEC95" s="590" t="s">
        <v>357</v>
      </c>
      <c r="PED95" s="590" t="s">
        <v>357</v>
      </c>
      <c r="PEE95" s="590" t="s">
        <v>357</v>
      </c>
      <c r="PEF95" s="590" t="s">
        <v>357</v>
      </c>
      <c r="PEG95" s="590" t="s">
        <v>357</v>
      </c>
      <c r="PEH95" s="590" t="s">
        <v>357</v>
      </c>
      <c r="PEI95" s="590" t="s">
        <v>357</v>
      </c>
      <c r="PEJ95" s="590" t="s">
        <v>357</v>
      </c>
      <c r="PEK95" s="590" t="s">
        <v>357</v>
      </c>
      <c r="PEL95" s="590" t="s">
        <v>357</v>
      </c>
      <c r="PEM95" s="590" t="s">
        <v>357</v>
      </c>
      <c r="PEN95" s="590" t="s">
        <v>357</v>
      </c>
      <c r="PEO95" s="590" t="s">
        <v>357</v>
      </c>
      <c r="PEP95" s="590" t="s">
        <v>357</v>
      </c>
      <c r="PEQ95" s="590" t="s">
        <v>357</v>
      </c>
      <c r="PER95" s="590" t="s">
        <v>357</v>
      </c>
      <c r="PES95" s="590" t="s">
        <v>357</v>
      </c>
      <c r="PET95" s="590" t="s">
        <v>357</v>
      </c>
      <c r="PEU95" s="590" t="s">
        <v>357</v>
      </c>
      <c r="PEV95" s="590" t="s">
        <v>357</v>
      </c>
      <c r="PEW95" s="590" t="s">
        <v>357</v>
      </c>
      <c r="PEX95" s="590" t="s">
        <v>357</v>
      </c>
      <c r="PEY95" s="590" t="s">
        <v>357</v>
      </c>
      <c r="PEZ95" s="590" t="s">
        <v>357</v>
      </c>
      <c r="PFA95" s="590" t="s">
        <v>357</v>
      </c>
      <c r="PFB95" s="590" t="s">
        <v>357</v>
      </c>
      <c r="PFC95" s="590" t="s">
        <v>357</v>
      </c>
      <c r="PFD95" s="590" t="s">
        <v>357</v>
      </c>
      <c r="PFE95" s="590" t="s">
        <v>357</v>
      </c>
      <c r="PFF95" s="590" t="s">
        <v>357</v>
      </c>
      <c r="PFG95" s="590" t="s">
        <v>357</v>
      </c>
      <c r="PFH95" s="590" t="s">
        <v>357</v>
      </c>
      <c r="PFI95" s="590" t="s">
        <v>357</v>
      </c>
      <c r="PFJ95" s="590" t="s">
        <v>357</v>
      </c>
      <c r="PFK95" s="590" t="s">
        <v>357</v>
      </c>
      <c r="PFL95" s="590" t="s">
        <v>357</v>
      </c>
      <c r="PFM95" s="590" t="s">
        <v>357</v>
      </c>
      <c r="PFN95" s="590" t="s">
        <v>357</v>
      </c>
      <c r="PFO95" s="590" t="s">
        <v>357</v>
      </c>
      <c r="PFP95" s="590" t="s">
        <v>357</v>
      </c>
      <c r="PFQ95" s="590" t="s">
        <v>357</v>
      </c>
      <c r="PFR95" s="590" t="s">
        <v>357</v>
      </c>
      <c r="PFS95" s="590" t="s">
        <v>357</v>
      </c>
      <c r="PFT95" s="590" t="s">
        <v>357</v>
      </c>
      <c r="PFU95" s="590" t="s">
        <v>357</v>
      </c>
      <c r="PFV95" s="590" t="s">
        <v>357</v>
      </c>
      <c r="PFW95" s="590" t="s">
        <v>357</v>
      </c>
      <c r="PFX95" s="590" t="s">
        <v>357</v>
      </c>
      <c r="PFY95" s="590" t="s">
        <v>357</v>
      </c>
      <c r="PFZ95" s="590" t="s">
        <v>357</v>
      </c>
      <c r="PGA95" s="590" t="s">
        <v>357</v>
      </c>
      <c r="PGB95" s="590" t="s">
        <v>357</v>
      </c>
      <c r="PGC95" s="590" t="s">
        <v>357</v>
      </c>
      <c r="PGD95" s="590" t="s">
        <v>357</v>
      </c>
      <c r="PGE95" s="590" t="s">
        <v>357</v>
      </c>
      <c r="PGF95" s="590" t="s">
        <v>357</v>
      </c>
      <c r="PGG95" s="590" t="s">
        <v>357</v>
      </c>
      <c r="PGH95" s="590" t="s">
        <v>357</v>
      </c>
      <c r="PGI95" s="590" t="s">
        <v>357</v>
      </c>
      <c r="PGJ95" s="590" t="s">
        <v>357</v>
      </c>
      <c r="PGK95" s="590" t="s">
        <v>357</v>
      </c>
      <c r="PGL95" s="590" t="s">
        <v>357</v>
      </c>
      <c r="PGM95" s="590" t="s">
        <v>357</v>
      </c>
      <c r="PGN95" s="590" t="s">
        <v>357</v>
      </c>
      <c r="PGO95" s="590" t="s">
        <v>357</v>
      </c>
      <c r="PGP95" s="590" t="s">
        <v>357</v>
      </c>
      <c r="PGQ95" s="590" t="s">
        <v>357</v>
      </c>
      <c r="PGR95" s="590" t="s">
        <v>357</v>
      </c>
      <c r="PGS95" s="590" t="s">
        <v>357</v>
      </c>
      <c r="PGT95" s="590" t="s">
        <v>357</v>
      </c>
      <c r="PGU95" s="590" t="s">
        <v>357</v>
      </c>
      <c r="PGV95" s="590" t="s">
        <v>357</v>
      </c>
      <c r="PGW95" s="590" t="s">
        <v>357</v>
      </c>
      <c r="PGX95" s="590" t="s">
        <v>357</v>
      </c>
      <c r="PGY95" s="590" t="s">
        <v>357</v>
      </c>
      <c r="PGZ95" s="590" t="s">
        <v>357</v>
      </c>
      <c r="PHA95" s="590" t="s">
        <v>357</v>
      </c>
      <c r="PHB95" s="590" t="s">
        <v>357</v>
      </c>
      <c r="PHC95" s="590" t="s">
        <v>357</v>
      </c>
      <c r="PHD95" s="590" t="s">
        <v>357</v>
      </c>
      <c r="PHE95" s="590" t="s">
        <v>357</v>
      </c>
      <c r="PHF95" s="590" t="s">
        <v>357</v>
      </c>
      <c r="PHG95" s="590" t="s">
        <v>357</v>
      </c>
      <c r="PHH95" s="590" t="s">
        <v>357</v>
      </c>
      <c r="PHI95" s="590" t="s">
        <v>357</v>
      </c>
      <c r="PHJ95" s="590" t="s">
        <v>357</v>
      </c>
      <c r="PHK95" s="590" t="s">
        <v>357</v>
      </c>
      <c r="PHL95" s="590" t="s">
        <v>357</v>
      </c>
      <c r="PHM95" s="590" t="s">
        <v>357</v>
      </c>
      <c r="PHN95" s="590" t="s">
        <v>357</v>
      </c>
      <c r="PHO95" s="590" t="s">
        <v>357</v>
      </c>
      <c r="PHP95" s="590" t="s">
        <v>357</v>
      </c>
      <c r="PHQ95" s="590" t="s">
        <v>357</v>
      </c>
      <c r="PHR95" s="590" t="s">
        <v>357</v>
      </c>
      <c r="PHS95" s="590" t="s">
        <v>357</v>
      </c>
      <c r="PHT95" s="590" t="s">
        <v>357</v>
      </c>
      <c r="PHU95" s="590" t="s">
        <v>357</v>
      </c>
      <c r="PHV95" s="590" t="s">
        <v>357</v>
      </c>
      <c r="PHW95" s="590" t="s">
        <v>357</v>
      </c>
      <c r="PHX95" s="590" t="s">
        <v>357</v>
      </c>
      <c r="PHY95" s="590" t="s">
        <v>357</v>
      </c>
      <c r="PHZ95" s="590" t="s">
        <v>357</v>
      </c>
      <c r="PIA95" s="590" t="s">
        <v>357</v>
      </c>
      <c r="PIB95" s="590" t="s">
        <v>357</v>
      </c>
      <c r="PIC95" s="590" t="s">
        <v>357</v>
      </c>
      <c r="PID95" s="590" t="s">
        <v>357</v>
      </c>
      <c r="PIE95" s="590" t="s">
        <v>357</v>
      </c>
      <c r="PIF95" s="590" t="s">
        <v>357</v>
      </c>
      <c r="PIG95" s="590" t="s">
        <v>357</v>
      </c>
      <c r="PIH95" s="590" t="s">
        <v>357</v>
      </c>
      <c r="PII95" s="590" t="s">
        <v>357</v>
      </c>
      <c r="PIJ95" s="590" t="s">
        <v>357</v>
      </c>
      <c r="PIK95" s="590" t="s">
        <v>357</v>
      </c>
      <c r="PIL95" s="590" t="s">
        <v>357</v>
      </c>
      <c r="PIM95" s="590" t="s">
        <v>357</v>
      </c>
      <c r="PIN95" s="590" t="s">
        <v>357</v>
      </c>
      <c r="PIO95" s="590" t="s">
        <v>357</v>
      </c>
      <c r="PIP95" s="590" t="s">
        <v>357</v>
      </c>
      <c r="PIQ95" s="590" t="s">
        <v>357</v>
      </c>
      <c r="PIR95" s="590" t="s">
        <v>357</v>
      </c>
      <c r="PIS95" s="590" t="s">
        <v>357</v>
      </c>
      <c r="PIT95" s="590" t="s">
        <v>357</v>
      </c>
      <c r="PIU95" s="590" t="s">
        <v>357</v>
      </c>
      <c r="PIV95" s="590" t="s">
        <v>357</v>
      </c>
      <c r="PIW95" s="590" t="s">
        <v>357</v>
      </c>
      <c r="PIX95" s="590" t="s">
        <v>357</v>
      </c>
      <c r="PIY95" s="590" t="s">
        <v>357</v>
      </c>
      <c r="PIZ95" s="590" t="s">
        <v>357</v>
      </c>
      <c r="PJA95" s="590" t="s">
        <v>357</v>
      </c>
      <c r="PJB95" s="590" t="s">
        <v>357</v>
      </c>
      <c r="PJC95" s="590" t="s">
        <v>357</v>
      </c>
      <c r="PJD95" s="590" t="s">
        <v>357</v>
      </c>
      <c r="PJE95" s="590" t="s">
        <v>357</v>
      </c>
      <c r="PJF95" s="590" t="s">
        <v>357</v>
      </c>
      <c r="PJG95" s="590" t="s">
        <v>357</v>
      </c>
      <c r="PJH95" s="590" t="s">
        <v>357</v>
      </c>
      <c r="PJI95" s="590" t="s">
        <v>357</v>
      </c>
      <c r="PJJ95" s="590" t="s">
        <v>357</v>
      </c>
      <c r="PJK95" s="590" t="s">
        <v>357</v>
      </c>
      <c r="PJL95" s="590" t="s">
        <v>357</v>
      </c>
      <c r="PJM95" s="590" t="s">
        <v>357</v>
      </c>
      <c r="PJN95" s="590" t="s">
        <v>357</v>
      </c>
      <c r="PJO95" s="590" t="s">
        <v>357</v>
      </c>
      <c r="PJP95" s="590" t="s">
        <v>357</v>
      </c>
      <c r="PJQ95" s="590" t="s">
        <v>357</v>
      </c>
      <c r="PJR95" s="590" t="s">
        <v>357</v>
      </c>
      <c r="PJS95" s="590" t="s">
        <v>357</v>
      </c>
      <c r="PJT95" s="590" t="s">
        <v>357</v>
      </c>
      <c r="PJU95" s="590" t="s">
        <v>357</v>
      </c>
      <c r="PJV95" s="590" t="s">
        <v>357</v>
      </c>
      <c r="PJW95" s="590" t="s">
        <v>357</v>
      </c>
      <c r="PJX95" s="590" t="s">
        <v>357</v>
      </c>
      <c r="PJY95" s="590" t="s">
        <v>357</v>
      </c>
      <c r="PJZ95" s="590" t="s">
        <v>357</v>
      </c>
      <c r="PKA95" s="590" t="s">
        <v>357</v>
      </c>
      <c r="PKB95" s="590" t="s">
        <v>357</v>
      </c>
      <c r="PKC95" s="590" t="s">
        <v>357</v>
      </c>
      <c r="PKD95" s="590" t="s">
        <v>357</v>
      </c>
      <c r="PKE95" s="590" t="s">
        <v>357</v>
      </c>
      <c r="PKF95" s="590" t="s">
        <v>357</v>
      </c>
      <c r="PKG95" s="590" t="s">
        <v>357</v>
      </c>
      <c r="PKH95" s="590" t="s">
        <v>357</v>
      </c>
      <c r="PKI95" s="590" t="s">
        <v>357</v>
      </c>
      <c r="PKJ95" s="590" t="s">
        <v>357</v>
      </c>
      <c r="PKK95" s="590" t="s">
        <v>357</v>
      </c>
      <c r="PKL95" s="590" t="s">
        <v>357</v>
      </c>
      <c r="PKM95" s="590" t="s">
        <v>357</v>
      </c>
      <c r="PKN95" s="590" t="s">
        <v>357</v>
      </c>
      <c r="PKO95" s="590" t="s">
        <v>357</v>
      </c>
      <c r="PKP95" s="590" t="s">
        <v>357</v>
      </c>
      <c r="PKQ95" s="590" t="s">
        <v>357</v>
      </c>
      <c r="PKR95" s="590" t="s">
        <v>357</v>
      </c>
      <c r="PKS95" s="590" t="s">
        <v>357</v>
      </c>
      <c r="PKT95" s="590" t="s">
        <v>357</v>
      </c>
      <c r="PKU95" s="590" t="s">
        <v>357</v>
      </c>
      <c r="PKV95" s="590" t="s">
        <v>357</v>
      </c>
      <c r="PKW95" s="590" t="s">
        <v>357</v>
      </c>
      <c r="PKX95" s="590" t="s">
        <v>357</v>
      </c>
      <c r="PKY95" s="590" t="s">
        <v>357</v>
      </c>
      <c r="PKZ95" s="590" t="s">
        <v>357</v>
      </c>
      <c r="PLA95" s="590" t="s">
        <v>357</v>
      </c>
      <c r="PLB95" s="590" t="s">
        <v>357</v>
      </c>
      <c r="PLC95" s="590" t="s">
        <v>357</v>
      </c>
      <c r="PLD95" s="590" t="s">
        <v>357</v>
      </c>
      <c r="PLE95" s="590" t="s">
        <v>357</v>
      </c>
      <c r="PLF95" s="590" t="s">
        <v>357</v>
      </c>
      <c r="PLG95" s="590" t="s">
        <v>357</v>
      </c>
      <c r="PLH95" s="590" t="s">
        <v>357</v>
      </c>
      <c r="PLI95" s="590" t="s">
        <v>357</v>
      </c>
      <c r="PLJ95" s="590" t="s">
        <v>357</v>
      </c>
      <c r="PLK95" s="590" t="s">
        <v>357</v>
      </c>
      <c r="PLL95" s="590" t="s">
        <v>357</v>
      </c>
      <c r="PLM95" s="590" t="s">
        <v>357</v>
      </c>
      <c r="PLN95" s="590" t="s">
        <v>357</v>
      </c>
      <c r="PLO95" s="590" t="s">
        <v>357</v>
      </c>
      <c r="PLP95" s="590" t="s">
        <v>357</v>
      </c>
      <c r="PLQ95" s="590" t="s">
        <v>357</v>
      </c>
      <c r="PLR95" s="590" t="s">
        <v>357</v>
      </c>
      <c r="PLS95" s="590" t="s">
        <v>357</v>
      </c>
      <c r="PLT95" s="590" t="s">
        <v>357</v>
      </c>
      <c r="PLU95" s="590" t="s">
        <v>357</v>
      </c>
      <c r="PLV95" s="590" t="s">
        <v>357</v>
      </c>
      <c r="PLW95" s="590" t="s">
        <v>357</v>
      </c>
      <c r="PLX95" s="590" t="s">
        <v>357</v>
      </c>
      <c r="PLY95" s="590" t="s">
        <v>357</v>
      </c>
      <c r="PLZ95" s="590" t="s">
        <v>357</v>
      </c>
      <c r="PMA95" s="590" t="s">
        <v>357</v>
      </c>
      <c r="PMB95" s="590" t="s">
        <v>357</v>
      </c>
      <c r="PMC95" s="590" t="s">
        <v>357</v>
      </c>
      <c r="PMD95" s="590" t="s">
        <v>357</v>
      </c>
      <c r="PME95" s="590" t="s">
        <v>357</v>
      </c>
      <c r="PMF95" s="590" t="s">
        <v>357</v>
      </c>
      <c r="PMG95" s="590" t="s">
        <v>357</v>
      </c>
      <c r="PMH95" s="590" t="s">
        <v>357</v>
      </c>
      <c r="PMI95" s="590" t="s">
        <v>357</v>
      </c>
      <c r="PMJ95" s="590" t="s">
        <v>357</v>
      </c>
      <c r="PMK95" s="590" t="s">
        <v>357</v>
      </c>
      <c r="PML95" s="590" t="s">
        <v>357</v>
      </c>
      <c r="PMM95" s="590" t="s">
        <v>357</v>
      </c>
      <c r="PMN95" s="590" t="s">
        <v>357</v>
      </c>
      <c r="PMO95" s="590" t="s">
        <v>357</v>
      </c>
      <c r="PMP95" s="590" t="s">
        <v>357</v>
      </c>
      <c r="PMQ95" s="590" t="s">
        <v>357</v>
      </c>
      <c r="PMR95" s="590" t="s">
        <v>357</v>
      </c>
      <c r="PMS95" s="590" t="s">
        <v>357</v>
      </c>
      <c r="PMT95" s="590" t="s">
        <v>357</v>
      </c>
      <c r="PMU95" s="590" t="s">
        <v>357</v>
      </c>
      <c r="PMV95" s="590" t="s">
        <v>357</v>
      </c>
      <c r="PMW95" s="590" t="s">
        <v>357</v>
      </c>
      <c r="PMX95" s="590" t="s">
        <v>357</v>
      </c>
      <c r="PMY95" s="590" t="s">
        <v>357</v>
      </c>
      <c r="PMZ95" s="590" t="s">
        <v>357</v>
      </c>
      <c r="PNA95" s="590" t="s">
        <v>357</v>
      </c>
      <c r="PNB95" s="590" t="s">
        <v>357</v>
      </c>
      <c r="PNC95" s="590" t="s">
        <v>357</v>
      </c>
      <c r="PND95" s="590" t="s">
        <v>357</v>
      </c>
      <c r="PNE95" s="590" t="s">
        <v>357</v>
      </c>
      <c r="PNF95" s="590" t="s">
        <v>357</v>
      </c>
      <c r="PNG95" s="590" t="s">
        <v>357</v>
      </c>
      <c r="PNH95" s="590" t="s">
        <v>357</v>
      </c>
      <c r="PNI95" s="590" t="s">
        <v>357</v>
      </c>
      <c r="PNJ95" s="590" t="s">
        <v>357</v>
      </c>
      <c r="PNK95" s="590" t="s">
        <v>357</v>
      </c>
      <c r="PNL95" s="590" t="s">
        <v>357</v>
      </c>
      <c r="PNM95" s="590" t="s">
        <v>357</v>
      </c>
      <c r="PNN95" s="590" t="s">
        <v>357</v>
      </c>
      <c r="PNO95" s="590" t="s">
        <v>357</v>
      </c>
      <c r="PNP95" s="590" t="s">
        <v>357</v>
      </c>
      <c r="PNQ95" s="590" t="s">
        <v>357</v>
      </c>
      <c r="PNR95" s="590" t="s">
        <v>357</v>
      </c>
      <c r="PNS95" s="590" t="s">
        <v>357</v>
      </c>
      <c r="PNT95" s="590" t="s">
        <v>357</v>
      </c>
      <c r="PNU95" s="590" t="s">
        <v>357</v>
      </c>
      <c r="PNV95" s="590" t="s">
        <v>357</v>
      </c>
      <c r="PNW95" s="590" t="s">
        <v>357</v>
      </c>
      <c r="PNX95" s="590" t="s">
        <v>357</v>
      </c>
      <c r="PNY95" s="590" t="s">
        <v>357</v>
      </c>
      <c r="PNZ95" s="590" t="s">
        <v>357</v>
      </c>
      <c r="POA95" s="590" t="s">
        <v>357</v>
      </c>
      <c r="POB95" s="590" t="s">
        <v>357</v>
      </c>
      <c r="POC95" s="590" t="s">
        <v>357</v>
      </c>
      <c r="POD95" s="590" t="s">
        <v>357</v>
      </c>
      <c r="POE95" s="590" t="s">
        <v>357</v>
      </c>
      <c r="POF95" s="590" t="s">
        <v>357</v>
      </c>
      <c r="POG95" s="590" t="s">
        <v>357</v>
      </c>
      <c r="POH95" s="590" t="s">
        <v>357</v>
      </c>
      <c r="POI95" s="590" t="s">
        <v>357</v>
      </c>
      <c r="POJ95" s="590" t="s">
        <v>357</v>
      </c>
      <c r="POK95" s="590" t="s">
        <v>357</v>
      </c>
      <c r="POL95" s="590" t="s">
        <v>357</v>
      </c>
      <c r="POM95" s="590" t="s">
        <v>357</v>
      </c>
      <c r="PON95" s="590" t="s">
        <v>357</v>
      </c>
      <c r="POO95" s="590" t="s">
        <v>357</v>
      </c>
      <c r="POP95" s="590" t="s">
        <v>357</v>
      </c>
      <c r="POQ95" s="590" t="s">
        <v>357</v>
      </c>
      <c r="POR95" s="590" t="s">
        <v>357</v>
      </c>
      <c r="POS95" s="590" t="s">
        <v>357</v>
      </c>
      <c r="POT95" s="590" t="s">
        <v>357</v>
      </c>
      <c r="POU95" s="590" t="s">
        <v>357</v>
      </c>
      <c r="POV95" s="590" t="s">
        <v>357</v>
      </c>
      <c r="POW95" s="590" t="s">
        <v>357</v>
      </c>
      <c r="POX95" s="590" t="s">
        <v>357</v>
      </c>
      <c r="POY95" s="590" t="s">
        <v>357</v>
      </c>
      <c r="POZ95" s="590" t="s">
        <v>357</v>
      </c>
      <c r="PPA95" s="590" t="s">
        <v>357</v>
      </c>
      <c r="PPB95" s="590" t="s">
        <v>357</v>
      </c>
      <c r="PPC95" s="590" t="s">
        <v>357</v>
      </c>
      <c r="PPD95" s="590" t="s">
        <v>357</v>
      </c>
      <c r="PPE95" s="590" t="s">
        <v>357</v>
      </c>
      <c r="PPF95" s="590" t="s">
        <v>357</v>
      </c>
      <c r="PPG95" s="590" t="s">
        <v>357</v>
      </c>
      <c r="PPH95" s="590" t="s">
        <v>357</v>
      </c>
      <c r="PPI95" s="590" t="s">
        <v>357</v>
      </c>
      <c r="PPJ95" s="590" t="s">
        <v>357</v>
      </c>
      <c r="PPK95" s="590" t="s">
        <v>357</v>
      </c>
      <c r="PPL95" s="590" t="s">
        <v>357</v>
      </c>
      <c r="PPM95" s="590" t="s">
        <v>357</v>
      </c>
      <c r="PPN95" s="590" t="s">
        <v>357</v>
      </c>
      <c r="PPO95" s="590" t="s">
        <v>357</v>
      </c>
      <c r="PPP95" s="590" t="s">
        <v>357</v>
      </c>
      <c r="PPQ95" s="590" t="s">
        <v>357</v>
      </c>
      <c r="PPR95" s="590" t="s">
        <v>357</v>
      </c>
      <c r="PPS95" s="590" t="s">
        <v>357</v>
      </c>
      <c r="PPT95" s="590" t="s">
        <v>357</v>
      </c>
      <c r="PPU95" s="590" t="s">
        <v>357</v>
      </c>
      <c r="PPV95" s="590" t="s">
        <v>357</v>
      </c>
      <c r="PPW95" s="590" t="s">
        <v>357</v>
      </c>
      <c r="PPX95" s="590" t="s">
        <v>357</v>
      </c>
      <c r="PPY95" s="590" t="s">
        <v>357</v>
      </c>
      <c r="PPZ95" s="590" t="s">
        <v>357</v>
      </c>
      <c r="PQA95" s="590" t="s">
        <v>357</v>
      </c>
      <c r="PQB95" s="590" t="s">
        <v>357</v>
      </c>
      <c r="PQC95" s="590" t="s">
        <v>357</v>
      </c>
      <c r="PQD95" s="590" t="s">
        <v>357</v>
      </c>
      <c r="PQE95" s="590" t="s">
        <v>357</v>
      </c>
      <c r="PQF95" s="590" t="s">
        <v>357</v>
      </c>
      <c r="PQG95" s="590" t="s">
        <v>357</v>
      </c>
      <c r="PQH95" s="590" t="s">
        <v>357</v>
      </c>
      <c r="PQI95" s="590" t="s">
        <v>357</v>
      </c>
      <c r="PQJ95" s="590" t="s">
        <v>357</v>
      </c>
      <c r="PQK95" s="590" t="s">
        <v>357</v>
      </c>
      <c r="PQL95" s="590" t="s">
        <v>357</v>
      </c>
      <c r="PQM95" s="590" t="s">
        <v>357</v>
      </c>
      <c r="PQN95" s="590" t="s">
        <v>357</v>
      </c>
      <c r="PQO95" s="590" t="s">
        <v>357</v>
      </c>
      <c r="PQP95" s="590" t="s">
        <v>357</v>
      </c>
      <c r="PQQ95" s="590" t="s">
        <v>357</v>
      </c>
      <c r="PQR95" s="590" t="s">
        <v>357</v>
      </c>
      <c r="PQS95" s="590" t="s">
        <v>357</v>
      </c>
      <c r="PQT95" s="590" t="s">
        <v>357</v>
      </c>
      <c r="PQU95" s="590" t="s">
        <v>357</v>
      </c>
      <c r="PQV95" s="590" t="s">
        <v>357</v>
      </c>
      <c r="PQW95" s="590" t="s">
        <v>357</v>
      </c>
      <c r="PQX95" s="590" t="s">
        <v>357</v>
      </c>
      <c r="PQY95" s="590" t="s">
        <v>357</v>
      </c>
      <c r="PQZ95" s="590" t="s">
        <v>357</v>
      </c>
      <c r="PRA95" s="590" t="s">
        <v>357</v>
      </c>
      <c r="PRB95" s="590" t="s">
        <v>357</v>
      </c>
      <c r="PRC95" s="590" t="s">
        <v>357</v>
      </c>
      <c r="PRD95" s="590" t="s">
        <v>357</v>
      </c>
      <c r="PRE95" s="590" t="s">
        <v>357</v>
      </c>
      <c r="PRF95" s="590" t="s">
        <v>357</v>
      </c>
      <c r="PRG95" s="590" t="s">
        <v>357</v>
      </c>
      <c r="PRH95" s="590" t="s">
        <v>357</v>
      </c>
      <c r="PRI95" s="590" t="s">
        <v>357</v>
      </c>
      <c r="PRJ95" s="590" t="s">
        <v>357</v>
      </c>
      <c r="PRK95" s="590" t="s">
        <v>357</v>
      </c>
      <c r="PRL95" s="590" t="s">
        <v>357</v>
      </c>
      <c r="PRM95" s="590" t="s">
        <v>357</v>
      </c>
      <c r="PRN95" s="590" t="s">
        <v>357</v>
      </c>
      <c r="PRO95" s="590" t="s">
        <v>357</v>
      </c>
      <c r="PRP95" s="590" t="s">
        <v>357</v>
      </c>
      <c r="PRQ95" s="590" t="s">
        <v>357</v>
      </c>
      <c r="PRR95" s="590" t="s">
        <v>357</v>
      </c>
      <c r="PRS95" s="590" t="s">
        <v>357</v>
      </c>
      <c r="PRT95" s="590" t="s">
        <v>357</v>
      </c>
      <c r="PRU95" s="590" t="s">
        <v>357</v>
      </c>
      <c r="PRV95" s="590" t="s">
        <v>357</v>
      </c>
      <c r="PRW95" s="590" t="s">
        <v>357</v>
      </c>
      <c r="PRX95" s="590" t="s">
        <v>357</v>
      </c>
      <c r="PRY95" s="590" t="s">
        <v>357</v>
      </c>
      <c r="PRZ95" s="590" t="s">
        <v>357</v>
      </c>
      <c r="PSA95" s="590" t="s">
        <v>357</v>
      </c>
      <c r="PSB95" s="590" t="s">
        <v>357</v>
      </c>
      <c r="PSC95" s="590" t="s">
        <v>357</v>
      </c>
      <c r="PSD95" s="590" t="s">
        <v>357</v>
      </c>
      <c r="PSE95" s="590" t="s">
        <v>357</v>
      </c>
      <c r="PSF95" s="590" t="s">
        <v>357</v>
      </c>
      <c r="PSG95" s="590" t="s">
        <v>357</v>
      </c>
      <c r="PSH95" s="590" t="s">
        <v>357</v>
      </c>
      <c r="PSI95" s="590" t="s">
        <v>357</v>
      </c>
      <c r="PSJ95" s="590" t="s">
        <v>357</v>
      </c>
      <c r="PSK95" s="590" t="s">
        <v>357</v>
      </c>
      <c r="PSL95" s="590" t="s">
        <v>357</v>
      </c>
      <c r="PSM95" s="590" t="s">
        <v>357</v>
      </c>
      <c r="PSN95" s="590" t="s">
        <v>357</v>
      </c>
      <c r="PSO95" s="590" t="s">
        <v>357</v>
      </c>
      <c r="PSP95" s="590" t="s">
        <v>357</v>
      </c>
      <c r="PSQ95" s="590" t="s">
        <v>357</v>
      </c>
      <c r="PSR95" s="590" t="s">
        <v>357</v>
      </c>
      <c r="PSS95" s="590" t="s">
        <v>357</v>
      </c>
      <c r="PST95" s="590" t="s">
        <v>357</v>
      </c>
      <c r="PSU95" s="590" t="s">
        <v>357</v>
      </c>
      <c r="PSV95" s="590" t="s">
        <v>357</v>
      </c>
      <c r="PSW95" s="590" t="s">
        <v>357</v>
      </c>
      <c r="PSX95" s="590" t="s">
        <v>357</v>
      </c>
      <c r="PSY95" s="590" t="s">
        <v>357</v>
      </c>
      <c r="PSZ95" s="590" t="s">
        <v>357</v>
      </c>
      <c r="PTA95" s="590" t="s">
        <v>357</v>
      </c>
      <c r="PTB95" s="590" t="s">
        <v>357</v>
      </c>
      <c r="PTC95" s="590" t="s">
        <v>357</v>
      </c>
      <c r="PTD95" s="590" t="s">
        <v>357</v>
      </c>
      <c r="PTE95" s="590" t="s">
        <v>357</v>
      </c>
      <c r="PTF95" s="590" t="s">
        <v>357</v>
      </c>
      <c r="PTG95" s="590" t="s">
        <v>357</v>
      </c>
      <c r="PTH95" s="590" t="s">
        <v>357</v>
      </c>
      <c r="PTI95" s="590" t="s">
        <v>357</v>
      </c>
      <c r="PTJ95" s="590" t="s">
        <v>357</v>
      </c>
      <c r="PTK95" s="590" t="s">
        <v>357</v>
      </c>
      <c r="PTL95" s="590" t="s">
        <v>357</v>
      </c>
      <c r="PTM95" s="590" t="s">
        <v>357</v>
      </c>
      <c r="PTN95" s="590" t="s">
        <v>357</v>
      </c>
      <c r="PTO95" s="590" t="s">
        <v>357</v>
      </c>
      <c r="PTP95" s="590" t="s">
        <v>357</v>
      </c>
      <c r="PTQ95" s="590" t="s">
        <v>357</v>
      </c>
      <c r="PTR95" s="590" t="s">
        <v>357</v>
      </c>
      <c r="PTS95" s="590" t="s">
        <v>357</v>
      </c>
      <c r="PTT95" s="590" t="s">
        <v>357</v>
      </c>
      <c r="PTU95" s="590" t="s">
        <v>357</v>
      </c>
      <c r="PTV95" s="590" t="s">
        <v>357</v>
      </c>
      <c r="PTW95" s="590" t="s">
        <v>357</v>
      </c>
      <c r="PTX95" s="590" t="s">
        <v>357</v>
      </c>
      <c r="PTY95" s="590" t="s">
        <v>357</v>
      </c>
      <c r="PTZ95" s="590" t="s">
        <v>357</v>
      </c>
      <c r="PUA95" s="590" t="s">
        <v>357</v>
      </c>
      <c r="PUB95" s="590" t="s">
        <v>357</v>
      </c>
      <c r="PUC95" s="590" t="s">
        <v>357</v>
      </c>
      <c r="PUD95" s="590" t="s">
        <v>357</v>
      </c>
      <c r="PUE95" s="590" t="s">
        <v>357</v>
      </c>
      <c r="PUF95" s="590" t="s">
        <v>357</v>
      </c>
      <c r="PUG95" s="590" t="s">
        <v>357</v>
      </c>
      <c r="PUH95" s="590" t="s">
        <v>357</v>
      </c>
      <c r="PUI95" s="590" t="s">
        <v>357</v>
      </c>
      <c r="PUJ95" s="590" t="s">
        <v>357</v>
      </c>
      <c r="PUK95" s="590" t="s">
        <v>357</v>
      </c>
      <c r="PUL95" s="590" t="s">
        <v>357</v>
      </c>
      <c r="PUM95" s="590" t="s">
        <v>357</v>
      </c>
      <c r="PUN95" s="590" t="s">
        <v>357</v>
      </c>
      <c r="PUO95" s="590" t="s">
        <v>357</v>
      </c>
      <c r="PUP95" s="590" t="s">
        <v>357</v>
      </c>
      <c r="PUQ95" s="590" t="s">
        <v>357</v>
      </c>
      <c r="PUR95" s="590" t="s">
        <v>357</v>
      </c>
      <c r="PUS95" s="590" t="s">
        <v>357</v>
      </c>
      <c r="PUT95" s="590" t="s">
        <v>357</v>
      </c>
      <c r="PUU95" s="590" t="s">
        <v>357</v>
      </c>
      <c r="PUV95" s="590" t="s">
        <v>357</v>
      </c>
      <c r="PUW95" s="590" t="s">
        <v>357</v>
      </c>
      <c r="PUX95" s="590" t="s">
        <v>357</v>
      </c>
      <c r="PUY95" s="590" t="s">
        <v>357</v>
      </c>
      <c r="PUZ95" s="590" t="s">
        <v>357</v>
      </c>
      <c r="PVA95" s="590" t="s">
        <v>357</v>
      </c>
      <c r="PVB95" s="590" t="s">
        <v>357</v>
      </c>
      <c r="PVC95" s="590" t="s">
        <v>357</v>
      </c>
      <c r="PVD95" s="590" t="s">
        <v>357</v>
      </c>
      <c r="PVE95" s="590" t="s">
        <v>357</v>
      </c>
      <c r="PVF95" s="590" t="s">
        <v>357</v>
      </c>
      <c r="PVG95" s="590" t="s">
        <v>357</v>
      </c>
      <c r="PVH95" s="590" t="s">
        <v>357</v>
      </c>
      <c r="PVI95" s="590" t="s">
        <v>357</v>
      </c>
      <c r="PVJ95" s="590" t="s">
        <v>357</v>
      </c>
      <c r="PVK95" s="590" t="s">
        <v>357</v>
      </c>
      <c r="PVL95" s="590" t="s">
        <v>357</v>
      </c>
      <c r="PVM95" s="590" t="s">
        <v>357</v>
      </c>
      <c r="PVN95" s="590" t="s">
        <v>357</v>
      </c>
      <c r="PVO95" s="590" t="s">
        <v>357</v>
      </c>
      <c r="PVP95" s="590" t="s">
        <v>357</v>
      </c>
      <c r="PVQ95" s="590" t="s">
        <v>357</v>
      </c>
      <c r="PVR95" s="590" t="s">
        <v>357</v>
      </c>
      <c r="PVS95" s="590" t="s">
        <v>357</v>
      </c>
      <c r="PVT95" s="590" t="s">
        <v>357</v>
      </c>
      <c r="PVU95" s="590" t="s">
        <v>357</v>
      </c>
      <c r="PVV95" s="590" t="s">
        <v>357</v>
      </c>
      <c r="PVW95" s="590" t="s">
        <v>357</v>
      </c>
      <c r="PVX95" s="590" t="s">
        <v>357</v>
      </c>
      <c r="PVY95" s="590" t="s">
        <v>357</v>
      </c>
      <c r="PVZ95" s="590" t="s">
        <v>357</v>
      </c>
      <c r="PWA95" s="590" t="s">
        <v>357</v>
      </c>
      <c r="PWB95" s="590" t="s">
        <v>357</v>
      </c>
      <c r="PWC95" s="590" t="s">
        <v>357</v>
      </c>
      <c r="PWD95" s="590" t="s">
        <v>357</v>
      </c>
      <c r="PWE95" s="590" t="s">
        <v>357</v>
      </c>
      <c r="PWF95" s="590" t="s">
        <v>357</v>
      </c>
      <c r="PWG95" s="590" t="s">
        <v>357</v>
      </c>
      <c r="PWH95" s="590" t="s">
        <v>357</v>
      </c>
      <c r="PWI95" s="590" t="s">
        <v>357</v>
      </c>
      <c r="PWJ95" s="590" t="s">
        <v>357</v>
      </c>
      <c r="PWK95" s="590" t="s">
        <v>357</v>
      </c>
      <c r="PWL95" s="590" t="s">
        <v>357</v>
      </c>
      <c r="PWM95" s="590" t="s">
        <v>357</v>
      </c>
      <c r="PWN95" s="590" t="s">
        <v>357</v>
      </c>
      <c r="PWO95" s="590" t="s">
        <v>357</v>
      </c>
      <c r="PWP95" s="590" t="s">
        <v>357</v>
      </c>
      <c r="PWQ95" s="590" t="s">
        <v>357</v>
      </c>
      <c r="PWR95" s="590" t="s">
        <v>357</v>
      </c>
      <c r="PWS95" s="590" t="s">
        <v>357</v>
      </c>
      <c r="PWT95" s="590" t="s">
        <v>357</v>
      </c>
      <c r="PWU95" s="590" t="s">
        <v>357</v>
      </c>
      <c r="PWV95" s="590" t="s">
        <v>357</v>
      </c>
      <c r="PWW95" s="590" t="s">
        <v>357</v>
      </c>
      <c r="PWX95" s="590" t="s">
        <v>357</v>
      </c>
      <c r="PWY95" s="590" t="s">
        <v>357</v>
      </c>
      <c r="PWZ95" s="590" t="s">
        <v>357</v>
      </c>
      <c r="PXA95" s="590" t="s">
        <v>357</v>
      </c>
      <c r="PXB95" s="590" t="s">
        <v>357</v>
      </c>
      <c r="PXC95" s="590" t="s">
        <v>357</v>
      </c>
      <c r="PXD95" s="590" t="s">
        <v>357</v>
      </c>
      <c r="PXE95" s="590" t="s">
        <v>357</v>
      </c>
      <c r="PXF95" s="590" t="s">
        <v>357</v>
      </c>
      <c r="PXG95" s="590" t="s">
        <v>357</v>
      </c>
      <c r="PXH95" s="590" t="s">
        <v>357</v>
      </c>
      <c r="PXI95" s="590" t="s">
        <v>357</v>
      </c>
      <c r="PXJ95" s="590" t="s">
        <v>357</v>
      </c>
      <c r="PXK95" s="590" t="s">
        <v>357</v>
      </c>
      <c r="PXL95" s="590" t="s">
        <v>357</v>
      </c>
      <c r="PXM95" s="590" t="s">
        <v>357</v>
      </c>
      <c r="PXN95" s="590" t="s">
        <v>357</v>
      </c>
      <c r="PXO95" s="590" t="s">
        <v>357</v>
      </c>
      <c r="PXP95" s="590" t="s">
        <v>357</v>
      </c>
      <c r="PXQ95" s="590" t="s">
        <v>357</v>
      </c>
      <c r="PXR95" s="590" t="s">
        <v>357</v>
      </c>
      <c r="PXS95" s="590" t="s">
        <v>357</v>
      </c>
      <c r="PXT95" s="590" t="s">
        <v>357</v>
      </c>
      <c r="PXU95" s="590" t="s">
        <v>357</v>
      </c>
      <c r="PXV95" s="590" t="s">
        <v>357</v>
      </c>
      <c r="PXW95" s="590" t="s">
        <v>357</v>
      </c>
      <c r="PXX95" s="590" t="s">
        <v>357</v>
      </c>
      <c r="PXY95" s="590" t="s">
        <v>357</v>
      </c>
      <c r="PXZ95" s="590" t="s">
        <v>357</v>
      </c>
      <c r="PYA95" s="590" t="s">
        <v>357</v>
      </c>
      <c r="PYB95" s="590" t="s">
        <v>357</v>
      </c>
      <c r="PYC95" s="590" t="s">
        <v>357</v>
      </c>
      <c r="PYD95" s="590" t="s">
        <v>357</v>
      </c>
      <c r="PYE95" s="590" t="s">
        <v>357</v>
      </c>
      <c r="PYF95" s="590" t="s">
        <v>357</v>
      </c>
      <c r="PYG95" s="590" t="s">
        <v>357</v>
      </c>
      <c r="PYH95" s="590" t="s">
        <v>357</v>
      </c>
      <c r="PYI95" s="590" t="s">
        <v>357</v>
      </c>
      <c r="PYJ95" s="590" t="s">
        <v>357</v>
      </c>
      <c r="PYK95" s="590" t="s">
        <v>357</v>
      </c>
      <c r="PYL95" s="590" t="s">
        <v>357</v>
      </c>
      <c r="PYM95" s="590" t="s">
        <v>357</v>
      </c>
      <c r="PYN95" s="590" t="s">
        <v>357</v>
      </c>
      <c r="PYO95" s="590" t="s">
        <v>357</v>
      </c>
      <c r="PYP95" s="590" t="s">
        <v>357</v>
      </c>
      <c r="PYQ95" s="590" t="s">
        <v>357</v>
      </c>
      <c r="PYR95" s="590" t="s">
        <v>357</v>
      </c>
      <c r="PYS95" s="590" t="s">
        <v>357</v>
      </c>
      <c r="PYT95" s="590" t="s">
        <v>357</v>
      </c>
      <c r="PYU95" s="590" t="s">
        <v>357</v>
      </c>
      <c r="PYV95" s="590" t="s">
        <v>357</v>
      </c>
      <c r="PYW95" s="590" t="s">
        <v>357</v>
      </c>
      <c r="PYX95" s="590" t="s">
        <v>357</v>
      </c>
      <c r="PYY95" s="590" t="s">
        <v>357</v>
      </c>
      <c r="PYZ95" s="590" t="s">
        <v>357</v>
      </c>
      <c r="PZA95" s="590" t="s">
        <v>357</v>
      </c>
      <c r="PZB95" s="590" t="s">
        <v>357</v>
      </c>
      <c r="PZC95" s="590" t="s">
        <v>357</v>
      </c>
      <c r="PZD95" s="590" t="s">
        <v>357</v>
      </c>
      <c r="PZE95" s="590" t="s">
        <v>357</v>
      </c>
      <c r="PZF95" s="590" t="s">
        <v>357</v>
      </c>
      <c r="PZG95" s="590" t="s">
        <v>357</v>
      </c>
      <c r="PZH95" s="590" t="s">
        <v>357</v>
      </c>
      <c r="PZI95" s="590" t="s">
        <v>357</v>
      </c>
      <c r="PZJ95" s="590" t="s">
        <v>357</v>
      </c>
      <c r="PZK95" s="590" t="s">
        <v>357</v>
      </c>
      <c r="PZL95" s="590" t="s">
        <v>357</v>
      </c>
      <c r="PZM95" s="590" t="s">
        <v>357</v>
      </c>
      <c r="PZN95" s="590" t="s">
        <v>357</v>
      </c>
      <c r="PZO95" s="590" t="s">
        <v>357</v>
      </c>
      <c r="PZP95" s="590" t="s">
        <v>357</v>
      </c>
      <c r="PZQ95" s="590" t="s">
        <v>357</v>
      </c>
      <c r="PZR95" s="590" t="s">
        <v>357</v>
      </c>
      <c r="PZS95" s="590" t="s">
        <v>357</v>
      </c>
      <c r="PZT95" s="590" t="s">
        <v>357</v>
      </c>
      <c r="PZU95" s="590" t="s">
        <v>357</v>
      </c>
      <c r="PZV95" s="590" t="s">
        <v>357</v>
      </c>
      <c r="PZW95" s="590" t="s">
        <v>357</v>
      </c>
      <c r="PZX95" s="590" t="s">
        <v>357</v>
      </c>
      <c r="PZY95" s="590" t="s">
        <v>357</v>
      </c>
      <c r="PZZ95" s="590" t="s">
        <v>357</v>
      </c>
      <c r="QAA95" s="590" t="s">
        <v>357</v>
      </c>
      <c r="QAB95" s="590" t="s">
        <v>357</v>
      </c>
      <c r="QAC95" s="590" t="s">
        <v>357</v>
      </c>
      <c r="QAD95" s="590" t="s">
        <v>357</v>
      </c>
      <c r="QAE95" s="590" t="s">
        <v>357</v>
      </c>
      <c r="QAF95" s="590" t="s">
        <v>357</v>
      </c>
      <c r="QAG95" s="590" t="s">
        <v>357</v>
      </c>
      <c r="QAH95" s="590" t="s">
        <v>357</v>
      </c>
      <c r="QAI95" s="590" t="s">
        <v>357</v>
      </c>
      <c r="QAJ95" s="590" t="s">
        <v>357</v>
      </c>
      <c r="QAK95" s="590" t="s">
        <v>357</v>
      </c>
      <c r="QAL95" s="590" t="s">
        <v>357</v>
      </c>
      <c r="QAM95" s="590" t="s">
        <v>357</v>
      </c>
      <c r="QAN95" s="590" t="s">
        <v>357</v>
      </c>
      <c r="QAO95" s="590" t="s">
        <v>357</v>
      </c>
      <c r="QAP95" s="590" t="s">
        <v>357</v>
      </c>
      <c r="QAQ95" s="590" t="s">
        <v>357</v>
      </c>
      <c r="QAR95" s="590" t="s">
        <v>357</v>
      </c>
      <c r="QAS95" s="590" t="s">
        <v>357</v>
      </c>
      <c r="QAT95" s="590" t="s">
        <v>357</v>
      </c>
      <c r="QAU95" s="590" t="s">
        <v>357</v>
      </c>
      <c r="QAV95" s="590" t="s">
        <v>357</v>
      </c>
      <c r="QAW95" s="590" t="s">
        <v>357</v>
      </c>
      <c r="QAX95" s="590" t="s">
        <v>357</v>
      </c>
      <c r="QAY95" s="590" t="s">
        <v>357</v>
      </c>
      <c r="QAZ95" s="590" t="s">
        <v>357</v>
      </c>
      <c r="QBA95" s="590" t="s">
        <v>357</v>
      </c>
      <c r="QBB95" s="590" t="s">
        <v>357</v>
      </c>
      <c r="QBC95" s="590" t="s">
        <v>357</v>
      </c>
      <c r="QBD95" s="590" t="s">
        <v>357</v>
      </c>
      <c r="QBE95" s="590" t="s">
        <v>357</v>
      </c>
      <c r="QBF95" s="590" t="s">
        <v>357</v>
      </c>
      <c r="QBG95" s="590" t="s">
        <v>357</v>
      </c>
      <c r="QBH95" s="590" t="s">
        <v>357</v>
      </c>
      <c r="QBI95" s="590" t="s">
        <v>357</v>
      </c>
      <c r="QBJ95" s="590" t="s">
        <v>357</v>
      </c>
      <c r="QBK95" s="590" t="s">
        <v>357</v>
      </c>
      <c r="QBL95" s="590" t="s">
        <v>357</v>
      </c>
      <c r="QBM95" s="590" t="s">
        <v>357</v>
      </c>
      <c r="QBN95" s="590" t="s">
        <v>357</v>
      </c>
      <c r="QBO95" s="590" t="s">
        <v>357</v>
      </c>
      <c r="QBP95" s="590" t="s">
        <v>357</v>
      </c>
      <c r="QBQ95" s="590" t="s">
        <v>357</v>
      </c>
      <c r="QBR95" s="590" t="s">
        <v>357</v>
      </c>
      <c r="QBS95" s="590" t="s">
        <v>357</v>
      </c>
      <c r="QBT95" s="590" t="s">
        <v>357</v>
      </c>
      <c r="QBU95" s="590" t="s">
        <v>357</v>
      </c>
      <c r="QBV95" s="590" t="s">
        <v>357</v>
      </c>
      <c r="QBW95" s="590" t="s">
        <v>357</v>
      </c>
      <c r="QBX95" s="590" t="s">
        <v>357</v>
      </c>
      <c r="QBY95" s="590" t="s">
        <v>357</v>
      </c>
      <c r="QBZ95" s="590" t="s">
        <v>357</v>
      </c>
      <c r="QCA95" s="590" t="s">
        <v>357</v>
      </c>
      <c r="QCB95" s="590" t="s">
        <v>357</v>
      </c>
      <c r="QCC95" s="590" t="s">
        <v>357</v>
      </c>
      <c r="QCD95" s="590" t="s">
        <v>357</v>
      </c>
      <c r="QCE95" s="590" t="s">
        <v>357</v>
      </c>
      <c r="QCF95" s="590" t="s">
        <v>357</v>
      </c>
      <c r="QCG95" s="590" t="s">
        <v>357</v>
      </c>
      <c r="QCH95" s="590" t="s">
        <v>357</v>
      </c>
      <c r="QCI95" s="590" t="s">
        <v>357</v>
      </c>
      <c r="QCJ95" s="590" t="s">
        <v>357</v>
      </c>
      <c r="QCK95" s="590" t="s">
        <v>357</v>
      </c>
      <c r="QCL95" s="590" t="s">
        <v>357</v>
      </c>
      <c r="QCM95" s="590" t="s">
        <v>357</v>
      </c>
      <c r="QCN95" s="590" t="s">
        <v>357</v>
      </c>
      <c r="QCO95" s="590" t="s">
        <v>357</v>
      </c>
      <c r="QCP95" s="590" t="s">
        <v>357</v>
      </c>
      <c r="QCQ95" s="590" t="s">
        <v>357</v>
      </c>
      <c r="QCR95" s="590" t="s">
        <v>357</v>
      </c>
      <c r="QCS95" s="590" t="s">
        <v>357</v>
      </c>
      <c r="QCT95" s="590" t="s">
        <v>357</v>
      </c>
      <c r="QCU95" s="590" t="s">
        <v>357</v>
      </c>
      <c r="QCV95" s="590" t="s">
        <v>357</v>
      </c>
      <c r="QCW95" s="590" t="s">
        <v>357</v>
      </c>
      <c r="QCX95" s="590" t="s">
        <v>357</v>
      </c>
      <c r="QCY95" s="590" t="s">
        <v>357</v>
      </c>
      <c r="QCZ95" s="590" t="s">
        <v>357</v>
      </c>
      <c r="QDA95" s="590" t="s">
        <v>357</v>
      </c>
      <c r="QDB95" s="590" t="s">
        <v>357</v>
      </c>
      <c r="QDC95" s="590" t="s">
        <v>357</v>
      </c>
      <c r="QDD95" s="590" t="s">
        <v>357</v>
      </c>
      <c r="QDE95" s="590" t="s">
        <v>357</v>
      </c>
      <c r="QDF95" s="590" t="s">
        <v>357</v>
      </c>
      <c r="QDG95" s="590" t="s">
        <v>357</v>
      </c>
      <c r="QDH95" s="590" t="s">
        <v>357</v>
      </c>
      <c r="QDI95" s="590" t="s">
        <v>357</v>
      </c>
      <c r="QDJ95" s="590" t="s">
        <v>357</v>
      </c>
      <c r="QDK95" s="590" t="s">
        <v>357</v>
      </c>
      <c r="QDL95" s="590" t="s">
        <v>357</v>
      </c>
      <c r="QDM95" s="590" t="s">
        <v>357</v>
      </c>
      <c r="QDN95" s="590" t="s">
        <v>357</v>
      </c>
      <c r="QDO95" s="590" t="s">
        <v>357</v>
      </c>
      <c r="QDP95" s="590" t="s">
        <v>357</v>
      </c>
      <c r="QDQ95" s="590" t="s">
        <v>357</v>
      </c>
      <c r="QDR95" s="590" t="s">
        <v>357</v>
      </c>
      <c r="QDS95" s="590" t="s">
        <v>357</v>
      </c>
      <c r="QDT95" s="590" t="s">
        <v>357</v>
      </c>
      <c r="QDU95" s="590" t="s">
        <v>357</v>
      </c>
      <c r="QDV95" s="590" t="s">
        <v>357</v>
      </c>
      <c r="QDW95" s="590" t="s">
        <v>357</v>
      </c>
      <c r="QDX95" s="590" t="s">
        <v>357</v>
      </c>
      <c r="QDY95" s="590" t="s">
        <v>357</v>
      </c>
      <c r="QDZ95" s="590" t="s">
        <v>357</v>
      </c>
      <c r="QEA95" s="590" t="s">
        <v>357</v>
      </c>
      <c r="QEB95" s="590" t="s">
        <v>357</v>
      </c>
      <c r="QEC95" s="590" t="s">
        <v>357</v>
      </c>
      <c r="QED95" s="590" t="s">
        <v>357</v>
      </c>
      <c r="QEE95" s="590" t="s">
        <v>357</v>
      </c>
      <c r="QEF95" s="590" t="s">
        <v>357</v>
      </c>
      <c r="QEG95" s="590" t="s">
        <v>357</v>
      </c>
      <c r="QEH95" s="590" t="s">
        <v>357</v>
      </c>
      <c r="QEI95" s="590" t="s">
        <v>357</v>
      </c>
      <c r="QEJ95" s="590" t="s">
        <v>357</v>
      </c>
      <c r="QEK95" s="590" t="s">
        <v>357</v>
      </c>
      <c r="QEL95" s="590" t="s">
        <v>357</v>
      </c>
      <c r="QEM95" s="590" t="s">
        <v>357</v>
      </c>
      <c r="QEN95" s="590" t="s">
        <v>357</v>
      </c>
      <c r="QEO95" s="590" t="s">
        <v>357</v>
      </c>
      <c r="QEP95" s="590" t="s">
        <v>357</v>
      </c>
      <c r="QEQ95" s="590" t="s">
        <v>357</v>
      </c>
      <c r="QER95" s="590" t="s">
        <v>357</v>
      </c>
      <c r="QES95" s="590" t="s">
        <v>357</v>
      </c>
      <c r="QET95" s="590" t="s">
        <v>357</v>
      </c>
      <c r="QEU95" s="590" t="s">
        <v>357</v>
      </c>
      <c r="QEV95" s="590" t="s">
        <v>357</v>
      </c>
      <c r="QEW95" s="590" t="s">
        <v>357</v>
      </c>
      <c r="QEX95" s="590" t="s">
        <v>357</v>
      </c>
      <c r="QEY95" s="590" t="s">
        <v>357</v>
      </c>
      <c r="QEZ95" s="590" t="s">
        <v>357</v>
      </c>
      <c r="QFA95" s="590" t="s">
        <v>357</v>
      </c>
      <c r="QFB95" s="590" t="s">
        <v>357</v>
      </c>
      <c r="QFC95" s="590" t="s">
        <v>357</v>
      </c>
      <c r="QFD95" s="590" t="s">
        <v>357</v>
      </c>
      <c r="QFE95" s="590" t="s">
        <v>357</v>
      </c>
      <c r="QFF95" s="590" t="s">
        <v>357</v>
      </c>
      <c r="QFG95" s="590" t="s">
        <v>357</v>
      </c>
      <c r="QFH95" s="590" t="s">
        <v>357</v>
      </c>
      <c r="QFI95" s="590" t="s">
        <v>357</v>
      </c>
      <c r="QFJ95" s="590" t="s">
        <v>357</v>
      </c>
      <c r="QFK95" s="590" t="s">
        <v>357</v>
      </c>
      <c r="QFL95" s="590" t="s">
        <v>357</v>
      </c>
      <c r="QFM95" s="590" t="s">
        <v>357</v>
      </c>
      <c r="QFN95" s="590" t="s">
        <v>357</v>
      </c>
      <c r="QFO95" s="590" t="s">
        <v>357</v>
      </c>
      <c r="QFP95" s="590" t="s">
        <v>357</v>
      </c>
      <c r="QFQ95" s="590" t="s">
        <v>357</v>
      </c>
      <c r="QFR95" s="590" t="s">
        <v>357</v>
      </c>
      <c r="QFS95" s="590" t="s">
        <v>357</v>
      </c>
      <c r="QFT95" s="590" t="s">
        <v>357</v>
      </c>
      <c r="QFU95" s="590" t="s">
        <v>357</v>
      </c>
      <c r="QFV95" s="590" t="s">
        <v>357</v>
      </c>
      <c r="QFW95" s="590" t="s">
        <v>357</v>
      </c>
      <c r="QFX95" s="590" t="s">
        <v>357</v>
      </c>
      <c r="QFY95" s="590" t="s">
        <v>357</v>
      </c>
      <c r="QFZ95" s="590" t="s">
        <v>357</v>
      </c>
      <c r="QGA95" s="590" t="s">
        <v>357</v>
      </c>
      <c r="QGB95" s="590" t="s">
        <v>357</v>
      </c>
      <c r="QGC95" s="590" t="s">
        <v>357</v>
      </c>
      <c r="QGD95" s="590" t="s">
        <v>357</v>
      </c>
      <c r="QGE95" s="590" t="s">
        <v>357</v>
      </c>
      <c r="QGF95" s="590" t="s">
        <v>357</v>
      </c>
      <c r="QGG95" s="590" t="s">
        <v>357</v>
      </c>
      <c r="QGH95" s="590" t="s">
        <v>357</v>
      </c>
      <c r="QGI95" s="590" t="s">
        <v>357</v>
      </c>
      <c r="QGJ95" s="590" t="s">
        <v>357</v>
      </c>
      <c r="QGK95" s="590" t="s">
        <v>357</v>
      </c>
      <c r="QGL95" s="590" t="s">
        <v>357</v>
      </c>
      <c r="QGM95" s="590" t="s">
        <v>357</v>
      </c>
      <c r="QGN95" s="590" t="s">
        <v>357</v>
      </c>
      <c r="QGO95" s="590" t="s">
        <v>357</v>
      </c>
      <c r="QGP95" s="590" t="s">
        <v>357</v>
      </c>
      <c r="QGQ95" s="590" t="s">
        <v>357</v>
      </c>
      <c r="QGR95" s="590" t="s">
        <v>357</v>
      </c>
      <c r="QGS95" s="590" t="s">
        <v>357</v>
      </c>
      <c r="QGT95" s="590" t="s">
        <v>357</v>
      </c>
      <c r="QGU95" s="590" t="s">
        <v>357</v>
      </c>
      <c r="QGV95" s="590" t="s">
        <v>357</v>
      </c>
      <c r="QGW95" s="590" t="s">
        <v>357</v>
      </c>
      <c r="QGX95" s="590" t="s">
        <v>357</v>
      </c>
      <c r="QGY95" s="590" t="s">
        <v>357</v>
      </c>
      <c r="QGZ95" s="590" t="s">
        <v>357</v>
      </c>
      <c r="QHA95" s="590" t="s">
        <v>357</v>
      </c>
      <c r="QHB95" s="590" t="s">
        <v>357</v>
      </c>
      <c r="QHC95" s="590" t="s">
        <v>357</v>
      </c>
      <c r="QHD95" s="590" t="s">
        <v>357</v>
      </c>
      <c r="QHE95" s="590" t="s">
        <v>357</v>
      </c>
      <c r="QHF95" s="590" t="s">
        <v>357</v>
      </c>
      <c r="QHG95" s="590" t="s">
        <v>357</v>
      </c>
      <c r="QHH95" s="590" t="s">
        <v>357</v>
      </c>
      <c r="QHI95" s="590" t="s">
        <v>357</v>
      </c>
      <c r="QHJ95" s="590" t="s">
        <v>357</v>
      </c>
      <c r="QHK95" s="590" t="s">
        <v>357</v>
      </c>
      <c r="QHL95" s="590" t="s">
        <v>357</v>
      </c>
      <c r="QHM95" s="590" t="s">
        <v>357</v>
      </c>
      <c r="QHN95" s="590" t="s">
        <v>357</v>
      </c>
      <c r="QHO95" s="590" t="s">
        <v>357</v>
      </c>
      <c r="QHP95" s="590" t="s">
        <v>357</v>
      </c>
      <c r="QHQ95" s="590" t="s">
        <v>357</v>
      </c>
      <c r="QHR95" s="590" t="s">
        <v>357</v>
      </c>
      <c r="QHS95" s="590" t="s">
        <v>357</v>
      </c>
      <c r="QHT95" s="590" t="s">
        <v>357</v>
      </c>
      <c r="QHU95" s="590" t="s">
        <v>357</v>
      </c>
      <c r="QHV95" s="590" t="s">
        <v>357</v>
      </c>
      <c r="QHW95" s="590" t="s">
        <v>357</v>
      </c>
      <c r="QHX95" s="590" t="s">
        <v>357</v>
      </c>
      <c r="QHY95" s="590" t="s">
        <v>357</v>
      </c>
      <c r="QHZ95" s="590" t="s">
        <v>357</v>
      </c>
      <c r="QIA95" s="590" t="s">
        <v>357</v>
      </c>
      <c r="QIB95" s="590" t="s">
        <v>357</v>
      </c>
      <c r="QIC95" s="590" t="s">
        <v>357</v>
      </c>
      <c r="QID95" s="590" t="s">
        <v>357</v>
      </c>
      <c r="QIE95" s="590" t="s">
        <v>357</v>
      </c>
      <c r="QIF95" s="590" t="s">
        <v>357</v>
      </c>
      <c r="QIG95" s="590" t="s">
        <v>357</v>
      </c>
      <c r="QIH95" s="590" t="s">
        <v>357</v>
      </c>
      <c r="QII95" s="590" t="s">
        <v>357</v>
      </c>
      <c r="QIJ95" s="590" t="s">
        <v>357</v>
      </c>
      <c r="QIK95" s="590" t="s">
        <v>357</v>
      </c>
      <c r="QIL95" s="590" t="s">
        <v>357</v>
      </c>
      <c r="QIM95" s="590" t="s">
        <v>357</v>
      </c>
      <c r="QIN95" s="590" t="s">
        <v>357</v>
      </c>
      <c r="QIO95" s="590" t="s">
        <v>357</v>
      </c>
      <c r="QIP95" s="590" t="s">
        <v>357</v>
      </c>
      <c r="QIQ95" s="590" t="s">
        <v>357</v>
      </c>
      <c r="QIR95" s="590" t="s">
        <v>357</v>
      </c>
      <c r="QIS95" s="590" t="s">
        <v>357</v>
      </c>
      <c r="QIT95" s="590" t="s">
        <v>357</v>
      </c>
      <c r="QIU95" s="590" t="s">
        <v>357</v>
      </c>
      <c r="QIV95" s="590" t="s">
        <v>357</v>
      </c>
      <c r="QIW95" s="590" t="s">
        <v>357</v>
      </c>
      <c r="QIX95" s="590" t="s">
        <v>357</v>
      </c>
      <c r="QIY95" s="590" t="s">
        <v>357</v>
      </c>
      <c r="QIZ95" s="590" t="s">
        <v>357</v>
      </c>
      <c r="QJA95" s="590" t="s">
        <v>357</v>
      </c>
      <c r="QJB95" s="590" t="s">
        <v>357</v>
      </c>
      <c r="QJC95" s="590" t="s">
        <v>357</v>
      </c>
      <c r="QJD95" s="590" t="s">
        <v>357</v>
      </c>
      <c r="QJE95" s="590" t="s">
        <v>357</v>
      </c>
      <c r="QJF95" s="590" t="s">
        <v>357</v>
      </c>
      <c r="QJG95" s="590" t="s">
        <v>357</v>
      </c>
      <c r="QJH95" s="590" t="s">
        <v>357</v>
      </c>
      <c r="QJI95" s="590" t="s">
        <v>357</v>
      </c>
      <c r="QJJ95" s="590" t="s">
        <v>357</v>
      </c>
      <c r="QJK95" s="590" t="s">
        <v>357</v>
      </c>
      <c r="QJL95" s="590" t="s">
        <v>357</v>
      </c>
      <c r="QJM95" s="590" t="s">
        <v>357</v>
      </c>
      <c r="QJN95" s="590" t="s">
        <v>357</v>
      </c>
      <c r="QJO95" s="590" t="s">
        <v>357</v>
      </c>
      <c r="QJP95" s="590" t="s">
        <v>357</v>
      </c>
      <c r="QJQ95" s="590" t="s">
        <v>357</v>
      </c>
      <c r="QJR95" s="590" t="s">
        <v>357</v>
      </c>
      <c r="QJS95" s="590" t="s">
        <v>357</v>
      </c>
      <c r="QJT95" s="590" t="s">
        <v>357</v>
      </c>
      <c r="QJU95" s="590" t="s">
        <v>357</v>
      </c>
      <c r="QJV95" s="590" t="s">
        <v>357</v>
      </c>
      <c r="QJW95" s="590" t="s">
        <v>357</v>
      </c>
      <c r="QJX95" s="590" t="s">
        <v>357</v>
      </c>
      <c r="QJY95" s="590" t="s">
        <v>357</v>
      </c>
      <c r="QJZ95" s="590" t="s">
        <v>357</v>
      </c>
      <c r="QKA95" s="590" t="s">
        <v>357</v>
      </c>
      <c r="QKB95" s="590" t="s">
        <v>357</v>
      </c>
      <c r="QKC95" s="590" t="s">
        <v>357</v>
      </c>
      <c r="QKD95" s="590" t="s">
        <v>357</v>
      </c>
      <c r="QKE95" s="590" t="s">
        <v>357</v>
      </c>
      <c r="QKF95" s="590" t="s">
        <v>357</v>
      </c>
      <c r="QKG95" s="590" t="s">
        <v>357</v>
      </c>
      <c r="QKH95" s="590" t="s">
        <v>357</v>
      </c>
      <c r="QKI95" s="590" t="s">
        <v>357</v>
      </c>
      <c r="QKJ95" s="590" t="s">
        <v>357</v>
      </c>
      <c r="QKK95" s="590" t="s">
        <v>357</v>
      </c>
      <c r="QKL95" s="590" t="s">
        <v>357</v>
      </c>
      <c r="QKM95" s="590" t="s">
        <v>357</v>
      </c>
      <c r="QKN95" s="590" t="s">
        <v>357</v>
      </c>
      <c r="QKO95" s="590" t="s">
        <v>357</v>
      </c>
      <c r="QKP95" s="590" t="s">
        <v>357</v>
      </c>
      <c r="QKQ95" s="590" t="s">
        <v>357</v>
      </c>
      <c r="QKR95" s="590" t="s">
        <v>357</v>
      </c>
      <c r="QKS95" s="590" t="s">
        <v>357</v>
      </c>
      <c r="QKT95" s="590" t="s">
        <v>357</v>
      </c>
      <c r="QKU95" s="590" t="s">
        <v>357</v>
      </c>
      <c r="QKV95" s="590" t="s">
        <v>357</v>
      </c>
      <c r="QKW95" s="590" t="s">
        <v>357</v>
      </c>
      <c r="QKX95" s="590" t="s">
        <v>357</v>
      </c>
      <c r="QKY95" s="590" t="s">
        <v>357</v>
      </c>
      <c r="QKZ95" s="590" t="s">
        <v>357</v>
      </c>
      <c r="QLA95" s="590" t="s">
        <v>357</v>
      </c>
      <c r="QLB95" s="590" t="s">
        <v>357</v>
      </c>
      <c r="QLC95" s="590" t="s">
        <v>357</v>
      </c>
      <c r="QLD95" s="590" t="s">
        <v>357</v>
      </c>
      <c r="QLE95" s="590" t="s">
        <v>357</v>
      </c>
      <c r="QLF95" s="590" t="s">
        <v>357</v>
      </c>
      <c r="QLG95" s="590" t="s">
        <v>357</v>
      </c>
      <c r="QLH95" s="590" t="s">
        <v>357</v>
      </c>
      <c r="QLI95" s="590" t="s">
        <v>357</v>
      </c>
      <c r="QLJ95" s="590" t="s">
        <v>357</v>
      </c>
      <c r="QLK95" s="590" t="s">
        <v>357</v>
      </c>
      <c r="QLL95" s="590" t="s">
        <v>357</v>
      </c>
      <c r="QLM95" s="590" t="s">
        <v>357</v>
      </c>
      <c r="QLN95" s="590" t="s">
        <v>357</v>
      </c>
      <c r="QLO95" s="590" t="s">
        <v>357</v>
      </c>
      <c r="QLP95" s="590" t="s">
        <v>357</v>
      </c>
      <c r="QLQ95" s="590" t="s">
        <v>357</v>
      </c>
      <c r="QLR95" s="590" t="s">
        <v>357</v>
      </c>
      <c r="QLS95" s="590" t="s">
        <v>357</v>
      </c>
      <c r="QLT95" s="590" t="s">
        <v>357</v>
      </c>
      <c r="QLU95" s="590" t="s">
        <v>357</v>
      </c>
      <c r="QLV95" s="590" t="s">
        <v>357</v>
      </c>
      <c r="QLW95" s="590" t="s">
        <v>357</v>
      </c>
      <c r="QLX95" s="590" t="s">
        <v>357</v>
      </c>
      <c r="QLY95" s="590" t="s">
        <v>357</v>
      </c>
      <c r="QLZ95" s="590" t="s">
        <v>357</v>
      </c>
      <c r="QMA95" s="590" t="s">
        <v>357</v>
      </c>
      <c r="QMB95" s="590" t="s">
        <v>357</v>
      </c>
      <c r="QMC95" s="590" t="s">
        <v>357</v>
      </c>
      <c r="QMD95" s="590" t="s">
        <v>357</v>
      </c>
      <c r="QME95" s="590" t="s">
        <v>357</v>
      </c>
      <c r="QMF95" s="590" t="s">
        <v>357</v>
      </c>
      <c r="QMG95" s="590" t="s">
        <v>357</v>
      </c>
      <c r="QMH95" s="590" t="s">
        <v>357</v>
      </c>
      <c r="QMI95" s="590" t="s">
        <v>357</v>
      </c>
      <c r="QMJ95" s="590" t="s">
        <v>357</v>
      </c>
      <c r="QMK95" s="590" t="s">
        <v>357</v>
      </c>
      <c r="QML95" s="590" t="s">
        <v>357</v>
      </c>
      <c r="QMM95" s="590" t="s">
        <v>357</v>
      </c>
      <c r="QMN95" s="590" t="s">
        <v>357</v>
      </c>
      <c r="QMO95" s="590" t="s">
        <v>357</v>
      </c>
      <c r="QMP95" s="590" t="s">
        <v>357</v>
      </c>
      <c r="QMQ95" s="590" t="s">
        <v>357</v>
      </c>
      <c r="QMR95" s="590" t="s">
        <v>357</v>
      </c>
      <c r="QMS95" s="590" t="s">
        <v>357</v>
      </c>
      <c r="QMT95" s="590" t="s">
        <v>357</v>
      </c>
      <c r="QMU95" s="590" t="s">
        <v>357</v>
      </c>
      <c r="QMV95" s="590" t="s">
        <v>357</v>
      </c>
      <c r="QMW95" s="590" t="s">
        <v>357</v>
      </c>
      <c r="QMX95" s="590" t="s">
        <v>357</v>
      </c>
      <c r="QMY95" s="590" t="s">
        <v>357</v>
      </c>
      <c r="QMZ95" s="590" t="s">
        <v>357</v>
      </c>
      <c r="QNA95" s="590" t="s">
        <v>357</v>
      </c>
      <c r="QNB95" s="590" t="s">
        <v>357</v>
      </c>
      <c r="QNC95" s="590" t="s">
        <v>357</v>
      </c>
      <c r="QND95" s="590" t="s">
        <v>357</v>
      </c>
      <c r="QNE95" s="590" t="s">
        <v>357</v>
      </c>
      <c r="QNF95" s="590" t="s">
        <v>357</v>
      </c>
      <c r="QNG95" s="590" t="s">
        <v>357</v>
      </c>
      <c r="QNH95" s="590" t="s">
        <v>357</v>
      </c>
      <c r="QNI95" s="590" t="s">
        <v>357</v>
      </c>
      <c r="QNJ95" s="590" t="s">
        <v>357</v>
      </c>
      <c r="QNK95" s="590" t="s">
        <v>357</v>
      </c>
      <c r="QNL95" s="590" t="s">
        <v>357</v>
      </c>
      <c r="QNM95" s="590" t="s">
        <v>357</v>
      </c>
      <c r="QNN95" s="590" t="s">
        <v>357</v>
      </c>
      <c r="QNO95" s="590" t="s">
        <v>357</v>
      </c>
      <c r="QNP95" s="590" t="s">
        <v>357</v>
      </c>
      <c r="QNQ95" s="590" t="s">
        <v>357</v>
      </c>
      <c r="QNR95" s="590" t="s">
        <v>357</v>
      </c>
      <c r="QNS95" s="590" t="s">
        <v>357</v>
      </c>
      <c r="QNT95" s="590" t="s">
        <v>357</v>
      </c>
      <c r="QNU95" s="590" t="s">
        <v>357</v>
      </c>
      <c r="QNV95" s="590" t="s">
        <v>357</v>
      </c>
      <c r="QNW95" s="590" t="s">
        <v>357</v>
      </c>
      <c r="QNX95" s="590" t="s">
        <v>357</v>
      </c>
      <c r="QNY95" s="590" t="s">
        <v>357</v>
      </c>
      <c r="QNZ95" s="590" t="s">
        <v>357</v>
      </c>
      <c r="QOA95" s="590" t="s">
        <v>357</v>
      </c>
      <c r="QOB95" s="590" t="s">
        <v>357</v>
      </c>
      <c r="QOC95" s="590" t="s">
        <v>357</v>
      </c>
      <c r="QOD95" s="590" t="s">
        <v>357</v>
      </c>
      <c r="QOE95" s="590" t="s">
        <v>357</v>
      </c>
      <c r="QOF95" s="590" t="s">
        <v>357</v>
      </c>
      <c r="QOG95" s="590" t="s">
        <v>357</v>
      </c>
      <c r="QOH95" s="590" t="s">
        <v>357</v>
      </c>
      <c r="QOI95" s="590" t="s">
        <v>357</v>
      </c>
      <c r="QOJ95" s="590" t="s">
        <v>357</v>
      </c>
      <c r="QOK95" s="590" t="s">
        <v>357</v>
      </c>
      <c r="QOL95" s="590" t="s">
        <v>357</v>
      </c>
      <c r="QOM95" s="590" t="s">
        <v>357</v>
      </c>
      <c r="QON95" s="590" t="s">
        <v>357</v>
      </c>
      <c r="QOO95" s="590" t="s">
        <v>357</v>
      </c>
      <c r="QOP95" s="590" t="s">
        <v>357</v>
      </c>
      <c r="QOQ95" s="590" t="s">
        <v>357</v>
      </c>
      <c r="QOR95" s="590" t="s">
        <v>357</v>
      </c>
      <c r="QOS95" s="590" t="s">
        <v>357</v>
      </c>
      <c r="QOT95" s="590" t="s">
        <v>357</v>
      </c>
      <c r="QOU95" s="590" t="s">
        <v>357</v>
      </c>
      <c r="QOV95" s="590" t="s">
        <v>357</v>
      </c>
      <c r="QOW95" s="590" t="s">
        <v>357</v>
      </c>
      <c r="QOX95" s="590" t="s">
        <v>357</v>
      </c>
      <c r="QOY95" s="590" t="s">
        <v>357</v>
      </c>
      <c r="QOZ95" s="590" t="s">
        <v>357</v>
      </c>
      <c r="QPA95" s="590" t="s">
        <v>357</v>
      </c>
      <c r="QPB95" s="590" t="s">
        <v>357</v>
      </c>
      <c r="QPC95" s="590" t="s">
        <v>357</v>
      </c>
      <c r="QPD95" s="590" t="s">
        <v>357</v>
      </c>
      <c r="QPE95" s="590" t="s">
        <v>357</v>
      </c>
      <c r="QPF95" s="590" t="s">
        <v>357</v>
      </c>
      <c r="QPG95" s="590" t="s">
        <v>357</v>
      </c>
      <c r="QPH95" s="590" t="s">
        <v>357</v>
      </c>
      <c r="QPI95" s="590" t="s">
        <v>357</v>
      </c>
      <c r="QPJ95" s="590" t="s">
        <v>357</v>
      </c>
      <c r="QPK95" s="590" t="s">
        <v>357</v>
      </c>
      <c r="QPL95" s="590" t="s">
        <v>357</v>
      </c>
      <c r="QPM95" s="590" t="s">
        <v>357</v>
      </c>
      <c r="QPN95" s="590" t="s">
        <v>357</v>
      </c>
      <c r="QPO95" s="590" t="s">
        <v>357</v>
      </c>
      <c r="QPP95" s="590" t="s">
        <v>357</v>
      </c>
      <c r="QPQ95" s="590" t="s">
        <v>357</v>
      </c>
      <c r="QPR95" s="590" t="s">
        <v>357</v>
      </c>
      <c r="QPS95" s="590" t="s">
        <v>357</v>
      </c>
      <c r="QPT95" s="590" t="s">
        <v>357</v>
      </c>
      <c r="QPU95" s="590" t="s">
        <v>357</v>
      </c>
      <c r="QPV95" s="590" t="s">
        <v>357</v>
      </c>
      <c r="QPW95" s="590" t="s">
        <v>357</v>
      </c>
      <c r="QPX95" s="590" t="s">
        <v>357</v>
      </c>
      <c r="QPY95" s="590" t="s">
        <v>357</v>
      </c>
      <c r="QPZ95" s="590" t="s">
        <v>357</v>
      </c>
      <c r="QQA95" s="590" t="s">
        <v>357</v>
      </c>
      <c r="QQB95" s="590" t="s">
        <v>357</v>
      </c>
      <c r="QQC95" s="590" t="s">
        <v>357</v>
      </c>
      <c r="QQD95" s="590" t="s">
        <v>357</v>
      </c>
      <c r="QQE95" s="590" t="s">
        <v>357</v>
      </c>
      <c r="QQF95" s="590" t="s">
        <v>357</v>
      </c>
      <c r="QQG95" s="590" t="s">
        <v>357</v>
      </c>
      <c r="QQH95" s="590" t="s">
        <v>357</v>
      </c>
      <c r="QQI95" s="590" t="s">
        <v>357</v>
      </c>
      <c r="QQJ95" s="590" t="s">
        <v>357</v>
      </c>
      <c r="QQK95" s="590" t="s">
        <v>357</v>
      </c>
      <c r="QQL95" s="590" t="s">
        <v>357</v>
      </c>
      <c r="QQM95" s="590" t="s">
        <v>357</v>
      </c>
      <c r="QQN95" s="590" t="s">
        <v>357</v>
      </c>
      <c r="QQO95" s="590" t="s">
        <v>357</v>
      </c>
      <c r="QQP95" s="590" t="s">
        <v>357</v>
      </c>
      <c r="QQQ95" s="590" t="s">
        <v>357</v>
      </c>
      <c r="QQR95" s="590" t="s">
        <v>357</v>
      </c>
      <c r="QQS95" s="590" t="s">
        <v>357</v>
      </c>
      <c r="QQT95" s="590" t="s">
        <v>357</v>
      </c>
      <c r="QQU95" s="590" t="s">
        <v>357</v>
      </c>
      <c r="QQV95" s="590" t="s">
        <v>357</v>
      </c>
      <c r="QQW95" s="590" t="s">
        <v>357</v>
      </c>
      <c r="QQX95" s="590" t="s">
        <v>357</v>
      </c>
      <c r="QQY95" s="590" t="s">
        <v>357</v>
      </c>
      <c r="QQZ95" s="590" t="s">
        <v>357</v>
      </c>
      <c r="QRA95" s="590" t="s">
        <v>357</v>
      </c>
      <c r="QRB95" s="590" t="s">
        <v>357</v>
      </c>
      <c r="QRC95" s="590" t="s">
        <v>357</v>
      </c>
      <c r="QRD95" s="590" t="s">
        <v>357</v>
      </c>
      <c r="QRE95" s="590" t="s">
        <v>357</v>
      </c>
      <c r="QRF95" s="590" t="s">
        <v>357</v>
      </c>
      <c r="QRG95" s="590" t="s">
        <v>357</v>
      </c>
      <c r="QRH95" s="590" t="s">
        <v>357</v>
      </c>
      <c r="QRI95" s="590" t="s">
        <v>357</v>
      </c>
      <c r="QRJ95" s="590" t="s">
        <v>357</v>
      </c>
      <c r="QRK95" s="590" t="s">
        <v>357</v>
      </c>
      <c r="QRL95" s="590" t="s">
        <v>357</v>
      </c>
      <c r="QRM95" s="590" t="s">
        <v>357</v>
      </c>
      <c r="QRN95" s="590" t="s">
        <v>357</v>
      </c>
      <c r="QRO95" s="590" t="s">
        <v>357</v>
      </c>
      <c r="QRP95" s="590" t="s">
        <v>357</v>
      </c>
      <c r="QRQ95" s="590" t="s">
        <v>357</v>
      </c>
      <c r="QRR95" s="590" t="s">
        <v>357</v>
      </c>
      <c r="QRS95" s="590" t="s">
        <v>357</v>
      </c>
      <c r="QRT95" s="590" t="s">
        <v>357</v>
      </c>
      <c r="QRU95" s="590" t="s">
        <v>357</v>
      </c>
      <c r="QRV95" s="590" t="s">
        <v>357</v>
      </c>
      <c r="QRW95" s="590" t="s">
        <v>357</v>
      </c>
      <c r="QRX95" s="590" t="s">
        <v>357</v>
      </c>
      <c r="QRY95" s="590" t="s">
        <v>357</v>
      </c>
      <c r="QRZ95" s="590" t="s">
        <v>357</v>
      </c>
      <c r="QSA95" s="590" t="s">
        <v>357</v>
      </c>
      <c r="QSB95" s="590" t="s">
        <v>357</v>
      </c>
      <c r="QSC95" s="590" t="s">
        <v>357</v>
      </c>
      <c r="QSD95" s="590" t="s">
        <v>357</v>
      </c>
      <c r="QSE95" s="590" t="s">
        <v>357</v>
      </c>
      <c r="QSF95" s="590" t="s">
        <v>357</v>
      </c>
      <c r="QSG95" s="590" t="s">
        <v>357</v>
      </c>
      <c r="QSH95" s="590" t="s">
        <v>357</v>
      </c>
      <c r="QSI95" s="590" t="s">
        <v>357</v>
      </c>
      <c r="QSJ95" s="590" t="s">
        <v>357</v>
      </c>
      <c r="QSK95" s="590" t="s">
        <v>357</v>
      </c>
      <c r="QSL95" s="590" t="s">
        <v>357</v>
      </c>
      <c r="QSM95" s="590" t="s">
        <v>357</v>
      </c>
      <c r="QSN95" s="590" t="s">
        <v>357</v>
      </c>
      <c r="QSO95" s="590" t="s">
        <v>357</v>
      </c>
      <c r="QSP95" s="590" t="s">
        <v>357</v>
      </c>
      <c r="QSQ95" s="590" t="s">
        <v>357</v>
      </c>
      <c r="QSR95" s="590" t="s">
        <v>357</v>
      </c>
      <c r="QSS95" s="590" t="s">
        <v>357</v>
      </c>
      <c r="QST95" s="590" t="s">
        <v>357</v>
      </c>
      <c r="QSU95" s="590" t="s">
        <v>357</v>
      </c>
      <c r="QSV95" s="590" t="s">
        <v>357</v>
      </c>
      <c r="QSW95" s="590" t="s">
        <v>357</v>
      </c>
      <c r="QSX95" s="590" t="s">
        <v>357</v>
      </c>
      <c r="QSY95" s="590" t="s">
        <v>357</v>
      </c>
      <c r="QSZ95" s="590" t="s">
        <v>357</v>
      </c>
      <c r="QTA95" s="590" t="s">
        <v>357</v>
      </c>
      <c r="QTB95" s="590" t="s">
        <v>357</v>
      </c>
      <c r="QTC95" s="590" t="s">
        <v>357</v>
      </c>
      <c r="QTD95" s="590" t="s">
        <v>357</v>
      </c>
      <c r="QTE95" s="590" t="s">
        <v>357</v>
      </c>
      <c r="QTF95" s="590" t="s">
        <v>357</v>
      </c>
      <c r="QTG95" s="590" t="s">
        <v>357</v>
      </c>
      <c r="QTH95" s="590" t="s">
        <v>357</v>
      </c>
      <c r="QTI95" s="590" t="s">
        <v>357</v>
      </c>
      <c r="QTJ95" s="590" t="s">
        <v>357</v>
      </c>
      <c r="QTK95" s="590" t="s">
        <v>357</v>
      </c>
      <c r="QTL95" s="590" t="s">
        <v>357</v>
      </c>
      <c r="QTM95" s="590" t="s">
        <v>357</v>
      </c>
      <c r="QTN95" s="590" t="s">
        <v>357</v>
      </c>
      <c r="QTO95" s="590" t="s">
        <v>357</v>
      </c>
      <c r="QTP95" s="590" t="s">
        <v>357</v>
      </c>
      <c r="QTQ95" s="590" t="s">
        <v>357</v>
      </c>
      <c r="QTR95" s="590" t="s">
        <v>357</v>
      </c>
      <c r="QTS95" s="590" t="s">
        <v>357</v>
      </c>
      <c r="QTT95" s="590" t="s">
        <v>357</v>
      </c>
      <c r="QTU95" s="590" t="s">
        <v>357</v>
      </c>
      <c r="QTV95" s="590" t="s">
        <v>357</v>
      </c>
      <c r="QTW95" s="590" t="s">
        <v>357</v>
      </c>
      <c r="QTX95" s="590" t="s">
        <v>357</v>
      </c>
      <c r="QTY95" s="590" t="s">
        <v>357</v>
      </c>
      <c r="QTZ95" s="590" t="s">
        <v>357</v>
      </c>
      <c r="QUA95" s="590" t="s">
        <v>357</v>
      </c>
      <c r="QUB95" s="590" t="s">
        <v>357</v>
      </c>
      <c r="QUC95" s="590" t="s">
        <v>357</v>
      </c>
      <c r="QUD95" s="590" t="s">
        <v>357</v>
      </c>
      <c r="QUE95" s="590" t="s">
        <v>357</v>
      </c>
      <c r="QUF95" s="590" t="s">
        <v>357</v>
      </c>
      <c r="QUG95" s="590" t="s">
        <v>357</v>
      </c>
      <c r="QUH95" s="590" t="s">
        <v>357</v>
      </c>
      <c r="QUI95" s="590" t="s">
        <v>357</v>
      </c>
      <c r="QUJ95" s="590" t="s">
        <v>357</v>
      </c>
      <c r="QUK95" s="590" t="s">
        <v>357</v>
      </c>
      <c r="QUL95" s="590" t="s">
        <v>357</v>
      </c>
      <c r="QUM95" s="590" t="s">
        <v>357</v>
      </c>
      <c r="QUN95" s="590" t="s">
        <v>357</v>
      </c>
      <c r="QUO95" s="590" t="s">
        <v>357</v>
      </c>
      <c r="QUP95" s="590" t="s">
        <v>357</v>
      </c>
      <c r="QUQ95" s="590" t="s">
        <v>357</v>
      </c>
      <c r="QUR95" s="590" t="s">
        <v>357</v>
      </c>
      <c r="QUS95" s="590" t="s">
        <v>357</v>
      </c>
      <c r="QUT95" s="590" t="s">
        <v>357</v>
      </c>
      <c r="QUU95" s="590" t="s">
        <v>357</v>
      </c>
      <c r="QUV95" s="590" t="s">
        <v>357</v>
      </c>
      <c r="QUW95" s="590" t="s">
        <v>357</v>
      </c>
      <c r="QUX95" s="590" t="s">
        <v>357</v>
      </c>
      <c r="QUY95" s="590" t="s">
        <v>357</v>
      </c>
      <c r="QUZ95" s="590" t="s">
        <v>357</v>
      </c>
      <c r="QVA95" s="590" t="s">
        <v>357</v>
      </c>
      <c r="QVB95" s="590" t="s">
        <v>357</v>
      </c>
      <c r="QVC95" s="590" t="s">
        <v>357</v>
      </c>
      <c r="QVD95" s="590" t="s">
        <v>357</v>
      </c>
      <c r="QVE95" s="590" t="s">
        <v>357</v>
      </c>
      <c r="QVF95" s="590" t="s">
        <v>357</v>
      </c>
      <c r="QVG95" s="590" t="s">
        <v>357</v>
      </c>
      <c r="QVH95" s="590" t="s">
        <v>357</v>
      </c>
      <c r="QVI95" s="590" t="s">
        <v>357</v>
      </c>
      <c r="QVJ95" s="590" t="s">
        <v>357</v>
      </c>
      <c r="QVK95" s="590" t="s">
        <v>357</v>
      </c>
      <c r="QVL95" s="590" t="s">
        <v>357</v>
      </c>
      <c r="QVM95" s="590" t="s">
        <v>357</v>
      </c>
      <c r="QVN95" s="590" t="s">
        <v>357</v>
      </c>
      <c r="QVO95" s="590" t="s">
        <v>357</v>
      </c>
      <c r="QVP95" s="590" t="s">
        <v>357</v>
      </c>
      <c r="QVQ95" s="590" t="s">
        <v>357</v>
      </c>
      <c r="QVR95" s="590" t="s">
        <v>357</v>
      </c>
      <c r="QVS95" s="590" t="s">
        <v>357</v>
      </c>
      <c r="QVT95" s="590" t="s">
        <v>357</v>
      </c>
      <c r="QVU95" s="590" t="s">
        <v>357</v>
      </c>
      <c r="QVV95" s="590" t="s">
        <v>357</v>
      </c>
      <c r="QVW95" s="590" t="s">
        <v>357</v>
      </c>
      <c r="QVX95" s="590" t="s">
        <v>357</v>
      </c>
      <c r="QVY95" s="590" t="s">
        <v>357</v>
      </c>
      <c r="QVZ95" s="590" t="s">
        <v>357</v>
      </c>
      <c r="QWA95" s="590" t="s">
        <v>357</v>
      </c>
      <c r="QWB95" s="590" t="s">
        <v>357</v>
      </c>
      <c r="QWC95" s="590" t="s">
        <v>357</v>
      </c>
      <c r="QWD95" s="590" t="s">
        <v>357</v>
      </c>
      <c r="QWE95" s="590" t="s">
        <v>357</v>
      </c>
      <c r="QWF95" s="590" t="s">
        <v>357</v>
      </c>
      <c r="QWG95" s="590" t="s">
        <v>357</v>
      </c>
      <c r="QWH95" s="590" t="s">
        <v>357</v>
      </c>
      <c r="QWI95" s="590" t="s">
        <v>357</v>
      </c>
      <c r="QWJ95" s="590" t="s">
        <v>357</v>
      </c>
      <c r="QWK95" s="590" t="s">
        <v>357</v>
      </c>
      <c r="QWL95" s="590" t="s">
        <v>357</v>
      </c>
      <c r="QWM95" s="590" t="s">
        <v>357</v>
      </c>
      <c r="QWN95" s="590" t="s">
        <v>357</v>
      </c>
      <c r="QWO95" s="590" t="s">
        <v>357</v>
      </c>
      <c r="QWP95" s="590" t="s">
        <v>357</v>
      </c>
      <c r="QWQ95" s="590" t="s">
        <v>357</v>
      </c>
      <c r="QWR95" s="590" t="s">
        <v>357</v>
      </c>
      <c r="QWS95" s="590" t="s">
        <v>357</v>
      </c>
      <c r="QWT95" s="590" t="s">
        <v>357</v>
      </c>
      <c r="QWU95" s="590" t="s">
        <v>357</v>
      </c>
      <c r="QWV95" s="590" t="s">
        <v>357</v>
      </c>
      <c r="QWW95" s="590" t="s">
        <v>357</v>
      </c>
      <c r="QWX95" s="590" t="s">
        <v>357</v>
      </c>
      <c r="QWY95" s="590" t="s">
        <v>357</v>
      </c>
      <c r="QWZ95" s="590" t="s">
        <v>357</v>
      </c>
      <c r="QXA95" s="590" t="s">
        <v>357</v>
      </c>
      <c r="QXB95" s="590" t="s">
        <v>357</v>
      </c>
      <c r="QXC95" s="590" t="s">
        <v>357</v>
      </c>
      <c r="QXD95" s="590" t="s">
        <v>357</v>
      </c>
      <c r="QXE95" s="590" t="s">
        <v>357</v>
      </c>
      <c r="QXF95" s="590" t="s">
        <v>357</v>
      </c>
      <c r="QXG95" s="590" t="s">
        <v>357</v>
      </c>
      <c r="QXH95" s="590" t="s">
        <v>357</v>
      </c>
      <c r="QXI95" s="590" t="s">
        <v>357</v>
      </c>
      <c r="QXJ95" s="590" t="s">
        <v>357</v>
      </c>
      <c r="QXK95" s="590" t="s">
        <v>357</v>
      </c>
      <c r="QXL95" s="590" t="s">
        <v>357</v>
      </c>
      <c r="QXM95" s="590" t="s">
        <v>357</v>
      </c>
      <c r="QXN95" s="590" t="s">
        <v>357</v>
      </c>
      <c r="QXO95" s="590" t="s">
        <v>357</v>
      </c>
      <c r="QXP95" s="590" t="s">
        <v>357</v>
      </c>
      <c r="QXQ95" s="590" t="s">
        <v>357</v>
      </c>
      <c r="QXR95" s="590" t="s">
        <v>357</v>
      </c>
      <c r="QXS95" s="590" t="s">
        <v>357</v>
      </c>
      <c r="QXT95" s="590" t="s">
        <v>357</v>
      </c>
      <c r="QXU95" s="590" t="s">
        <v>357</v>
      </c>
      <c r="QXV95" s="590" t="s">
        <v>357</v>
      </c>
      <c r="QXW95" s="590" t="s">
        <v>357</v>
      </c>
      <c r="QXX95" s="590" t="s">
        <v>357</v>
      </c>
      <c r="QXY95" s="590" t="s">
        <v>357</v>
      </c>
      <c r="QXZ95" s="590" t="s">
        <v>357</v>
      </c>
      <c r="QYA95" s="590" t="s">
        <v>357</v>
      </c>
      <c r="QYB95" s="590" t="s">
        <v>357</v>
      </c>
      <c r="QYC95" s="590" t="s">
        <v>357</v>
      </c>
      <c r="QYD95" s="590" t="s">
        <v>357</v>
      </c>
      <c r="QYE95" s="590" t="s">
        <v>357</v>
      </c>
      <c r="QYF95" s="590" t="s">
        <v>357</v>
      </c>
      <c r="QYG95" s="590" t="s">
        <v>357</v>
      </c>
      <c r="QYH95" s="590" t="s">
        <v>357</v>
      </c>
      <c r="QYI95" s="590" t="s">
        <v>357</v>
      </c>
      <c r="QYJ95" s="590" t="s">
        <v>357</v>
      </c>
      <c r="QYK95" s="590" t="s">
        <v>357</v>
      </c>
      <c r="QYL95" s="590" t="s">
        <v>357</v>
      </c>
      <c r="QYM95" s="590" t="s">
        <v>357</v>
      </c>
      <c r="QYN95" s="590" t="s">
        <v>357</v>
      </c>
      <c r="QYO95" s="590" t="s">
        <v>357</v>
      </c>
      <c r="QYP95" s="590" t="s">
        <v>357</v>
      </c>
      <c r="QYQ95" s="590" t="s">
        <v>357</v>
      </c>
      <c r="QYR95" s="590" t="s">
        <v>357</v>
      </c>
      <c r="QYS95" s="590" t="s">
        <v>357</v>
      </c>
      <c r="QYT95" s="590" t="s">
        <v>357</v>
      </c>
      <c r="QYU95" s="590" t="s">
        <v>357</v>
      </c>
      <c r="QYV95" s="590" t="s">
        <v>357</v>
      </c>
      <c r="QYW95" s="590" t="s">
        <v>357</v>
      </c>
      <c r="QYX95" s="590" t="s">
        <v>357</v>
      </c>
      <c r="QYY95" s="590" t="s">
        <v>357</v>
      </c>
      <c r="QYZ95" s="590" t="s">
        <v>357</v>
      </c>
      <c r="QZA95" s="590" t="s">
        <v>357</v>
      </c>
      <c r="QZB95" s="590" t="s">
        <v>357</v>
      </c>
      <c r="QZC95" s="590" t="s">
        <v>357</v>
      </c>
      <c r="QZD95" s="590" t="s">
        <v>357</v>
      </c>
      <c r="QZE95" s="590" t="s">
        <v>357</v>
      </c>
      <c r="QZF95" s="590" t="s">
        <v>357</v>
      </c>
      <c r="QZG95" s="590" t="s">
        <v>357</v>
      </c>
      <c r="QZH95" s="590" t="s">
        <v>357</v>
      </c>
      <c r="QZI95" s="590" t="s">
        <v>357</v>
      </c>
      <c r="QZJ95" s="590" t="s">
        <v>357</v>
      </c>
      <c r="QZK95" s="590" t="s">
        <v>357</v>
      </c>
      <c r="QZL95" s="590" t="s">
        <v>357</v>
      </c>
      <c r="QZM95" s="590" t="s">
        <v>357</v>
      </c>
      <c r="QZN95" s="590" t="s">
        <v>357</v>
      </c>
      <c r="QZO95" s="590" t="s">
        <v>357</v>
      </c>
      <c r="QZP95" s="590" t="s">
        <v>357</v>
      </c>
      <c r="QZQ95" s="590" t="s">
        <v>357</v>
      </c>
      <c r="QZR95" s="590" t="s">
        <v>357</v>
      </c>
      <c r="QZS95" s="590" t="s">
        <v>357</v>
      </c>
      <c r="QZT95" s="590" t="s">
        <v>357</v>
      </c>
      <c r="QZU95" s="590" t="s">
        <v>357</v>
      </c>
      <c r="QZV95" s="590" t="s">
        <v>357</v>
      </c>
      <c r="QZW95" s="590" t="s">
        <v>357</v>
      </c>
      <c r="QZX95" s="590" t="s">
        <v>357</v>
      </c>
      <c r="QZY95" s="590" t="s">
        <v>357</v>
      </c>
      <c r="QZZ95" s="590" t="s">
        <v>357</v>
      </c>
      <c r="RAA95" s="590" t="s">
        <v>357</v>
      </c>
      <c r="RAB95" s="590" t="s">
        <v>357</v>
      </c>
      <c r="RAC95" s="590" t="s">
        <v>357</v>
      </c>
      <c r="RAD95" s="590" t="s">
        <v>357</v>
      </c>
      <c r="RAE95" s="590" t="s">
        <v>357</v>
      </c>
      <c r="RAF95" s="590" t="s">
        <v>357</v>
      </c>
      <c r="RAG95" s="590" t="s">
        <v>357</v>
      </c>
      <c r="RAH95" s="590" t="s">
        <v>357</v>
      </c>
      <c r="RAI95" s="590" t="s">
        <v>357</v>
      </c>
      <c r="RAJ95" s="590" t="s">
        <v>357</v>
      </c>
      <c r="RAK95" s="590" t="s">
        <v>357</v>
      </c>
      <c r="RAL95" s="590" t="s">
        <v>357</v>
      </c>
      <c r="RAM95" s="590" t="s">
        <v>357</v>
      </c>
      <c r="RAN95" s="590" t="s">
        <v>357</v>
      </c>
      <c r="RAO95" s="590" t="s">
        <v>357</v>
      </c>
      <c r="RAP95" s="590" t="s">
        <v>357</v>
      </c>
      <c r="RAQ95" s="590" t="s">
        <v>357</v>
      </c>
      <c r="RAR95" s="590" t="s">
        <v>357</v>
      </c>
      <c r="RAS95" s="590" t="s">
        <v>357</v>
      </c>
      <c r="RAT95" s="590" t="s">
        <v>357</v>
      </c>
      <c r="RAU95" s="590" t="s">
        <v>357</v>
      </c>
      <c r="RAV95" s="590" t="s">
        <v>357</v>
      </c>
      <c r="RAW95" s="590" t="s">
        <v>357</v>
      </c>
      <c r="RAX95" s="590" t="s">
        <v>357</v>
      </c>
      <c r="RAY95" s="590" t="s">
        <v>357</v>
      </c>
      <c r="RAZ95" s="590" t="s">
        <v>357</v>
      </c>
      <c r="RBA95" s="590" t="s">
        <v>357</v>
      </c>
      <c r="RBB95" s="590" t="s">
        <v>357</v>
      </c>
      <c r="RBC95" s="590" t="s">
        <v>357</v>
      </c>
      <c r="RBD95" s="590" t="s">
        <v>357</v>
      </c>
      <c r="RBE95" s="590" t="s">
        <v>357</v>
      </c>
      <c r="RBF95" s="590" t="s">
        <v>357</v>
      </c>
      <c r="RBG95" s="590" t="s">
        <v>357</v>
      </c>
      <c r="RBH95" s="590" t="s">
        <v>357</v>
      </c>
      <c r="RBI95" s="590" t="s">
        <v>357</v>
      </c>
      <c r="RBJ95" s="590" t="s">
        <v>357</v>
      </c>
      <c r="RBK95" s="590" t="s">
        <v>357</v>
      </c>
      <c r="RBL95" s="590" t="s">
        <v>357</v>
      </c>
      <c r="RBM95" s="590" t="s">
        <v>357</v>
      </c>
      <c r="RBN95" s="590" t="s">
        <v>357</v>
      </c>
      <c r="RBO95" s="590" t="s">
        <v>357</v>
      </c>
      <c r="RBP95" s="590" t="s">
        <v>357</v>
      </c>
      <c r="RBQ95" s="590" t="s">
        <v>357</v>
      </c>
      <c r="RBR95" s="590" t="s">
        <v>357</v>
      </c>
      <c r="RBS95" s="590" t="s">
        <v>357</v>
      </c>
      <c r="RBT95" s="590" t="s">
        <v>357</v>
      </c>
      <c r="RBU95" s="590" t="s">
        <v>357</v>
      </c>
      <c r="RBV95" s="590" t="s">
        <v>357</v>
      </c>
      <c r="RBW95" s="590" t="s">
        <v>357</v>
      </c>
      <c r="RBX95" s="590" t="s">
        <v>357</v>
      </c>
      <c r="RBY95" s="590" t="s">
        <v>357</v>
      </c>
      <c r="RBZ95" s="590" t="s">
        <v>357</v>
      </c>
      <c r="RCA95" s="590" t="s">
        <v>357</v>
      </c>
      <c r="RCB95" s="590" t="s">
        <v>357</v>
      </c>
      <c r="RCC95" s="590" t="s">
        <v>357</v>
      </c>
      <c r="RCD95" s="590" t="s">
        <v>357</v>
      </c>
      <c r="RCE95" s="590" t="s">
        <v>357</v>
      </c>
      <c r="RCF95" s="590" t="s">
        <v>357</v>
      </c>
      <c r="RCG95" s="590" t="s">
        <v>357</v>
      </c>
      <c r="RCH95" s="590" t="s">
        <v>357</v>
      </c>
      <c r="RCI95" s="590" t="s">
        <v>357</v>
      </c>
      <c r="RCJ95" s="590" t="s">
        <v>357</v>
      </c>
      <c r="RCK95" s="590" t="s">
        <v>357</v>
      </c>
      <c r="RCL95" s="590" t="s">
        <v>357</v>
      </c>
      <c r="RCM95" s="590" t="s">
        <v>357</v>
      </c>
      <c r="RCN95" s="590" t="s">
        <v>357</v>
      </c>
      <c r="RCO95" s="590" t="s">
        <v>357</v>
      </c>
      <c r="RCP95" s="590" t="s">
        <v>357</v>
      </c>
      <c r="RCQ95" s="590" t="s">
        <v>357</v>
      </c>
      <c r="RCR95" s="590" t="s">
        <v>357</v>
      </c>
      <c r="RCS95" s="590" t="s">
        <v>357</v>
      </c>
      <c r="RCT95" s="590" t="s">
        <v>357</v>
      </c>
      <c r="RCU95" s="590" t="s">
        <v>357</v>
      </c>
      <c r="RCV95" s="590" t="s">
        <v>357</v>
      </c>
      <c r="RCW95" s="590" t="s">
        <v>357</v>
      </c>
      <c r="RCX95" s="590" t="s">
        <v>357</v>
      </c>
      <c r="RCY95" s="590" t="s">
        <v>357</v>
      </c>
      <c r="RCZ95" s="590" t="s">
        <v>357</v>
      </c>
      <c r="RDA95" s="590" t="s">
        <v>357</v>
      </c>
      <c r="RDB95" s="590" t="s">
        <v>357</v>
      </c>
      <c r="RDC95" s="590" t="s">
        <v>357</v>
      </c>
      <c r="RDD95" s="590" t="s">
        <v>357</v>
      </c>
      <c r="RDE95" s="590" t="s">
        <v>357</v>
      </c>
      <c r="RDF95" s="590" t="s">
        <v>357</v>
      </c>
      <c r="RDG95" s="590" t="s">
        <v>357</v>
      </c>
      <c r="RDH95" s="590" t="s">
        <v>357</v>
      </c>
      <c r="RDI95" s="590" t="s">
        <v>357</v>
      </c>
      <c r="RDJ95" s="590" t="s">
        <v>357</v>
      </c>
      <c r="RDK95" s="590" t="s">
        <v>357</v>
      </c>
      <c r="RDL95" s="590" t="s">
        <v>357</v>
      </c>
      <c r="RDM95" s="590" t="s">
        <v>357</v>
      </c>
      <c r="RDN95" s="590" t="s">
        <v>357</v>
      </c>
      <c r="RDO95" s="590" t="s">
        <v>357</v>
      </c>
      <c r="RDP95" s="590" t="s">
        <v>357</v>
      </c>
      <c r="RDQ95" s="590" t="s">
        <v>357</v>
      </c>
      <c r="RDR95" s="590" t="s">
        <v>357</v>
      </c>
      <c r="RDS95" s="590" t="s">
        <v>357</v>
      </c>
      <c r="RDT95" s="590" t="s">
        <v>357</v>
      </c>
      <c r="RDU95" s="590" t="s">
        <v>357</v>
      </c>
      <c r="RDV95" s="590" t="s">
        <v>357</v>
      </c>
      <c r="RDW95" s="590" t="s">
        <v>357</v>
      </c>
      <c r="RDX95" s="590" t="s">
        <v>357</v>
      </c>
      <c r="RDY95" s="590" t="s">
        <v>357</v>
      </c>
      <c r="RDZ95" s="590" t="s">
        <v>357</v>
      </c>
      <c r="REA95" s="590" t="s">
        <v>357</v>
      </c>
      <c r="REB95" s="590" t="s">
        <v>357</v>
      </c>
      <c r="REC95" s="590" t="s">
        <v>357</v>
      </c>
      <c r="RED95" s="590" t="s">
        <v>357</v>
      </c>
      <c r="REE95" s="590" t="s">
        <v>357</v>
      </c>
      <c r="REF95" s="590" t="s">
        <v>357</v>
      </c>
      <c r="REG95" s="590" t="s">
        <v>357</v>
      </c>
      <c r="REH95" s="590" t="s">
        <v>357</v>
      </c>
      <c r="REI95" s="590" t="s">
        <v>357</v>
      </c>
      <c r="REJ95" s="590" t="s">
        <v>357</v>
      </c>
      <c r="REK95" s="590" t="s">
        <v>357</v>
      </c>
      <c r="REL95" s="590" t="s">
        <v>357</v>
      </c>
      <c r="REM95" s="590" t="s">
        <v>357</v>
      </c>
      <c r="REN95" s="590" t="s">
        <v>357</v>
      </c>
      <c r="REO95" s="590" t="s">
        <v>357</v>
      </c>
      <c r="REP95" s="590" t="s">
        <v>357</v>
      </c>
      <c r="REQ95" s="590" t="s">
        <v>357</v>
      </c>
      <c r="RER95" s="590" t="s">
        <v>357</v>
      </c>
      <c r="RES95" s="590" t="s">
        <v>357</v>
      </c>
      <c r="RET95" s="590" t="s">
        <v>357</v>
      </c>
      <c r="REU95" s="590" t="s">
        <v>357</v>
      </c>
      <c r="REV95" s="590" t="s">
        <v>357</v>
      </c>
      <c r="REW95" s="590" t="s">
        <v>357</v>
      </c>
      <c r="REX95" s="590" t="s">
        <v>357</v>
      </c>
      <c r="REY95" s="590" t="s">
        <v>357</v>
      </c>
      <c r="REZ95" s="590" t="s">
        <v>357</v>
      </c>
      <c r="RFA95" s="590" t="s">
        <v>357</v>
      </c>
      <c r="RFB95" s="590" t="s">
        <v>357</v>
      </c>
      <c r="RFC95" s="590" t="s">
        <v>357</v>
      </c>
      <c r="RFD95" s="590" t="s">
        <v>357</v>
      </c>
      <c r="RFE95" s="590" t="s">
        <v>357</v>
      </c>
      <c r="RFF95" s="590" t="s">
        <v>357</v>
      </c>
      <c r="RFG95" s="590" t="s">
        <v>357</v>
      </c>
      <c r="RFH95" s="590" t="s">
        <v>357</v>
      </c>
      <c r="RFI95" s="590" t="s">
        <v>357</v>
      </c>
      <c r="RFJ95" s="590" t="s">
        <v>357</v>
      </c>
      <c r="RFK95" s="590" t="s">
        <v>357</v>
      </c>
      <c r="RFL95" s="590" t="s">
        <v>357</v>
      </c>
      <c r="RFM95" s="590" t="s">
        <v>357</v>
      </c>
      <c r="RFN95" s="590" t="s">
        <v>357</v>
      </c>
      <c r="RFO95" s="590" t="s">
        <v>357</v>
      </c>
      <c r="RFP95" s="590" t="s">
        <v>357</v>
      </c>
      <c r="RFQ95" s="590" t="s">
        <v>357</v>
      </c>
      <c r="RFR95" s="590" t="s">
        <v>357</v>
      </c>
      <c r="RFS95" s="590" t="s">
        <v>357</v>
      </c>
      <c r="RFT95" s="590" t="s">
        <v>357</v>
      </c>
      <c r="RFU95" s="590" t="s">
        <v>357</v>
      </c>
      <c r="RFV95" s="590" t="s">
        <v>357</v>
      </c>
      <c r="RFW95" s="590" t="s">
        <v>357</v>
      </c>
      <c r="RFX95" s="590" t="s">
        <v>357</v>
      </c>
      <c r="RFY95" s="590" t="s">
        <v>357</v>
      </c>
      <c r="RFZ95" s="590" t="s">
        <v>357</v>
      </c>
      <c r="RGA95" s="590" t="s">
        <v>357</v>
      </c>
      <c r="RGB95" s="590" t="s">
        <v>357</v>
      </c>
      <c r="RGC95" s="590" t="s">
        <v>357</v>
      </c>
      <c r="RGD95" s="590" t="s">
        <v>357</v>
      </c>
      <c r="RGE95" s="590" t="s">
        <v>357</v>
      </c>
      <c r="RGF95" s="590" t="s">
        <v>357</v>
      </c>
      <c r="RGG95" s="590" t="s">
        <v>357</v>
      </c>
      <c r="RGH95" s="590" t="s">
        <v>357</v>
      </c>
      <c r="RGI95" s="590" t="s">
        <v>357</v>
      </c>
      <c r="RGJ95" s="590" t="s">
        <v>357</v>
      </c>
      <c r="RGK95" s="590" t="s">
        <v>357</v>
      </c>
      <c r="RGL95" s="590" t="s">
        <v>357</v>
      </c>
      <c r="RGM95" s="590" t="s">
        <v>357</v>
      </c>
      <c r="RGN95" s="590" t="s">
        <v>357</v>
      </c>
      <c r="RGO95" s="590" t="s">
        <v>357</v>
      </c>
      <c r="RGP95" s="590" t="s">
        <v>357</v>
      </c>
      <c r="RGQ95" s="590" t="s">
        <v>357</v>
      </c>
      <c r="RGR95" s="590" t="s">
        <v>357</v>
      </c>
      <c r="RGS95" s="590" t="s">
        <v>357</v>
      </c>
      <c r="RGT95" s="590" t="s">
        <v>357</v>
      </c>
      <c r="RGU95" s="590" t="s">
        <v>357</v>
      </c>
      <c r="RGV95" s="590" t="s">
        <v>357</v>
      </c>
      <c r="RGW95" s="590" t="s">
        <v>357</v>
      </c>
      <c r="RGX95" s="590" t="s">
        <v>357</v>
      </c>
      <c r="RGY95" s="590" t="s">
        <v>357</v>
      </c>
      <c r="RGZ95" s="590" t="s">
        <v>357</v>
      </c>
      <c r="RHA95" s="590" t="s">
        <v>357</v>
      </c>
      <c r="RHB95" s="590" t="s">
        <v>357</v>
      </c>
      <c r="RHC95" s="590" t="s">
        <v>357</v>
      </c>
      <c r="RHD95" s="590" t="s">
        <v>357</v>
      </c>
      <c r="RHE95" s="590" t="s">
        <v>357</v>
      </c>
      <c r="RHF95" s="590" t="s">
        <v>357</v>
      </c>
      <c r="RHG95" s="590" t="s">
        <v>357</v>
      </c>
      <c r="RHH95" s="590" t="s">
        <v>357</v>
      </c>
      <c r="RHI95" s="590" t="s">
        <v>357</v>
      </c>
      <c r="RHJ95" s="590" t="s">
        <v>357</v>
      </c>
      <c r="RHK95" s="590" t="s">
        <v>357</v>
      </c>
      <c r="RHL95" s="590" t="s">
        <v>357</v>
      </c>
      <c r="RHM95" s="590" t="s">
        <v>357</v>
      </c>
      <c r="RHN95" s="590" t="s">
        <v>357</v>
      </c>
      <c r="RHO95" s="590" t="s">
        <v>357</v>
      </c>
      <c r="RHP95" s="590" t="s">
        <v>357</v>
      </c>
      <c r="RHQ95" s="590" t="s">
        <v>357</v>
      </c>
      <c r="RHR95" s="590" t="s">
        <v>357</v>
      </c>
      <c r="RHS95" s="590" t="s">
        <v>357</v>
      </c>
      <c r="RHT95" s="590" t="s">
        <v>357</v>
      </c>
      <c r="RHU95" s="590" t="s">
        <v>357</v>
      </c>
      <c r="RHV95" s="590" t="s">
        <v>357</v>
      </c>
      <c r="RHW95" s="590" t="s">
        <v>357</v>
      </c>
      <c r="RHX95" s="590" t="s">
        <v>357</v>
      </c>
      <c r="RHY95" s="590" t="s">
        <v>357</v>
      </c>
      <c r="RHZ95" s="590" t="s">
        <v>357</v>
      </c>
      <c r="RIA95" s="590" t="s">
        <v>357</v>
      </c>
      <c r="RIB95" s="590" t="s">
        <v>357</v>
      </c>
      <c r="RIC95" s="590" t="s">
        <v>357</v>
      </c>
      <c r="RID95" s="590" t="s">
        <v>357</v>
      </c>
      <c r="RIE95" s="590" t="s">
        <v>357</v>
      </c>
      <c r="RIF95" s="590" t="s">
        <v>357</v>
      </c>
      <c r="RIG95" s="590" t="s">
        <v>357</v>
      </c>
      <c r="RIH95" s="590" t="s">
        <v>357</v>
      </c>
      <c r="RII95" s="590" t="s">
        <v>357</v>
      </c>
      <c r="RIJ95" s="590" t="s">
        <v>357</v>
      </c>
      <c r="RIK95" s="590" t="s">
        <v>357</v>
      </c>
      <c r="RIL95" s="590" t="s">
        <v>357</v>
      </c>
      <c r="RIM95" s="590" t="s">
        <v>357</v>
      </c>
      <c r="RIN95" s="590" t="s">
        <v>357</v>
      </c>
      <c r="RIO95" s="590" t="s">
        <v>357</v>
      </c>
      <c r="RIP95" s="590" t="s">
        <v>357</v>
      </c>
      <c r="RIQ95" s="590" t="s">
        <v>357</v>
      </c>
      <c r="RIR95" s="590" t="s">
        <v>357</v>
      </c>
      <c r="RIS95" s="590" t="s">
        <v>357</v>
      </c>
      <c r="RIT95" s="590" t="s">
        <v>357</v>
      </c>
      <c r="RIU95" s="590" t="s">
        <v>357</v>
      </c>
      <c r="RIV95" s="590" t="s">
        <v>357</v>
      </c>
      <c r="RIW95" s="590" t="s">
        <v>357</v>
      </c>
      <c r="RIX95" s="590" t="s">
        <v>357</v>
      </c>
      <c r="RIY95" s="590" t="s">
        <v>357</v>
      </c>
      <c r="RIZ95" s="590" t="s">
        <v>357</v>
      </c>
      <c r="RJA95" s="590" t="s">
        <v>357</v>
      </c>
      <c r="RJB95" s="590" t="s">
        <v>357</v>
      </c>
      <c r="RJC95" s="590" t="s">
        <v>357</v>
      </c>
      <c r="RJD95" s="590" t="s">
        <v>357</v>
      </c>
      <c r="RJE95" s="590" t="s">
        <v>357</v>
      </c>
      <c r="RJF95" s="590" t="s">
        <v>357</v>
      </c>
      <c r="RJG95" s="590" t="s">
        <v>357</v>
      </c>
      <c r="RJH95" s="590" t="s">
        <v>357</v>
      </c>
      <c r="RJI95" s="590" t="s">
        <v>357</v>
      </c>
      <c r="RJJ95" s="590" t="s">
        <v>357</v>
      </c>
      <c r="RJK95" s="590" t="s">
        <v>357</v>
      </c>
      <c r="RJL95" s="590" t="s">
        <v>357</v>
      </c>
      <c r="RJM95" s="590" t="s">
        <v>357</v>
      </c>
      <c r="RJN95" s="590" t="s">
        <v>357</v>
      </c>
      <c r="RJO95" s="590" t="s">
        <v>357</v>
      </c>
      <c r="RJP95" s="590" t="s">
        <v>357</v>
      </c>
      <c r="RJQ95" s="590" t="s">
        <v>357</v>
      </c>
      <c r="RJR95" s="590" t="s">
        <v>357</v>
      </c>
      <c r="RJS95" s="590" t="s">
        <v>357</v>
      </c>
      <c r="RJT95" s="590" t="s">
        <v>357</v>
      </c>
      <c r="RJU95" s="590" t="s">
        <v>357</v>
      </c>
      <c r="RJV95" s="590" t="s">
        <v>357</v>
      </c>
      <c r="RJW95" s="590" t="s">
        <v>357</v>
      </c>
      <c r="RJX95" s="590" t="s">
        <v>357</v>
      </c>
      <c r="RJY95" s="590" t="s">
        <v>357</v>
      </c>
      <c r="RJZ95" s="590" t="s">
        <v>357</v>
      </c>
      <c r="RKA95" s="590" t="s">
        <v>357</v>
      </c>
      <c r="RKB95" s="590" t="s">
        <v>357</v>
      </c>
      <c r="RKC95" s="590" t="s">
        <v>357</v>
      </c>
      <c r="RKD95" s="590" t="s">
        <v>357</v>
      </c>
      <c r="RKE95" s="590" t="s">
        <v>357</v>
      </c>
      <c r="RKF95" s="590" t="s">
        <v>357</v>
      </c>
      <c r="RKG95" s="590" t="s">
        <v>357</v>
      </c>
      <c r="RKH95" s="590" t="s">
        <v>357</v>
      </c>
      <c r="RKI95" s="590" t="s">
        <v>357</v>
      </c>
      <c r="RKJ95" s="590" t="s">
        <v>357</v>
      </c>
      <c r="RKK95" s="590" t="s">
        <v>357</v>
      </c>
      <c r="RKL95" s="590" t="s">
        <v>357</v>
      </c>
      <c r="RKM95" s="590" t="s">
        <v>357</v>
      </c>
      <c r="RKN95" s="590" t="s">
        <v>357</v>
      </c>
      <c r="RKO95" s="590" t="s">
        <v>357</v>
      </c>
      <c r="RKP95" s="590" t="s">
        <v>357</v>
      </c>
      <c r="RKQ95" s="590" t="s">
        <v>357</v>
      </c>
      <c r="RKR95" s="590" t="s">
        <v>357</v>
      </c>
      <c r="RKS95" s="590" t="s">
        <v>357</v>
      </c>
      <c r="RKT95" s="590" t="s">
        <v>357</v>
      </c>
      <c r="RKU95" s="590" t="s">
        <v>357</v>
      </c>
      <c r="RKV95" s="590" t="s">
        <v>357</v>
      </c>
      <c r="RKW95" s="590" t="s">
        <v>357</v>
      </c>
      <c r="RKX95" s="590" t="s">
        <v>357</v>
      </c>
      <c r="RKY95" s="590" t="s">
        <v>357</v>
      </c>
      <c r="RKZ95" s="590" t="s">
        <v>357</v>
      </c>
      <c r="RLA95" s="590" t="s">
        <v>357</v>
      </c>
      <c r="RLB95" s="590" t="s">
        <v>357</v>
      </c>
      <c r="RLC95" s="590" t="s">
        <v>357</v>
      </c>
      <c r="RLD95" s="590" t="s">
        <v>357</v>
      </c>
      <c r="RLE95" s="590" t="s">
        <v>357</v>
      </c>
      <c r="RLF95" s="590" t="s">
        <v>357</v>
      </c>
      <c r="RLG95" s="590" t="s">
        <v>357</v>
      </c>
      <c r="RLH95" s="590" t="s">
        <v>357</v>
      </c>
      <c r="RLI95" s="590" t="s">
        <v>357</v>
      </c>
      <c r="RLJ95" s="590" t="s">
        <v>357</v>
      </c>
      <c r="RLK95" s="590" t="s">
        <v>357</v>
      </c>
      <c r="RLL95" s="590" t="s">
        <v>357</v>
      </c>
      <c r="RLM95" s="590" t="s">
        <v>357</v>
      </c>
      <c r="RLN95" s="590" t="s">
        <v>357</v>
      </c>
      <c r="RLO95" s="590" t="s">
        <v>357</v>
      </c>
      <c r="RLP95" s="590" t="s">
        <v>357</v>
      </c>
      <c r="RLQ95" s="590" t="s">
        <v>357</v>
      </c>
      <c r="RLR95" s="590" t="s">
        <v>357</v>
      </c>
      <c r="RLS95" s="590" t="s">
        <v>357</v>
      </c>
      <c r="RLT95" s="590" t="s">
        <v>357</v>
      </c>
      <c r="RLU95" s="590" t="s">
        <v>357</v>
      </c>
      <c r="RLV95" s="590" t="s">
        <v>357</v>
      </c>
      <c r="RLW95" s="590" t="s">
        <v>357</v>
      </c>
      <c r="RLX95" s="590" t="s">
        <v>357</v>
      </c>
      <c r="RLY95" s="590" t="s">
        <v>357</v>
      </c>
      <c r="RLZ95" s="590" t="s">
        <v>357</v>
      </c>
      <c r="RMA95" s="590" t="s">
        <v>357</v>
      </c>
      <c r="RMB95" s="590" t="s">
        <v>357</v>
      </c>
      <c r="RMC95" s="590" t="s">
        <v>357</v>
      </c>
      <c r="RMD95" s="590" t="s">
        <v>357</v>
      </c>
      <c r="RME95" s="590" t="s">
        <v>357</v>
      </c>
      <c r="RMF95" s="590" t="s">
        <v>357</v>
      </c>
      <c r="RMG95" s="590" t="s">
        <v>357</v>
      </c>
      <c r="RMH95" s="590" t="s">
        <v>357</v>
      </c>
      <c r="RMI95" s="590" t="s">
        <v>357</v>
      </c>
      <c r="RMJ95" s="590" t="s">
        <v>357</v>
      </c>
      <c r="RMK95" s="590" t="s">
        <v>357</v>
      </c>
      <c r="RML95" s="590" t="s">
        <v>357</v>
      </c>
      <c r="RMM95" s="590" t="s">
        <v>357</v>
      </c>
      <c r="RMN95" s="590" t="s">
        <v>357</v>
      </c>
      <c r="RMO95" s="590" t="s">
        <v>357</v>
      </c>
      <c r="RMP95" s="590" t="s">
        <v>357</v>
      </c>
      <c r="RMQ95" s="590" t="s">
        <v>357</v>
      </c>
      <c r="RMR95" s="590" t="s">
        <v>357</v>
      </c>
      <c r="RMS95" s="590" t="s">
        <v>357</v>
      </c>
      <c r="RMT95" s="590" t="s">
        <v>357</v>
      </c>
      <c r="RMU95" s="590" t="s">
        <v>357</v>
      </c>
      <c r="RMV95" s="590" t="s">
        <v>357</v>
      </c>
      <c r="RMW95" s="590" t="s">
        <v>357</v>
      </c>
      <c r="RMX95" s="590" t="s">
        <v>357</v>
      </c>
      <c r="RMY95" s="590" t="s">
        <v>357</v>
      </c>
      <c r="RMZ95" s="590" t="s">
        <v>357</v>
      </c>
      <c r="RNA95" s="590" t="s">
        <v>357</v>
      </c>
      <c r="RNB95" s="590" t="s">
        <v>357</v>
      </c>
      <c r="RNC95" s="590" t="s">
        <v>357</v>
      </c>
      <c r="RND95" s="590" t="s">
        <v>357</v>
      </c>
      <c r="RNE95" s="590" t="s">
        <v>357</v>
      </c>
      <c r="RNF95" s="590" t="s">
        <v>357</v>
      </c>
      <c r="RNG95" s="590" t="s">
        <v>357</v>
      </c>
      <c r="RNH95" s="590" t="s">
        <v>357</v>
      </c>
      <c r="RNI95" s="590" t="s">
        <v>357</v>
      </c>
      <c r="RNJ95" s="590" t="s">
        <v>357</v>
      </c>
      <c r="RNK95" s="590" t="s">
        <v>357</v>
      </c>
      <c r="RNL95" s="590" t="s">
        <v>357</v>
      </c>
      <c r="RNM95" s="590" t="s">
        <v>357</v>
      </c>
      <c r="RNN95" s="590" t="s">
        <v>357</v>
      </c>
      <c r="RNO95" s="590" t="s">
        <v>357</v>
      </c>
      <c r="RNP95" s="590" t="s">
        <v>357</v>
      </c>
      <c r="RNQ95" s="590" t="s">
        <v>357</v>
      </c>
      <c r="RNR95" s="590" t="s">
        <v>357</v>
      </c>
      <c r="RNS95" s="590" t="s">
        <v>357</v>
      </c>
      <c r="RNT95" s="590" t="s">
        <v>357</v>
      </c>
      <c r="RNU95" s="590" t="s">
        <v>357</v>
      </c>
      <c r="RNV95" s="590" t="s">
        <v>357</v>
      </c>
      <c r="RNW95" s="590" t="s">
        <v>357</v>
      </c>
      <c r="RNX95" s="590" t="s">
        <v>357</v>
      </c>
      <c r="RNY95" s="590" t="s">
        <v>357</v>
      </c>
      <c r="RNZ95" s="590" t="s">
        <v>357</v>
      </c>
      <c r="ROA95" s="590" t="s">
        <v>357</v>
      </c>
      <c r="ROB95" s="590" t="s">
        <v>357</v>
      </c>
      <c r="ROC95" s="590" t="s">
        <v>357</v>
      </c>
      <c r="ROD95" s="590" t="s">
        <v>357</v>
      </c>
      <c r="ROE95" s="590" t="s">
        <v>357</v>
      </c>
      <c r="ROF95" s="590" t="s">
        <v>357</v>
      </c>
      <c r="ROG95" s="590" t="s">
        <v>357</v>
      </c>
      <c r="ROH95" s="590" t="s">
        <v>357</v>
      </c>
      <c r="ROI95" s="590" t="s">
        <v>357</v>
      </c>
      <c r="ROJ95" s="590" t="s">
        <v>357</v>
      </c>
      <c r="ROK95" s="590" t="s">
        <v>357</v>
      </c>
      <c r="ROL95" s="590" t="s">
        <v>357</v>
      </c>
      <c r="ROM95" s="590" t="s">
        <v>357</v>
      </c>
      <c r="RON95" s="590" t="s">
        <v>357</v>
      </c>
      <c r="ROO95" s="590" t="s">
        <v>357</v>
      </c>
      <c r="ROP95" s="590" t="s">
        <v>357</v>
      </c>
      <c r="ROQ95" s="590" t="s">
        <v>357</v>
      </c>
      <c r="ROR95" s="590" t="s">
        <v>357</v>
      </c>
      <c r="ROS95" s="590" t="s">
        <v>357</v>
      </c>
      <c r="ROT95" s="590" t="s">
        <v>357</v>
      </c>
      <c r="ROU95" s="590" t="s">
        <v>357</v>
      </c>
      <c r="ROV95" s="590" t="s">
        <v>357</v>
      </c>
      <c r="ROW95" s="590" t="s">
        <v>357</v>
      </c>
      <c r="ROX95" s="590" t="s">
        <v>357</v>
      </c>
      <c r="ROY95" s="590" t="s">
        <v>357</v>
      </c>
      <c r="ROZ95" s="590" t="s">
        <v>357</v>
      </c>
      <c r="RPA95" s="590" t="s">
        <v>357</v>
      </c>
      <c r="RPB95" s="590" t="s">
        <v>357</v>
      </c>
      <c r="RPC95" s="590" t="s">
        <v>357</v>
      </c>
      <c r="RPD95" s="590" t="s">
        <v>357</v>
      </c>
      <c r="RPE95" s="590" t="s">
        <v>357</v>
      </c>
      <c r="RPF95" s="590" t="s">
        <v>357</v>
      </c>
      <c r="RPG95" s="590" t="s">
        <v>357</v>
      </c>
      <c r="RPH95" s="590" t="s">
        <v>357</v>
      </c>
      <c r="RPI95" s="590" t="s">
        <v>357</v>
      </c>
      <c r="RPJ95" s="590" t="s">
        <v>357</v>
      </c>
      <c r="RPK95" s="590" t="s">
        <v>357</v>
      </c>
      <c r="RPL95" s="590" t="s">
        <v>357</v>
      </c>
      <c r="RPM95" s="590" t="s">
        <v>357</v>
      </c>
      <c r="RPN95" s="590" t="s">
        <v>357</v>
      </c>
      <c r="RPO95" s="590" t="s">
        <v>357</v>
      </c>
      <c r="RPP95" s="590" t="s">
        <v>357</v>
      </c>
      <c r="RPQ95" s="590" t="s">
        <v>357</v>
      </c>
      <c r="RPR95" s="590" t="s">
        <v>357</v>
      </c>
      <c r="RPS95" s="590" t="s">
        <v>357</v>
      </c>
      <c r="RPT95" s="590" t="s">
        <v>357</v>
      </c>
      <c r="RPU95" s="590" t="s">
        <v>357</v>
      </c>
      <c r="RPV95" s="590" t="s">
        <v>357</v>
      </c>
      <c r="RPW95" s="590" t="s">
        <v>357</v>
      </c>
      <c r="RPX95" s="590" t="s">
        <v>357</v>
      </c>
      <c r="RPY95" s="590" t="s">
        <v>357</v>
      </c>
      <c r="RPZ95" s="590" t="s">
        <v>357</v>
      </c>
      <c r="RQA95" s="590" t="s">
        <v>357</v>
      </c>
      <c r="RQB95" s="590" t="s">
        <v>357</v>
      </c>
      <c r="RQC95" s="590" t="s">
        <v>357</v>
      </c>
      <c r="RQD95" s="590" t="s">
        <v>357</v>
      </c>
      <c r="RQE95" s="590" t="s">
        <v>357</v>
      </c>
      <c r="RQF95" s="590" t="s">
        <v>357</v>
      </c>
      <c r="RQG95" s="590" t="s">
        <v>357</v>
      </c>
      <c r="RQH95" s="590" t="s">
        <v>357</v>
      </c>
      <c r="RQI95" s="590" t="s">
        <v>357</v>
      </c>
      <c r="RQJ95" s="590" t="s">
        <v>357</v>
      </c>
      <c r="RQK95" s="590" t="s">
        <v>357</v>
      </c>
      <c r="RQL95" s="590" t="s">
        <v>357</v>
      </c>
      <c r="RQM95" s="590" t="s">
        <v>357</v>
      </c>
      <c r="RQN95" s="590" t="s">
        <v>357</v>
      </c>
      <c r="RQO95" s="590" t="s">
        <v>357</v>
      </c>
      <c r="RQP95" s="590" t="s">
        <v>357</v>
      </c>
      <c r="RQQ95" s="590" t="s">
        <v>357</v>
      </c>
      <c r="RQR95" s="590" t="s">
        <v>357</v>
      </c>
      <c r="RQS95" s="590" t="s">
        <v>357</v>
      </c>
      <c r="RQT95" s="590" t="s">
        <v>357</v>
      </c>
      <c r="RQU95" s="590" t="s">
        <v>357</v>
      </c>
      <c r="RQV95" s="590" t="s">
        <v>357</v>
      </c>
      <c r="RQW95" s="590" t="s">
        <v>357</v>
      </c>
      <c r="RQX95" s="590" t="s">
        <v>357</v>
      </c>
      <c r="RQY95" s="590" t="s">
        <v>357</v>
      </c>
      <c r="RQZ95" s="590" t="s">
        <v>357</v>
      </c>
      <c r="RRA95" s="590" t="s">
        <v>357</v>
      </c>
      <c r="RRB95" s="590" t="s">
        <v>357</v>
      </c>
      <c r="RRC95" s="590" t="s">
        <v>357</v>
      </c>
      <c r="RRD95" s="590" t="s">
        <v>357</v>
      </c>
      <c r="RRE95" s="590" t="s">
        <v>357</v>
      </c>
      <c r="RRF95" s="590" t="s">
        <v>357</v>
      </c>
      <c r="RRG95" s="590" t="s">
        <v>357</v>
      </c>
      <c r="RRH95" s="590" t="s">
        <v>357</v>
      </c>
      <c r="RRI95" s="590" t="s">
        <v>357</v>
      </c>
      <c r="RRJ95" s="590" t="s">
        <v>357</v>
      </c>
      <c r="RRK95" s="590" t="s">
        <v>357</v>
      </c>
      <c r="RRL95" s="590" t="s">
        <v>357</v>
      </c>
      <c r="RRM95" s="590" t="s">
        <v>357</v>
      </c>
      <c r="RRN95" s="590" t="s">
        <v>357</v>
      </c>
      <c r="RRO95" s="590" t="s">
        <v>357</v>
      </c>
      <c r="RRP95" s="590" t="s">
        <v>357</v>
      </c>
      <c r="RRQ95" s="590" t="s">
        <v>357</v>
      </c>
      <c r="RRR95" s="590" t="s">
        <v>357</v>
      </c>
      <c r="RRS95" s="590" t="s">
        <v>357</v>
      </c>
      <c r="RRT95" s="590" t="s">
        <v>357</v>
      </c>
      <c r="RRU95" s="590" t="s">
        <v>357</v>
      </c>
      <c r="RRV95" s="590" t="s">
        <v>357</v>
      </c>
      <c r="RRW95" s="590" t="s">
        <v>357</v>
      </c>
      <c r="RRX95" s="590" t="s">
        <v>357</v>
      </c>
      <c r="RRY95" s="590" t="s">
        <v>357</v>
      </c>
      <c r="RRZ95" s="590" t="s">
        <v>357</v>
      </c>
      <c r="RSA95" s="590" t="s">
        <v>357</v>
      </c>
      <c r="RSB95" s="590" t="s">
        <v>357</v>
      </c>
      <c r="RSC95" s="590" t="s">
        <v>357</v>
      </c>
      <c r="RSD95" s="590" t="s">
        <v>357</v>
      </c>
      <c r="RSE95" s="590" t="s">
        <v>357</v>
      </c>
      <c r="RSF95" s="590" t="s">
        <v>357</v>
      </c>
      <c r="RSG95" s="590" t="s">
        <v>357</v>
      </c>
      <c r="RSH95" s="590" t="s">
        <v>357</v>
      </c>
      <c r="RSI95" s="590" t="s">
        <v>357</v>
      </c>
      <c r="RSJ95" s="590" t="s">
        <v>357</v>
      </c>
      <c r="RSK95" s="590" t="s">
        <v>357</v>
      </c>
      <c r="RSL95" s="590" t="s">
        <v>357</v>
      </c>
      <c r="RSM95" s="590" t="s">
        <v>357</v>
      </c>
      <c r="RSN95" s="590" t="s">
        <v>357</v>
      </c>
      <c r="RSO95" s="590" t="s">
        <v>357</v>
      </c>
      <c r="RSP95" s="590" t="s">
        <v>357</v>
      </c>
      <c r="RSQ95" s="590" t="s">
        <v>357</v>
      </c>
      <c r="RSR95" s="590" t="s">
        <v>357</v>
      </c>
      <c r="RSS95" s="590" t="s">
        <v>357</v>
      </c>
      <c r="RST95" s="590" t="s">
        <v>357</v>
      </c>
      <c r="RSU95" s="590" t="s">
        <v>357</v>
      </c>
      <c r="RSV95" s="590" t="s">
        <v>357</v>
      </c>
      <c r="RSW95" s="590" t="s">
        <v>357</v>
      </c>
      <c r="RSX95" s="590" t="s">
        <v>357</v>
      </c>
      <c r="RSY95" s="590" t="s">
        <v>357</v>
      </c>
      <c r="RSZ95" s="590" t="s">
        <v>357</v>
      </c>
      <c r="RTA95" s="590" t="s">
        <v>357</v>
      </c>
      <c r="RTB95" s="590" t="s">
        <v>357</v>
      </c>
      <c r="RTC95" s="590" t="s">
        <v>357</v>
      </c>
      <c r="RTD95" s="590" t="s">
        <v>357</v>
      </c>
      <c r="RTE95" s="590" t="s">
        <v>357</v>
      </c>
      <c r="RTF95" s="590" t="s">
        <v>357</v>
      </c>
      <c r="RTG95" s="590" t="s">
        <v>357</v>
      </c>
      <c r="RTH95" s="590" t="s">
        <v>357</v>
      </c>
      <c r="RTI95" s="590" t="s">
        <v>357</v>
      </c>
      <c r="RTJ95" s="590" t="s">
        <v>357</v>
      </c>
      <c r="RTK95" s="590" t="s">
        <v>357</v>
      </c>
      <c r="RTL95" s="590" t="s">
        <v>357</v>
      </c>
      <c r="RTM95" s="590" t="s">
        <v>357</v>
      </c>
      <c r="RTN95" s="590" t="s">
        <v>357</v>
      </c>
      <c r="RTO95" s="590" t="s">
        <v>357</v>
      </c>
      <c r="RTP95" s="590" t="s">
        <v>357</v>
      </c>
      <c r="RTQ95" s="590" t="s">
        <v>357</v>
      </c>
      <c r="RTR95" s="590" t="s">
        <v>357</v>
      </c>
      <c r="RTS95" s="590" t="s">
        <v>357</v>
      </c>
      <c r="RTT95" s="590" t="s">
        <v>357</v>
      </c>
      <c r="RTU95" s="590" t="s">
        <v>357</v>
      </c>
      <c r="RTV95" s="590" t="s">
        <v>357</v>
      </c>
      <c r="RTW95" s="590" t="s">
        <v>357</v>
      </c>
      <c r="RTX95" s="590" t="s">
        <v>357</v>
      </c>
      <c r="RTY95" s="590" t="s">
        <v>357</v>
      </c>
      <c r="RTZ95" s="590" t="s">
        <v>357</v>
      </c>
      <c r="RUA95" s="590" t="s">
        <v>357</v>
      </c>
      <c r="RUB95" s="590" t="s">
        <v>357</v>
      </c>
      <c r="RUC95" s="590" t="s">
        <v>357</v>
      </c>
      <c r="RUD95" s="590" t="s">
        <v>357</v>
      </c>
      <c r="RUE95" s="590" t="s">
        <v>357</v>
      </c>
      <c r="RUF95" s="590" t="s">
        <v>357</v>
      </c>
      <c r="RUG95" s="590" t="s">
        <v>357</v>
      </c>
      <c r="RUH95" s="590" t="s">
        <v>357</v>
      </c>
      <c r="RUI95" s="590" t="s">
        <v>357</v>
      </c>
      <c r="RUJ95" s="590" t="s">
        <v>357</v>
      </c>
      <c r="RUK95" s="590" t="s">
        <v>357</v>
      </c>
      <c r="RUL95" s="590" t="s">
        <v>357</v>
      </c>
      <c r="RUM95" s="590" t="s">
        <v>357</v>
      </c>
      <c r="RUN95" s="590" t="s">
        <v>357</v>
      </c>
      <c r="RUO95" s="590" t="s">
        <v>357</v>
      </c>
      <c r="RUP95" s="590" t="s">
        <v>357</v>
      </c>
      <c r="RUQ95" s="590" t="s">
        <v>357</v>
      </c>
      <c r="RUR95" s="590" t="s">
        <v>357</v>
      </c>
      <c r="RUS95" s="590" t="s">
        <v>357</v>
      </c>
      <c r="RUT95" s="590" t="s">
        <v>357</v>
      </c>
      <c r="RUU95" s="590" t="s">
        <v>357</v>
      </c>
      <c r="RUV95" s="590" t="s">
        <v>357</v>
      </c>
      <c r="RUW95" s="590" t="s">
        <v>357</v>
      </c>
      <c r="RUX95" s="590" t="s">
        <v>357</v>
      </c>
      <c r="RUY95" s="590" t="s">
        <v>357</v>
      </c>
      <c r="RUZ95" s="590" t="s">
        <v>357</v>
      </c>
      <c r="RVA95" s="590" t="s">
        <v>357</v>
      </c>
      <c r="RVB95" s="590" t="s">
        <v>357</v>
      </c>
      <c r="RVC95" s="590" t="s">
        <v>357</v>
      </c>
      <c r="RVD95" s="590" t="s">
        <v>357</v>
      </c>
      <c r="RVE95" s="590" t="s">
        <v>357</v>
      </c>
      <c r="RVF95" s="590" t="s">
        <v>357</v>
      </c>
      <c r="RVG95" s="590" t="s">
        <v>357</v>
      </c>
      <c r="RVH95" s="590" t="s">
        <v>357</v>
      </c>
      <c r="RVI95" s="590" t="s">
        <v>357</v>
      </c>
      <c r="RVJ95" s="590" t="s">
        <v>357</v>
      </c>
      <c r="RVK95" s="590" t="s">
        <v>357</v>
      </c>
      <c r="RVL95" s="590" t="s">
        <v>357</v>
      </c>
      <c r="RVM95" s="590" t="s">
        <v>357</v>
      </c>
      <c r="RVN95" s="590" t="s">
        <v>357</v>
      </c>
      <c r="RVO95" s="590" t="s">
        <v>357</v>
      </c>
      <c r="RVP95" s="590" t="s">
        <v>357</v>
      </c>
      <c r="RVQ95" s="590" t="s">
        <v>357</v>
      </c>
      <c r="RVR95" s="590" t="s">
        <v>357</v>
      </c>
      <c r="RVS95" s="590" t="s">
        <v>357</v>
      </c>
      <c r="RVT95" s="590" t="s">
        <v>357</v>
      </c>
      <c r="RVU95" s="590" t="s">
        <v>357</v>
      </c>
      <c r="RVV95" s="590" t="s">
        <v>357</v>
      </c>
      <c r="RVW95" s="590" t="s">
        <v>357</v>
      </c>
      <c r="RVX95" s="590" t="s">
        <v>357</v>
      </c>
      <c r="RVY95" s="590" t="s">
        <v>357</v>
      </c>
      <c r="RVZ95" s="590" t="s">
        <v>357</v>
      </c>
      <c r="RWA95" s="590" t="s">
        <v>357</v>
      </c>
      <c r="RWB95" s="590" t="s">
        <v>357</v>
      </c>
      <c r="RWC95" s="590" t="s">
        <v>357</v>
      </c>
      <c r="RWD95" s="590" t="s">
        <v>357</v>
      </c>
      <c r="RWE95" s="590" t="s">
        <v>357</v>
      </c>
      <c r="RWF95" s="590" t="s">
        <v>357</v>
      </c>
      <c r="RWG95" s="590" t="s">
        <v>357</v>
      </c>
      <c r="RWH95" s="590" t="s">
        <v>357</v>
      </c>
      <c r="RWI95" s="590" t="s">
        <v>357</v>
      </c>
      <c r="RWJ95" s="590" t="s">
        <v>357</v>
      </c>
      <c r="RWK95" s="590" t="s">
        <v>357</v>
      </c>
      <c r="RWL95" s="590" t="s">
        <v>357</v>
      </c>
      <c r="RWM95" s="590" t="s">
        <v>357</v>
      </c>
      <c r="RWN95" s="590" t="s">
        <v>357</v>
      </c>
      <c r="RWO95" s="590" t="s">
        <v>357</v>
      </c>
      <c r="RWP95" s="590" t="s">
        <v>357</v>
      </c>
      <c r="RWQ95" s="590" t="s">
        <v>357</v>
      </c>
      <c r="RWR95" s="590" t="s">
        <v>357</v>
      </c>
      <c r="RWS95" s="590" t="s">
        <v>357</v>
      </c>
      <c r="RWT95" s="590" t="s">
        <v>357</v>
      </c>
      <c r="RWU95" s="590" t="s">
        <v>357</v>
      </c>
      <c r="RWV95" s="590" t="s">
        <v>357</v>
      </c>
      <c r="RWW95" s="590" t="s">
        <v>357</v>
      </c>
      <c r="RWX95" s="590" t="s">
        <v>357</v>
      </c>
      <c r="RWY95" s="590" t="s">
        <v>357</v>
      </c>
      <c r="RWZ95" s="590" t="s">
        <v>357</v>
      </c>
      <c r="RXA95" s="590" t="s">
        <v>357</v>
      </c>
      <c r="RXB95" s="590" t="s">
        <v>357</v>
      </c>
      <c r="RXC95" s="590" t="s">
        <v>357</v>
      </c>
      <c r="RXD95" s="590" t="s">
        <v>357</v>
      </c>
      <c r="RXE95" s="590" t="s">
        <v>357</v>
      </c>
      <c r="RXF95" s="590" t="s">
        <v>357</v>
      </c>
      <c r="RXG95" s="590" t="s">
        <v>357</v>
      </c>
      <c r="RXH95" s="590" t="s">
        <v>357</v>
      </c>
      <c r="RXI95" s="590" t="s">
        <v>357</v>
      </c>
      <c r="RXJ95" s="590" t="s">
        <v>357</v>
      </c>
      <c r="RXK95" s="590" t="s">
        <v>357</v>
      </c>
      <c r="RXL95" s="590" t="s">
        <v>357</v>
      </c>
      <c r="RXM95" s="590" t="s">
        <v>357</v>
      </c>
      <c r="RXN95" s="590" t="s">
        <v>357</v>
      </c>
      <c r="RXO95" s="590" t="s">
        <v>357</v>
      </c>
      <c r="RXP95" s="590" t="s">
        <v>357</v>
      </c>
      <c r="RXQ95" s="590" t="s">
        <v>357</v>
      </c>
      <c r="RXR95" s="590" t="s">
        <v>357</v>
      </c>
      <c r="RXS95" s="590" t="s">
        <v>357</v>
      </c>
      <c r="RXT95" s="590" t="s">
        <v>357</v>
      </c>
      <c r="RXU95" s="590" t="s">
        <v>357</v>
      </c>
      <c r="RXV95" s="590" t="s">
        <v>357</v>
      </c>
      <c r="RXW95" s="590" t="s">
        <v>357</v>
      </c>
      <c r="RXX95" s="590" t="s">
        <v>357</v>
      </c>
      <c r="RXY95" s="590" t="s">
        <v>357</v>
      </c>
      <c r="RXZ95" s="590" t="s">
        <v>357</v>
      </c>
      <c r="RYA95" s="590" t="s">
        <v>357</v>
      </c>
      <c r="RYB95" s="590" t="s">
        <v>357</v>
      </c>
      <c r="RYC95" s="590" t="s">
        <v>357</v>
      </c>
      <c r="RYD95" s="590" t="s">
        <v>357</v>
      </c>
      <c r="RYE95" s="590" t="s">
        <v>357</v>
      </c>
      <c r="RYF95" s="590" t="s">
        <v>357</v>
      </c>
      <c r="RYG95" s="590" t="s">
        <v>357</v>
      </c>
      <c r="RYH95" s="590" t="s">
        <v>357</v>
      </c>
      <c r="RYI95" s="590" t="s">
        <v>357</v>
      </c>
      <c r="RYJ95" s="590" t="s">
        <v>357</v>
      </c>
      <c r="RYK95" s="590" t="s">
        <v>357</v>
      </c>
      <c r="RYL95" s="590" t="s">
        <v>357</v>
      </c>
      <c r="RYM95" s="590" t="s">
        <v>357</v>
      </c>
      <c r="RYN95" s="590" t="s">
        <v>357</v>
      </c>
      <c r="RYO95" s="590" t="s">
        <v>357</v>
      </c>
      <c r="RYP95" s="590" t="s">
        <v>357</v>
      </c>
      <c r="RYQ95" s="590" t="s">
        <v>357</v>
      </c>
      <c r="RYR95" s="590" t="s">
        <v>357</v>
      </c>
      <c r="RYS95" s="590" t="s">
        <v>357</v>
      </c>
      <c r="RYT95" s="590" t="s">
        <v>357</v>
      </c>
      <c r="RYU95" s="590" t="s">
        <v>357</v>
      </c>
      <c r="RYV95" s="590" t="s">
        <v>357</v>
      </c>
      <c r="RYW95" s="590" t="s">
        <v>357</v>
      </c>
      <c r="RYX95" s="590" t="s">
        <v>357</v>
      </c>
      <c r="RYY95" s="590" t="s">
        <v>357</v>
      </c>
      <c r="RYZ95" s="590" t="s">
        <v>357</v>
      </c>
      <c r="RZA95" s="590" t="s">
        <v>357</v>
      </c>
      <c r="RZB95" s="590" t="s">
        <v>357</v>
      </c>
      <c r="RZC95" s="590" t="s">
        <v>357</v>
      </c>
      <c r="RZD95" s="590" t="s">
        <v>357</v>
      </c>
      <c r="RZE95" s="590" t="s">
        <v>357</v>
      </c>
      <c r="RZF95" s="590" t="s">
        <v>357</v>
      </c>
      <c r="RZG95" s="590" t="s">
        <v>357</v>
      </c>
      <c r="RZH95" s="590" t="s">
        <v>357</v>
      </c>
      <c r="RZI95" s="590" t="s">
        <v>357</v>
      </c>
      <c r="RZJ95" s="590" t="s">
        <v>357</v>
      </c>
      <c r="RZK95" s="590" t="s">
        <v>357</v>
      </c>
      <c r="RZL95" s="590" t="s">
        <v>357</v>
      </c>
      <c r="RZM95" s="590" t="s">
        <v>357</v>
      </c>
      <c r="RZN95" s="590" t="s">
        <v>357</v>
      </c>
      <c r="RZO95" s="590" t="s">
        <v>357</v>
      </c>
      <c r="RZP95" s="590" t="s">
        <v>357</v>
      </c>
      <c r="RZQ95" s="590" t="s">
        <v>357</v>
      </c>
      <c r="RZR95" s="590" t="s">
        <v>357</v>
      </c>
      <c r="RZS95" s="590" t="s">
        <v>357</v>
      </c>
      <c r="RZT95" s="590" t="s">
        <v>357</v>
      </c>
      <c r="RZU95" s="590" t="s">
        <v>357</v>
      </c>
      <c r="RZV95" s="590" t="s">
        <v>357</v>
      </c>
      <c r="RZW95" s="590" t="s">
        <v>357</v>
      </c>
      <c r="RZX95" s="590" t="s">
        <v>357</v>
      </c>
      <c r="RZY95" s="590" t="s">
        <v>357</v>
      </c>
      <c r="RZZ95" s="590" t="s">
        <v>357</v>
      </c>
      <c r="SAA95" s="590" t="s">
        <v>357</v>
      </c>
      <c r="SAB95" s="590" t="s">
        <v>357</v>
      </c>
      <c r="SAC95" s="590" t="s">
        <v>357</v>
      </c>
      <c r="SAD95" s="590" t="s">
        <v>357</v>
      </c>
      <c r="SAE95" s="590" t="s">
        <v>357</v>
      </c>
      <c r="SAF95" s="590" t="s">
        <v>357</v>
      </c>
      <c r="SAG95" s="590" t="s">
        <v>357</v>
      </c>
      <c r="SAH95" s="590" t="s">
        <v>357</v>
      </c>
      <c r="SAI95" s="590" t="s">
        <v>357</v>
      </c>
      <c r="SAJ95" s="590" t="s">
        <v>357</v>
      </c>
      <c r="SAK95" s="590" t="s">
        <v>357</v>
      </c>
      <c r="SAL95" s="590" t="s">
        <v>357</v>
      </c>
      <c r="SAM95" s="590" t="s">
        <v>357</v>
      </c>
      <c r="SAN95" s="590" t="s">
        <v>357</v>
      </c>
      <c r="SAO95" s="590" t="s">
        <v>357</v>
      </c>
      <c r="SAP95" s="590" t="s">
        <v>357</v>
      </c>
      <c r="SAQ95" s="590" t="s">
        <v>357</v>
      </c>
      <c r="SAR95" s="590" t="s">
        <v>357</v>
      </c>
      <c r="SAS95" s="590" t="s">
        <v>357</v>
      </c>
      <c r="SAT95" s="590" t="s">
        <v>357</v>
      </c>
      <c r="SAU95" s="590" t="s">
        <v>357</v>
      </c>
      <c r="SAV95" s="590" t="s">
        <v>357</v>
      </c>
      <c r="SAW95" s="590" t="s">
        <v>357</v>
      </c>
      <c r="SAX95" s="590" t="s">
        <v>357</v>
      </c>
      <c r="SAY95" s="590" t="s">
        <v>357</v>
      </c>
      <c r="SAZ95" s="590" t="s">
        <v>357</v>
      </c>
      <c r="SBA95" s="590" t="s">
        <v>357</v>
      </c>
      <c r="SBB95" s="590" t="s">
        <v>357</v>
      </c>
      <c r="SBC95" s="590" t="s">
        <v>357</v>
      </c>
      <c r="SBD95" s="590" t="s">
        <v>357</v>
      </c>
      <c r="SBE95" s="590" t="s">
        <v>357</v>
      </c>
      <c r="SBF95" s="590" t="s">
        <v>357</v>
      </c>
      <c r="SBG95" s="590" t="s">
        <v>357</v>
      </c>
      <c r="SBH95" s="590" t="s">
        <v>357</v>
      </c>
      <c r="SBI95" s="590" t="s">
        <v>357</v>
      </c>
      <c r="SBJ95" s="590" t="s">
        <v>357</v>
      </c>
      <c r="SBK95" s="590" t="s">
        <v>357</v>
      </c>
      <c r="SBL95" s="590" t="s">
        <v>357</v>
      </c>
      <c r="SBM95" s="590" t="s">
        <v>357</v>
      </c>
      <c r="SBN95" s="590" t="s">
        <v>357</v>
      </c>
      <c r="SBO95" s="590" t="s">
        <v>357</v>
      </c>
      <c r="SBP95" s="590" t="s">
        <v>357</v>
      </c>
      <c r="SBQ95" s="590" t="s">
        <v>357</v>
      </c>
      <c r="SBR95" s="590" t="s">
        <v>357</v>
      </c>
      <c r="SBS95" s="590" t="s">
        <v>357</v>
      </c>
      <c r="SBT95" s="590" t="s">
        <v>357</v>
      </c>
      <c r="SBU95" s="590" t="s">
        <v>357</v>
      </c>
      <c r="SBV95" s="590" t="s">
        <v>357</v>
      </c>
      <c r="SBW95" s="590" t="s">
        <v>357</v>
      </c>
      <c r="SBX95" s="590" t="s">
        <v>357</v>
      </c>
      <c r="SBY95" s="590" t="s">
        <v>357</v>
      </c>
      <c r="SBZ95" s="590" t="s">
        <v>357</v>
      </c>
      <c r="SCA95" s="590" t="s">
        <v>357</v>
      </c>
      <c r="SCB95" s="590" t="s">
        <v>357</v>
      </c>
      <c r="SCC95" s="590" t="s">
        <v>357</v>
      </c>
      <c r="SCD95" s="590" t="s">
        <v>357</v>
      </c>
      <c r="SCE95" s="590" t="s">
        <v>357</v>
      </c>
      <c r="SCF95" s="590" t="s">
        <v>357</v>
      </c>
      <c r="SCG95" s="590" t="s">
        <v>357</v>
      </c>
      <c r="SCH95" s="590" t="s">
        <v>357</v>
      </c>
      <c r="SCI95" s="590" t="s">
        <v>357</v>
      </c>
      <c r="SCJ95" s="590" t="s">
        <v>357</v>
      </c>
      <c r="SCK95" s="590" t="s">
        <v>357</v>
      </c>
      <c r="SCL95" s="590" t="s">
        <v>357</v>
      </c>
      <c r="SCM95" s="590" t="s">
        <v>357</v>
      </c>
      <c r="SCN95" s="590" t="s">
        <v>357</v>
      </c>
      <c r="SCO95" s="590" t="s">
        <v>357</v>
      </c>
      <c r="SCP95" s="590" t="s">
        <v>357</v>
      </c>
      <c r="SCQ95" s="590" t="s">
        <v>357</v>
      </c>
      <c r="SCR95" s="590" t="s">
        <v>357</v>
      </c>
      <c r="SCS95" s="590" t="s">
        <v>357</v>
      </c>
      <c r="SCT95" s="590" t="s">
        <v>357</v>
      </c>
      <c r="SCU95" s="590" t="s">
        <v>357</v>
      </c>
      <c r="SCV95" s="590" t="s">
        <v>357</v>
      </c>
      <c r="SCW95" s="590" t="s">
        <v>357</v>
      </c>
      <c r="SCX95" s="590" t="s">
        <v>357</v>
      </c>
      <c r="SCY95" s="590" t="s">
        <v>357</v>
      </c>
      <c r="SCZ95" s="590" t="s">
        <v>357</v>
      </c>
      <c r="SDA95" s="590" t="s">
        <v>357</v>
      </c>
      <c r="SDB95" s="590" t="s">
        <v>357</v>
      </c>
      <c r="SDC95" s="590" t="s">
        <v>357</v>
      </c>
      <c r="SDD95" s="590" t="s">
        <v>357</v>
      </c>
      <c r="SDE95" s="590" t="s">
        <v>357</v>
      </c>
      <c r="SDF95" s="590" t="s">
        <v>357</v>
      </c>
      <c r="SDG95" s="590" t="s">
        <v>357</v>
      </c>
      <c r="SDH95" s="590" t="s">
        <v>357</v>
      </c>
      <c r="SDI95" s="590" t="s">
        <v>357</v>
      </c>
      <c r="SDJ95" s="590" t="s">
        <v>357</v>
      </c>
      <c r="SDK95" s="590" t="s">
        <v>357</v>
      </c>
      <c r="SDL95" s="590" t="s">
        <v>357</v>
      </c>
      <c r="SDM95" s="590" t="s">
        <v>357</v>
      </c>
      <c r="SDN95" s="590" t="s">
        <v>357</v>
      </c>
      <c r="SDO95" s="590" t="s">
        <v>357</v>
      </c>
      <c r="SDP95" s="590" t="s">
        <v>357</v>
      </c>
      <c r="SDQ95" s="590" t="s">
        <v>357</v>
      </c>
      <c r="SDR95" s="590" t="s">
        <v>357</v>
      </c>
      <c r="SDS95" s="590" t="s">
        <v>357</v>
      </c>
      <c r="SDT95" s="590" t="s">
        <v>357</v>
      </c>
      <c r="SDU95" s="590" t="s">
        <v>357</v>
      </c>
      <c r="SDV95" s="590" t="s">
        <v>357</v>
      </c>
      <c r="SDW95" s="590" t="s">
        <v>357</v>
      </c>
      <c r="SDX95" s="590" t="s">
        <v>357</v>
      </c>
      <c r="SDY95" s="590" t="s">
        <v>357</v>
      </c>
      <c r="SDZ95" s="590" t="s">
        <v>357</v>
      </c>
      <c r="SEA95" s="590" t="s">
        <v>357</v>
      </c>
      <c r="SEB95" s="590" t="s">
        <v>357</v>
      </c>
      <c r="SEC95" s="590" t="s">
        <v>357</v>
      </c>
      <c r="SED95" s="590" t="s">
        <v>357</v>
      </c>
      <c r="SEE95" s="590" t="s">
        <v>357</v>
      </c>
      <c r="SEF95" s="590" t="s">
        <v>357</v>
      </c>
      <c r="SEG95" s="590" t="s">
        <v>357</v>
      </c>
      <c r="SEH95" s="590" t="s">
        <v>357</v>
      </c>
      <c r="SEI95" s="590" t="s">
        <v>357</v>
      </c>
      <c r="SEJ95" s="590" t="s">
        <v>357</v>
      </c>
      <c r="SEK95" s="590" t="s">
        <v>357</v>
      </c>
      <c r="SEL95" s="590" t="s">
        <v>357</v>
      </c>
      <c r="SEM95" s="590" t="s">
        <v>357</v>
      </c>
      <c r="SEN95" s="590" t="s">
        <v>357</v>
      </c>
      <c r="SEO95" s="590" t="s">
        <v>357</v>
      </c>
      <c r="SEP95" s="590" t="s">
        <v>357</v>
      </c>
      <c r="SEQ95" s="590" t="s">
        <v>357</v>
      </c>
      <c r="SER95" s="590" t="s">
        <v>357</v>
      </c>
      <c r="SES95" s="590" t="s">
        <v>357</v>
      </c>
      <c r="SET95" s="590" t="s">
        <v>357</v>
      </c>
      <c r="SEU95" s="590" t="s">
        <v>357</v>
      </c>
      <c r="SEV95" s="590" t="s">
        <v>357</v>
      </c>
      <c r="SEW95" s="590" t="s">
        <v>357</v>
      </c>
      <c r="SEX95" s="590" t="s">
        <v>357</v>
      </c>
      <c r="SEY95" s="590" t="s">
        <v>357</v>
      </c>
      <c r="SEZ95" s="590" t="s">
        <v>357</v>
      </c>
      <c r="SFA95" s="590" t="s">
        <v>357</v>
      </c>
      <c r="SFB95" s="590" t="s">
        <v>357</v>
      </c>
      <c r="SFC95" s="590" t="s">
        <v>357</v>
      </c>
      <c r="SFD95" s="590" t="s">
        <v>357</v>
      </c>
      <c r="SFE95" s="590" t="s">
        <v>357</v>
      </c>
      <c r="SFF95" s="590" t="s">
        <v>357</v>
      </c>
      <c r="SFG95" s="590" t="s">
        <v>357</v>
      </c>
      <c r="SFH95" s="590" t="s">
        <v>357</v>
      </c>
      <c r="SFI95" s="590" t="s">
        <v>357</v>
      </c>
      <c r="SFJ95" s="590" t="s">
        <v>357</v>
      </c>
      <c r="SFK95" s="590" t="s">
        <v>357</v>
      </c>
      <c r="SFL95" s="590" t="s">
        <v>357</v>
      </c>
      <c r="SFM95" s="590" t="s">
        <v>357</v>
      </c>
      <c r="SFN95" s="590" t="s">
        <v>357</v>
      </c>
      <c r="SFO95" s="590" t="s">
        <v>357</v>
      </c>
      <c r="SFP95" s="590" t="s">
        <v>357</v>
      </c>
      <c r="SFQ95" s="590" t="s">
        <v>357</v>
      </c>
      <c r="SFR95" s="590" t="s">
        <v>357</v>
      </c>
      <c r="SFS95" s="590" t="s">
        <v>357</v>
      </c>
      <c r="SFT95" s="590" t="s">
        <v>357</v>
      </c>
      <c r="SFU95" s="590" t="s">
        <v>357</v>
      </c>
      <c r="SFV95" s="590" t="s">
        <v>357</v>
      </c>
      <c r="SFW95" s="590" t="s">
        <v>357</v>
      </c>
      <c r="SFX95" s="590" t="s">
        <v>357</v>
      </c>
      <c r="SFY95" s="590" t="s">
        <v>357</v>
      </c>
      <c r="SFZ95" s="590" t="s">
        <v>357</v>
      </c>
      <c r="SGA95" s="590" t="s">
        <v>357</v>
      </c>
      <c r="SGB95" s="590" t="s">
        <v>357</v>
      </c>
      <c r="SGC95" s="590" t="s">
        <v>357</v>
      </c>
      <c r="SGD95" s="590" t="s">
        <v>357</v>
      </c>
      <c r="SGE95" s="590" t="s">
        <v>357</v>
      </c>
      <c r="SGF95" s="590" t="s">
        <v>357</v>
      </c>
      <c r="SGG95" s="590" t="s">
        <v>357</v>
      </c>
      <c r="SGH95" s="590" t="s">
        <v>357</v>
      </c>
      <c r="SGI95" s="590" t="s">
        <v>357</v>
      </c>
      <c r="SGJ95" s="590" t="s">
        <v>357</v>
      </c>
      <c r="SGK95" s="590" t="s">
        <v>357</v>
      </c>
      <c r="SGL95" s="590" t="s">
        <v>357</v>
      </c>
      <c r="SGM95" s="590" t="s">
        <v>357</v>
      </c>
      <c r="SGN95" s="590" t="s">
        <v>357</v>
      </c>
      <c r="SGO95" s="590" t="s">
        <v>357</v>
      </c>
      <c r="SGP95" s="590" t="s">
        <v>357</v>
      </c>
      <c r="SGQ95" s="590" t="s">
        <v>357</v>
      </c>
      <c r="SGR95" s="590" t="s">
        <v>357</v>
      </c>
      <c r="SGS95" s="590" t="s">
        <v>357</v>
      </c>
      <c r="SGT95" s="590" t="s">
        <v>357</v>
      </c>
      <c r="SGU95" s="590" t="s">
        <v>357</v>
      </c>
      <c r="SGV95" s="590" t="s">
        <v>357</v>
      </c>
      <c r="SGW95" s="590" t="s">
        <v>357</v>
      </c>
      <c r="SGX95" s="590" t="s">
        <v>357</v>
      </c>
      <c r="SGY95" s="590" t="s">
        <v>357</v>
      </c>
      <c r="SGZ95" s="590" t="s">
        <v>357</v>
      </c>
      <c r="SHA95" s="590" t="s">
        <v>357</v>
      </c>
      <c r="SHB95" s="590" t="s">
        <v>357</v>
      </c>
      <c r="SHC95" s="590" t="s">
        <v>357</v>
      </c>
      <c r="SHD95" s="590" t="s">
        <v>357</v>
      </c>
      <c r="SHE95" s="590" t="s">
        <v>357</v>
      </c>
      <c r="SHF95" s="590" t="s">
        <v>357</v>
      </c>
      <c r="SHG95" s="590" t="s">
        <v>357</v>
      </c>
      <c r="SHH95" s="590" t="s">
        <v>357</v>
      </c>
      <c r="SHI95" s="590" t="s">
        <v>357</v>
      </c>
      <c r="SHJ95" s="590" t="s">
        <v>357</v>
      </c>
      <c r="SHK95" s="590" t="s">
        <v>357</v>
      </c>
      <c r="SHL95" s="590" t="s">
        <v>357</v>
      </c>
      <c r="SHM95" s="590" t="s">
        <v>357</v>
      </c>
      <c r="SHN95" s="590" t="s">
        <v>357</v>
      </c>
      <c r="SHO95" s="590" t="s">
        <v>357</v>
      </c>
      <c r="SHP95" s="590" t="s">
        <v>357</v>
      </c>
      <c r="SHQ95" s="590" t="s">
        <v>357</v>
      </c>
      <c r="SHR95" s="590" t="s">
        <v>357</v>
      </c>
      <c r="SHS95" s="590" t="s">
        <v>357</v>
      </c>
      <c r="SHT95" s="590" t="s">
        <v>357</v>
      </c>
      <c r="SHU95" s="590" t="s">
        <v>357</v>
      </c>
      <c r="SHV95" s="590" t="s">
        <v>357</v>
      </c>
      <c r="SHW95" s="590" t="s">
        <v>357</v>
      </c>
      <c r="SHX95" s="590" t="s">
        <v>357</v>
      </c>
      <c r="SHY95" s="590" t="s">
        <v>357</v>
      </c>
      <c r="SHZ95" s="590" t="s">
        <v>357</v>
      </c>
      <c r="SIA95" s="590" t="s">
        <v>357</v>
      </c>
      <c r="SIB95" s="590" t="s">
        <v>357</v>
      </c>
      <c r="SIC95" s="590" t="s">
        <v>357</v>
      </c>
      <c r="SID95" s="590" t="s">
        <v>357</v>
      </c>
      <c r="SIE95" s="590" t="s">
        <v>357</v>
      </c>
      <c r="SIF95" s="590" t="s">
        <v>357</v>
      </c>
      <c r="SIG95" s="590" t="s">
        <v>357</v>
      </c>
      <c r="SIH95" s="590" t="s">
        <v>357</v>
      </c>
      <c r="SII95" s="590" t="s">
        <v>357</v>
      </c>
      <c r="SIJ95" s="590" t="s">
        <v>357</v>
      </c>
      <c r="SIK95" s="590" t="s">
        <v>357</v>
      </c>
      <c r="SIL95" s="590" t="s">
        <v>357</v>
      </c>
      <c r="SIM95" s="590" t="s">
        <v>357</v>
      </c>
      <c r="SIN95" s="590" t="s">
        <v>357</v>
      </c>
      <c r="SIO95" s="590" t="s">
        <v>357</v>
      </c>
      <c r="SIP95" s="590" t="s">
        <v>357</v>
      </c>
      <c r="SIQ95" s="590" t="s">
        <v>357</v>
      </c>
      <c r="SIR95" s="590" t="s">
        <v>357</v>
      </c>
      <c r="SIS95" s="590" t="s">
        <v>357</v>
      </c>
      <c r="SIT95" s="590" t="s">
        <v>357</v>
      </c>
      <c r="SIU95" s="590" t="s">
        <v>357</v>
      </c>
      <c r="SIV95" s="590" t="s">
        <v>357</v>
      </c>
      <c r="SIW95" s="590" t="s">
        <v>357</v>
      </c>
      <c r="SIX95" s="590" t="s">
        <v>357</v>
      </c>
      <c r="SIY95" s="590" t="s">
        <v>357</v>
      </c>
      <c r="SIZ95" s="590" t="s">
        <v>357</v>
      </c>
      <c r="SJA95" s="590" t="s">
        <v>357</v>
      </c>
      <c r="SJB95" s="590" t="s">
        <v>357</v>
      </c>
      <c r="SJC95" s="590" t="s">
        <v>357</v>
      </c>
      <c r="SJD95" s="590" t="s">
        <v>357</v>
      </c>
      <c r="SJE95" s="590" t="s">
        <v>357</v>
      </c>
      <c r="SJF95" s="590" t="s">
        <v>357</v>
      </c>
      <c r="SJG95" s="590" t="s">
        <v>357</v>
      </c>
      <c r="SJH95" s="590" t="s">
        <v>357</v>
      </c>
      <c r="SJI95" s="590" t="s">
        <v>357</v>
      </c>
      <c r="SJJ95" s="590" t="s">
        <v>357</v>
      </c>
      <c r="SJK95" s="590" t="s">
        <v>357</v>
      </c>
      <c r="SJL95" s="590" t="s">
        <v>357</v>
      </c>
      <c r="SJM95" s="590" t="s">
        <v>357</v>
      </c>
      <c r="SJN95" s="590" t="s">
        <v>357</v>
      </c>
      <c r="SJO95" s="590" t="s">
        <v>357</v>
      </c>
      <c r="SJP95" s="590" t="s">
        <v>357</v>
      </c>
      <c r="SJQ95" s="590" t="s">
        <v>357</v>
      </c>
      <c r="SJR95" s="590" t="s">
        <v>357</v>
      </c>
      <c r="SJS95" s="590" t="s">
        <v>357</v>
      </c>
      <c r="SJT95" s="590" t="s">
        <v>357</v>
      </c>
      <c r="SJU95" s="590" t="s">
        <v>357</v>
      </c>
      <c r="SJV95" s="590" t="s">
        <v>357</v>
      </c>
      <c r="SJW95" s="590" t="s">
        <v>357</v>
      </c>
      <c r="SJX95" s="590" t="s">
        <v>357</v>
      </c>
      <c r="SJY95" s="590" t="s">
        <v>357</v>
      </c>
      <c r="SJZ95" s="590" t="s">
        <v>357</v>
      </c>
      <c r="SKA95" s="590" t="s">
        <v>357</v>
      </c>
      <c r="SKB95" s="590" t="s">
        <v>357</v>
      </c>
      <c r="SKC95" s="590" t="s">
        <v>357</v>
      </c>
      <c r="SKD95" s="590" t="s">
        <v>357</v>
      </c>
      <c r="SKE95" s="590" t="s">
        <v>357</v>
      </c>
      <c r="SKF95" s="590" t="s">
        <v>357</v>
      </c>
      <c r="SKG95" s="590" t="s">
        <v>357</v>
      </c>
      <c r="SKH95" s="590" t="s">
        <v>357</v>
      </c>
      <c r="SKI95" s="590" t="s">
        <v>357</v>
      </c>
      <c r="SKJ95" s="590" t="s">
        <v>357</v>
      </c>
      <c r="SKK95" s="590" t="s">
        <v>357</v>
      </c>
      <c r="SKL95" s="590" t="s">
        <v>357</v>
      </c>
      <c r="SKM95" s="590" t="s">
        <v>357</v>
      </c>
      <c r="SKN95" s="590" t="s">
        <v>357</v>
      </c>
      <c r="SKO95" s="590" t="s">
        <v>357</v>
      </c>
      <c r="SKP95" s="590" t="s">
        <v>357</v>
      </c>
      <c r="SKQ95" s="590" t="s">
        <v>357</v>
      </c>
      <c r="SKR95" s="590" t="s">
        <v>357</v>
      </c>
      <c r="SKS95" s="590" t="s">
        <v>357</v>
      </c>
      <c r="SKT95" s="590" t="s">
        <v>357</v>
      </c>
      <c r="SKU95" s="590" t="s">
        <v>357</v>
      </c>
      <c r="SKV95" s="590" t="s">
        <v>357</v>
      </c>
      <c r="SKW95" s="590" t="s">
        <v>357</v>
      </c>
      <c r="SKX95" s="590" t="s">
        <v>357</v>
      </c>
      <c r="SKY95" s="590" t="s">
        <v>357</v>
      </c>
      <c r="SKZ95" s="590" t="s">
        <v>357</v>
      </c>
      <c r="SLA95" s="590" t="s">
        <v>357</v>
      </c>
      <c r="SLB95" s="590" t="s">
        <v>357</v>
      </c>
      <c r="SLC95" s="590" t="s">
        <v>357</v>
      </c>
      <c r="SLD95" s="590" t="s">
        <v>357</v>
      </c>
      <c r="SLE95" s="590" t="s">
        <v>357</v>
      </c>
      <c r="SLF95" s="590" t="s">
        <v>357</v>
      </c>
      <c r="SLG95" s="590" t="s">
        <v>357</v>
      </c>
      <c r="SLH95" s="590" t="s">
        <v>357</v>
      </c>
      <c r="SLI95" s="590" t="s">
        <v>357</v>
      </c>
      <c r="SLJ95" s="590" t="s">
        <v>357</v>
      </c>
      <c r="SLK95" s="590" t="s">
        <v>357</v>
      </c>
      <c r="SLL95" s="590" t="s">
        <v>357</v>
      </c>
      <c r="SLM95" s="590" t="s">
        <v>357</v>
      </c>
      <c r="SLN95" s="590" t="s">
        <v>357</v>
      </c>
      <c r="SLO95" s="590" t="s">
        <v>357</v>
      </c>
      <c r="SLP95" s="590" t="s">
        <v>357</v>
      </c>
      <c r="SLQ95" s="590" t="s">
        <v>357</v>
      </c>
      <c r="SLR95" s="590" t="s">
        <v>357</v>
      </c>
      <c r="SLS95" s="590" t="s">
        <v>357</v>
      </c>
      <c r="SLT95" s="590" t="s">
        <v>357</v>
      </c>
      <c r="SLU95" s="590" t="s">
        <v>357</v>
      </c>
      <c r="SLV95" s="590" t="s">
        <v>357</v>
      </c>
      <c r="SLW95" s="590" t="s">
        <v>357</v>
      </c>
      <c r="SLX95" s="590" t="s">
        <v>357</v>
      </c>
      <c r="SLY95" s="590" t="s">
        <v>357</v>
      </c>
      <c r="SLZ95" s="590" t="s">
        <v>357</v>
      </c>
      <c r="SMA95" s="590" t="s">
        <v>357</v>
      </c>
      <c r="SMB95" s="590" t="s">
        <v>357</v>
      </c>
      <c r="SMC95" s="590" t="s">
        <v>357</v>
      </c>
      <c r="SMD95" s="590" t="s">
        <v>357</v>
      </c>
      <c r="SME95" s="590" t="s">
        <v>357</v>
      </c>
      <c r="SMF95" s="590" t="s">
        <v>357</v>
      </c>
      <c r="SMG95" s="590" t="s">
        <v>357</v>
      </c>
      <c r="SMH95" s="590" t="s">
        <v>357</v>
      </c>
      <c r="SMI95" s="590" t="s">
        <v>357</v>
      </c>
      <c r="SMJ95" s="590" t="s">
        <v>357</v>
      </c>
      <c r="SMK95" s="590" t="s">
        <v>357</v>
      </c>
      <c r="SML95" s="590" t="s">
        <v>357</v>
      </c>
      <c r="SMM95" s="590" t="s">
        <v>357</v>
      </c>
      <c r="SMN95" s="590" t="s">
        <v>357</v>
      </c>
      <c r="SMO95" s="590" t="s">
        <v>357</v>
      </c>
      <c r="SMP95" s="590" t="s">
        <v>357</v>
      </c>
      <c r="SMQ95" s="590" t="s">
        <v>357</v>
      </c>
      <c r="SMR95" s="590" t="s">
        <v>357</v>
      </c>
      <c r="SMS95" s="590" t="s">
        <v>357</v>
      </c>
      <c r="SMT95" s="590" t="s">
        <v>357</v>
      </c>
      <c r="SMU95" s="590" t="s">
        <v>357</v>
      </c>
      <c r="SMV95" s="590" t="s">
        <v>357</v>
      </c>
      <c r="SMW95" s="590" t="s">
        <v>357</v>
      </c>
      <c r="SMX95" s="590" t="s">
        <v>357</v>
      </c>
      <c r="SMY95" s="590" t="s">
        <v>357</v>
      </c>
      <c r="SMZ95" s="590" t="s">
        <v>357</v>
      </c>
      <c r="SNA95" s="590" t="s">
        <v>357</v>
      </c>
      <c r="SNB95" s="590" t="s">
        <v>357</v>
      </c>
      <c r="SNC95" s="590" t="s">
        <v>357</v>
      </c>
      <c r="SND95" s="590" t="s">
        <v>357</v>
      </c>
      <c r="SNE95" s="590" t="s">
        <v>357</v>
      </c>
      <c r="SNF95" s="590" t="s">
        <v>357</v>
      </c>
      <c r="SNG95" s="590" t="s">
        <v>357</v>
      </c>
      <c r="SNH95" s="590" t="s">
        <v>357</v>
      </c>
      <c r="SNI95" s="590" t="s">
        <v>357</v>
      </c>
      <c r="SNJ95" s="590" t="s">
        <v>357</v>
      </c>
      <c r="SNK95" s="590" t="s">
        <v>357</v>
      </c>
      <c r="SNL95" s="590" t="s">
        <v>357</v>
      </c>
      <c r="SNM95" s="590" t="s">
        <v>357</v>
      </c>
      <c r="SNN95" s="590" t="s">
        <v>357</v>
      </c>
      <c r="SNO95" s="590" t="s">
        <v>357</v>
      </c>
      <c r="SNP95" s="590" t="s">
        <v>357</v>
      </c>
      <c r="SNQ95" s="590" t="s">
        <v>357</v>
      </c>
      <c r="SNR95" s="590" t="s">
        <v>357</v>
      </c>
      <c r="SNS95" s="590" t="s">
        <v>357</v>
      </c>
      <c r="SNT95" s="590" t="s">
        <v>357</v>
      </c>
      <c r="SNU95" s="590" t="s">
        <v>357</v>
      </c>
      <c r="SNV95" s="590" t="s">
        <v>357</v>
      </c>
      <c r="SNW95" s="590" t="s">
        <v>357</v>
      </c>
      <c r="SNX95" s="590" t="s">
        <v>357</v>
      </c>
      <c r="SNY95" s="590" t="s">
        <v>357</v>
      </c>
      <c r="SNZ95" s="590" t="s">
        <v>357</v>
      </c>
      <c r="SOA95" s="590" t="s">
        <v>357</v>
      </c>
      <c r="SOB95" s="590" t="s">
        <v>357</v>
      </c>
      <c r="SOC95" s="590" t="s">
        <v>357</v>
      </c>
      <c r="SOD95" s="590" t="s">
        <v>357</v>
      </c>
      <c r="SOE95" s="590" t="s">
        <v>357</v>
      </c>
      <c r="SOF95" s="590" t="s">
        <v>357</v>
      </c>
      <c r="SOG95" s="590" t="s">
        <v>357</v>
      </c>
      <c r="SOH95" s="590" t="s">
        <v>357</v>
      </c>
      <c r="SOI95" s="590" t="s">
        <v>357</v>
      </c>
      <c r="SOJ95" s="590" t="s">
        <v>357</v>
      </c>
      <c r="SOK95" s="590" t="s">
        <v>357</v>
      </c>
      <c r="SOL95" s="590" t="s">
        <v>357</v>
      </c>
      <c r="SOM95" s="590" t="s">
        <v>357</v>
      </c>
      <c r="SON95" s="590" t="s">
        <v>357</v>
      </c>
      <c r="SOO95" s="590" t="s">
        <v>357</v>
      </c>
      <c r="SOP95" s="590" t="s">
        <v>357</v>
      </c>
      <c r="SOQ95" s="590" t="s">
        <v>357</v>
      </c>
      <c r="SOR95" s="590" t="s">
        <v>357</v>
      </c>
      <c r="SOS95" s="590" t="s">
        <v>357</v>
      </c>
      <c r="SOT95" s="590" t="s">
        <v>357</v>
      </c>
      <c r="SOU95" s="590" t="s">
        <v>357</v>
      </c>
      <c r="SOV95" s="590" t="s">
        <v>357</v>
      </c>
      <c r="SOW95" s="590" t="s">
        <v>357</v>
      </c>
      <c r="SOX95" s="590" t="s">
        <v>357</v>
      </c>
      <c r="SOY95" s="590" t="s">
        <v>357</v>
      </c>
      <c r="SOZ95" s="590" t="s">
        <v>357</v>
      </c>
      <c r="SPA95" s="590" t="s">
        <v>357</v>
      </c>
      <c r="SPB95" s="590" t="s">
        <v>357</v>
      </c>
      <c r="SPC95" s="590" t="s">
        <v>357</v>
      </c>
      <c r="SPD95" s="590" t="s">
        <v>357</v>
      </c>
      <c r="SPE95" s="590" t="s">
        <v>357</v>
      </c>
      <c r="SPF95" s="590" t="s">
        <v>357</v>
      </c>
      <c r="SPG95" s="590" t="s">
        <v>357</v>
      </c>
      <c r="SPH95" s="590" t="s">
        <v>357</v>
      </c>
      <c r="SPI95" s="590" t="s">
        <v>357</v>
      </c>
      <c r="SPJ95" s="590" t="s">
        <v>357</v>
      </c>
      <c r="SPK95" s="590" t="s">
        <v>357</v>
      </c>
      <c r="SPL95" s="590" t="s">
        <v>357</v>
      </c>
      <c r="SPM95" s="590" t="s">
        <v>357</v>
      </c>
      <c r="SPN95" s="590" t="s">
        <v>357</v>
      </c>
      <c r="SPO95" s="590" t="s">
        <v>357</v>
      </c>
      <c r="SPP95" s="590" t="s">
        <v>357</v>
      </c>
      <c r="SPQ95" s="590" t="s">
        <v>357</v>
      </c>
      <c r="SPR95" s="590" t="s">
        <v>357</v>
      </c>
      <c r="SPS95" s="590" t="s">
        <v>357</v>
      </c>
      <c r="SPT95" s="590" t="s">
        <v>357</v>
      </c>
      <c r="SPU95" s="590" t="s">
        <v>357</v>
      </c>
      <c r="SPV95" s="590" t="s">
        <v>357</v>
      </c>
      <c r="SPW95" s="590" t="s">
        <v>357</v>
      </c>
      <c r="SPX95" s="590" t="s">
        <v>357</v>
      </c>
      <c r="SPY95" s="590" t="s">
        <v>357</v>
      </c>
      <c r="SPZ95" s="590" t="s">
        <v>357</v>
      </c>
      <c r="SQA95" s="590" t="s">
        <v>357</v>
      </c>
      <c r="SQB95" s="590" t="s">
        <v>357</v>
      </c>
      <c r="SQC95" s="590" t="s">
        <v>357</v>
      </c>
      <c r="SQD95" s="590" t="s">
        <v>357</v>
      </c>
      <c r="SQE95" s="590" t="s">
        <v>357</v>
      </c>
      <c r="SQF95" s="590" t="s">
        <v>357</v>
      </c>
      <c r="SQG95" s="590" t="s">
        <v>357</v>
      </c>
      <c r="SQH95" s="590" t="s">
        <v>357</v>
      </c>
      <c r="SQI95" s="590" t="s">
        <v>357</v>
      </c>
      <c r="SQJ95" s="590" t="s">
        <v>357</v>
      </c>
      <c r="SQK95" s="590" t="s">
        <v>357</v>
      </c>
      <c r="SQL95" s="590" t="s">
        <v>357</v>
      </c>
      <c r="SQM95" s="590" t="s">
        <v>357</v>
      </c>
      <c r="SQN95" s="590" t="s">
        <v>357</v>
      </c>
      <c r="SQO95" s="590" t="s">
        <v>357</v>
      </c>
      <c r="SQP95" s="590" t="s">
        <v>357</v>
      </c>
      <c r="SQQ95" s="590" t="s">
        <v>357</v>
      </c>
      <c r="SQR95" s="590" t="s">
        <v>357</v>
      </c>
      <c r="SQS95" s="590" t="s">
        <v>357</v>
      </c>
      <c r="SQT95" s="590" t="s">
        <v>357</v>
      </c>
      <c r="SQU95" s="590" t="s">
        <v>357</v>
      </c>
      <c r="SQV95" s="590" t="s">
        <v>357</v>
      </c>
      <c r="SQW95" s="590" t="s">
        <v>357</v>
      </c>
      <c r="SQX95" s="590" t="s">
        <v>357</v>
      </c>
      <c r="SQY95" s="590" t="s">
        <v>357</v>
      </c>
      <c r="SQZ95" s="590" t="s">
        <v>357</v>
      </c>
      <c r="SRA95" s="590" t="s">
        <v>357</v>
      </c>
      <c r="SRB95" s="590" t="s">
        <v>357</v>
      </c>
      <c r="SRC95" s="590" t="s">
        <v>357</v>
      </c>
      <c r="SRD95" s="590" t="s">
        <v>357</v>
      </c>
      <c r="SRE95" s="590" t="s">
        <v>357</v>
      </c>
      <c r="SRF95" s="590" t="s">
        <v>357</v>
      </c>
      <c r="SRG95" s="590" t="s">
        <v>357</v>
      </c>
      <c r="SRH95" s="590" t="s">
        <v>357</v>
      </c>
      <c r="SRI95" s="590" t="s">
        <v>357</v>
      </c>
      <c r="SRJ95" s="590" t="s">
        <v>357</v>
      </c>
      <c r="SRK95" s="590" t="s">
        <v>357</v>
      </c>
      <c r="SRL95" s="590" t="s">
        <v>357</v>
      </c>
      <c r="SRM95" s="590" t="s">
        <v>357</v>
      </c>
      <c r="SRN95" s="590" t="s">
        <v>357</v>
      </c>
      <c r="SRO95" s="590" t="s">
        <v>357</v>
      </c>
      <c r="SRP95" s="590" t="s">
        <v>357</v>
      </c>
      <c r="SRQ95" s="590" t="s">
        <v>357</v>
      </c>
      <c r="SRR95" s="590" t="s">
        <v>357</v>
      </c>
      <c r="SRS95" s="590" t="s">
        <v>357</v>
      </c>
      <c r="SRT95" s="590" t="s">
        <v>357</v>
      </c>
      <c r="SRU95" s="590" t="s">
        <v>357</v>
      </c>
      <c r="SRV95" s="590" t="s">
        <v>357</v>
      </c>
      <c r="SRW95" s="590" t="s">
        <v>357</v>
      </c>
      <c r="SRX95" s="590" t="s">
        <v>357</v>
      </c>
      <c r="SRY95" s="590" t="s">
        <v>357</v>
      </c>
      <c r="SRZ95" s="590" t="s">
        <v>357</v>
      </c>
      <c r="SSA95" s="590" t="s">
        <v>357</v>
      </c>
      <c r="SSB95" s="590" t="s">
        <v>357</v>
      </c>
      <c r="SSC95" s="590" t="s">
        <v>357</v>
      </c>
      <c r="SSD95" s="590" t="s">
        <v>357</v>
      </c>
      <c r="SSE95" s="590" t="s">
        <v>357</v>
      </c>
      <c r="SSF95" s="590" t="s">
        <v>357</v>
      </c>
      <c r="SSG95" s="590" t="s">
        <v>357</v>
      </c>
      <c r="SSH95" s="590" t="s">
        <v>357</v>
      </c>
      <c r="SSI95" s="590" t="s">
        <v>357</v>
      </c>
      <c r="SSJ95" s="590" t="s">
        <v>357</v>
      </c>
      <c r="SSK95" s="590" t="s">
        <v>357</v>
      </c>
      <c r="SSL95" s="590" t="s">
        <v>357</v>
      </c>
      <c r="SSM95" s="590" t="s">
        <v>357</v>
      </c>
      <c r="SSN95" s="590" t="s">
        <v>357</v>
      </c>
      <c r="SSO95" s="590" t="s">
        <v>357</v>
      </c>
      <c r="SSP95" s="590" t="s">
        <v>357</v>
      </c>
      <c r="SSQ95" s="590" t="s">
        <v>357</v>
      </c>
      <c r="SSR95" s="590" t="s">
        <v>357</v>
      </c>
      <c r="SSS95" s="590" t="s">
        <v>357</v>
      </c>
      <c r="SST95" s="590" t="s">
        <v>357</v>
      </c>
      <c r="SSU95" s="590" t="s">
        <v>357</v>
      </c>
      <c r="SSV95" s="590" t="s">
        <v>357</v>
      </c>
      <c r="SSW95" s="590" t="s">
        <v>357</v>
      </c>
      <c r="SSX95" s="590" t="s">
        <v>357</v>
      </c>
      <c r="SSY95" s="590" t="s">
        <v>357</v>
      </c>
      <c r="SSZ95" s="590" t="s">
        <v>357</v>
      </c>
      <c r="STA95" s="590" t="s">
        <v>357</v>
      </c>
      <c r="STB95" s="590" t="s">
        <v>357</v>
      </c>
      <c r="STC95" s="590" t="s">
        <v>357</v>
      </c>
      <c r="STD95" s="590" t="s">
        <v>357</v>
      </c>
      <c r="STE95" s="590" t="s">
        <v>357</v>
      </c>
      <c r="STF95" s="590" t="s">
        <v>357</v>
      </c>
      <c r="STG95" s="590" t="s">
        <v>357</v>
      </c>
      <c r="STH95" s="590" t="s">
        <v>357</v>
      </c>
      <c r="STI95" s="590" t="s">
        <v>357</v>
      </c>
      <c r="STJ95" s="590" t="s">
        <v>357</v>
      </c>
      <c r="STK95" s="590" t="s">
        <v>357</v>
      </c>
      <c r="STL95" s="590" t="s">
        <v>357</v>
      </c>
      <c r="STM95" s="590" t="s">
        <v>357</v>
      </c>
      <c r="STN95" s="590" t="s">
        <v>357</v>
      </c>
      <c r="STO95" s="590" t="s">
        <v>357</v>
      </c>
      <c r="STP95" s="590" t="s">
        <v>357</v>
      </c>
      <c r="STQ95" s="590" t="s">
        <v>357</v>
      </c>
      <c r="STR95" s="590" t="s">
        <v>357</v>
      </c>
      <c r="STS95" s="590" t="s">
        <v>357</v>
      </c>
      <c r="STT95" s="590" t="s">
        <v>357</v>
      </c>
      <c r="STU95" s="590" t="s">
        <v>357</v>
      </c>
      <c r="STV95" s="590" t="s">
        <v>357</v>
      </c>
      <c r="STW95" s="590" t="s">
        <v>357</v>
      </c>
      <c r="STX95" s="590" t="s">
        <v>357</v>
      </c>
      <c r="STY95" s="590" t="s">
        <v>357</v>
      </c>
      <c r="STZ95" s="590" t="s">
        <v>357</v>
      </c>
      <c r="SUA95" s="590" t="s">
        <v>357</v>
      </c>
      <c r="SUB95" s="590" t="s">
        <v>357</v>
      </c>
      <c r="SUC95" s="590" t="s">
        <v>357</v>
      </c>
      <c r="SUD95" s="590" t="s">
        <v>357</v>
      </c>
      <c r="SUE95" s="590" t="s">
        <v>357</v>
      </c>
      <c r="SUF95" s="590" t="s">
        <v>357</v>
      </c>
      <c r="SUG95" s="590" t="s">
        <v>357</v>
      </c>
      <c r="SUH95" s="590" t="s">
        <v>357</v>
      </c>
      <c r="SUI95" s="590" t="s">
        <v>357</v>
      </c>
      <c r="SUJ95" s="590" t="s">
        <v>357</v>
      </c>
      <c r="SUK95" s="590" t="s">
        <v>357</v>
      </c>
      <c r="SUL95" s="590" t="s">
        <v>357</v>
      </c>
      <c r="SUM95" s="590" t="s">
        <v>357</v>
      </c>
      <c r="SUN95" s="590" t="s">
        <v>357</v>
      </c>
      <c r="SUO95" s="590" t="s">
        <v>357</v>
      </c>
      <c r="SUP95" s="590" t="s">
        <v>357</v>
      </c>
      <c r="SUQ95" s="590" t="s">
        <v>357</v>
      </c>
      <c r="SUR95" s="590" t="s">
        <v>357</v>
      </c>
      <c r="SUS95" s="590" t="s">
        <v>357</v>
      </c>
      <c r="SUT95" s="590" t="s">
        <v>357</v>
      </c>
      <c r="SUU95" s="590" t="s">
        <v>357</v>
      </c>
      <c r="SUV95" s="590" t="s">
        <v>357</v>
      </c>
      <c r="SUW95" s="590" t="s">
        <v>357</v>
      </c>
      <c r="SUX95" s="590" t="s">
        <v>357</v>
      </c>
      <c r="SUY95" s="590" t="s">
        <v>357</v>
      </c>
      <c r="SUZ95" s="590" t="s">
        <v>357</v>
      </c>
      <c r="SVA95" s="590" t="s">
        <v>357</v>
      </c>
      <c r="SVB95" s="590" t="s">
        <v>357</v>
      </c>
      <c r="SVC95" s="590" t="s">
        <v>357</v>
      </c>
      <c r="SVD95" s="590" t="s">
        <v>357</v>
      </c>
      <c r="SVE95" s="590" t="s">
        <v>357</v>
      </c>
      <c r="SVF95" s="590" t="s">
        <v>357</v>
      </c>
      <c r="SVG95" s="590" t="s">
        <v>357</v>
      </c>
      <c r="SVH95" s="590" t="s">
        <v>357</v>
      </c>
      <c r="SVI95" s="590" t="s">
        <v>357</v>
      </c>
      <c r="SVJ95" s="590" t="s">
        <v>357</v>
      </c>
      <c r="SVK95" s="590" t="s">
        <v>357</v>
      </c>
      <c r="SVL95" s="590" t="s">
        <v>357</v>
      </c>
      <c r="SVM95" s="590" t="s">
        <v>357</v>
      </c>
      <c r="SVN95" s="590" t="s">
        <v>357</v>
      </c>
      <c r="SVO95" s="590" t="s">
        <v>357</v>
      </c>
      <c r="SVP95" s="590" t="s">
        <v>357</v>
      </c>
      <c r="SVQ95" s="590" t="s">
        <v>357</v>
      </c>
      <c r="SVR95" s="590" t="s">
        <v>357</v>
      </c>
      <c r="SVS95" s="590" t="s">
        <v>357</v>
      </c>
      <c r="SVT95" s="590" t="s">
        <v>357</v>
      </c>
      <c r="SVU95" s="590" t="s">
        <v>357</v>
      </c>
      <c r="SVV95" s="590" t="s">
        <v>357</v>
      </c>
      <c r="SVW95" s="590" t="s">
        <v>357</v>
      </c>
      <c r="SVX95" s="590" t="s">
        <v>357</v>
      </c>
      <c r="SVY95" s="590" t="s">
        <v>357</v>
      </c>
      <c r="SVZ95" s="590" t="s">
        <v>357</v>
      </c>
      <c r="SWA95" s="590" t="s">
        <v>357</v>
      </c>
      <c r="SWB95" s="590" t="s">
        <v>357</v>
      </c>
      <c r="SWC95" s="590" t="s">
        <v>357</v>
      </c>
      <c r="SWD95" s="590" t="s">
        <v>357</v>
      </c>
      <c r="SWE95" s="590" t="s">
        <v>357</v>
      </c>
      <c r="SWF95" s="590" t="s">
        <v>357</v>
      </c>
      <c r="SWG95" s="590" t="s">
        <v>357</v>
      </c>
      <c r="SWH95" s="590" t="s">
        <v>357</v>
      </c>
      <c r="SWI95" s="590" t="s">
        <v>357</v>
      </c>
      <c r="SWJ95" s="590" t="s">
        <v>357</v>
      </c>
      <c r="SWK95" s="590" t="s">
        <v>357</v>
      </c>
      <c r="SWL95" s="590" t="s">
        <v>357</v>
      </c>
      <c r="SWM95" s="590" t="s">
        <v>357</v>
      </c>
      <c r="SWN95" s="590" t="s">
        <v>357</v>
      </c>
      <c r="SWO95" s="590" t="s">
        <v>357</v>
      </c>
      <c r="SWP95" s="590" t="s">
        <v>357</v>
      </c>
      <c r="SWQ95" s="590" t="s">
        <v>357</v>
      </c>
      <c r="SWR95" s="590" t="s">
        <v>357</v>
      </c>
      <c r="SWS95" s="590" t="s">
        <v>357</v>
      </c>
      <c r="SWT95" s="590" t="s">
        <v>357</v>
      </c>
      <c r="SWU95" s="590" t="s">
        <v>357</v>
      </c>
      <c r="SWV95" s="590" t="s">
        <v>357</v>
      </c>
      <c r="SWW95" s="590" t="s">
        <v>357</v>
      </c>
      <c r="SWX95" s="590" t="s">
        <v>357</v>
      </c>
      <c r="SWY95" s="590" t="s">
        <v>357</v>
      </c>
      <c r="SWZ95" s="590" t="s">
        <v>357</v>
      </c>
      <c r="SXA95" s="590" t="s">
        <v>357</v>
      </c>
      <c r="SXB95" s="590" t="s">
        <v>357</v>
      </c>
      <c r="SXC95" s="590" t="s">
        <v>357</v>
      </c>
      <c r="SXD95" s="590" t="s">
        <v>357</v>
      </c>
      <c r="SXE95" s="590" t="s">
        <v>357</v>
      </c>
      <c r="SXF95" s="590" t="s">
        <v>357</v>
      </c>
      <c r="SXG95" s="590" t="s">
        <v>357</v>
      </c>
      <c r="SXH95" s="590" t="s">
        <v>357</v>
      </c>
      <c r="SXI95" s="590" t="s">
        <v>357</v>
      </c>
      <c r="SXJ95" s="590" t="s">
        <v>357</v>
      </c>
      <c r="SXK95" s="590" t="s">
        <v>357</v>
      </c>
      <c r="SXL95" s="590" t="s">
        <v>357</v>
      </c>
      <c r="SXM95" s="590" t="s">
        <v>357</v>
      </c>
      <c r="SXN95" s="590" t="s">
        <v>357</v>
      </c>
      <c r="SXO95" s="590" t="s">
        <v>357</v>
      </c>
      <c r="SXP95" s="590" t="s">
        <v>357</v>
      </c>
      <c r="SXQ95" s="590" t="s">
        <v>357</v>
      </c>
      <c r="SXR95" s="590" t="s">
        <v>357</v>
      </c>
      <c r="SXS95" s="590" t="s">
        <v>357</v>
      </c>
      <c r="SXT95" s="590" t="s">
        <v>357</v>
      </c>
      <c r="SXU95" s="590" t="s">
        <v>357</v>
      </c>
      <c r="SXV95" s="590" t="s">
        <v>357</v>
      </c>
      <c r="SXW95" s="590" t="s">
        <v>357</v>
      </c>
      <c r="SXX95" s="590" t="s">
        <v>357</v>
      </c>
      <c r="SXY95" s="590" t="s">
        <v>357</v>
      </c>
      <c r="SXZ95" s="590" t="s">
        <v>357</v>
      </c>
      <c r="SYA95" s="590" t="s">
        <v>357</v>
      </c>
      <c r="SYB95" s="590" t="s">
        <v>357</v>
      </c>
      <c r="SYC95" s="590" t="s">
        <v>357</v>
      </c>
      <c r="SYD95" s="590" t="s">
        <v>357</v>
      </c>
      <c r="SYE95" s="590" t="s">
        <v>357</v>
      </c>
      <c r="SYF95" s="590" t="s">
        <v>357</v>
      </c>
      <c r="SYG95" s="590" t="s">
        <v>357</v>
      </c>
      <c r="SYH95" s="590" t="s">
        <v>357</v>
      </c>
      <c r="SYI95" s="590" t="s">
        <v>357</v>
      </c>
      <c r="SYJ95" s="590" t="s">
        <v>357</v>
      </c>
      <c r="SYK95" s="590" t="s">
        <v>357</v>
      </c>
      <c r="SYL95" s="590" t="s">
        <v>357</v>
      </c>
      <c r="SYM95" s="590" t="s">
        <v>357</v>
      </c>
      <c r="SYN95" s="590" t="s">
        <v>357</v>
      </c>
      <c r="SYO95" s="590" t="s">
        <v>357</v>
      </c>
      <c r="SYP95" s="590" t="s">
        <v>357</v>
      </c>
      <c r="SYQ95" s="590" t="s">
        <v>357</v>
      </c>
      <c r="SYR95" s="590" t="s">
        <v>357</v>
      </c>
      <c r="SYS95" s="590" t="s">
        <v>357</v>
      </c>
      <c r="SYT95" s="590" t="s">
        <v>357</v>
      </c>
      <c r="SYU95" s="590" t="s">
        <v>357</v>
      </c>
      <c r="SYV95" s="590" t="s">
        <v>357</v>
      </c>
      <c r="SYW95" s="590" t="s">
        <v>357</v>
      </c>
      <c r="SYX95" s="590" t="s">
        <v>357</v>
      </c>
      <c r="SYY95" s="590" t="s">
        <v>357</v>
      </c>
      <c r="SYZ95" s="590" t="s">
        <v>357</v>
      </c>
      <c r="SZA95" s="590" t="s">
        <v>357</v>
      </c>
      <c r="SZB95" s="590" t="s">
        <v>357</v>
      </c>
      <c r="SZC95" s="590" t="s">
        <v>357</v>
      </c>
      <c r="SZD95" s="590" t="s">
        <v>357</v>
      </c>
      <c r="SZE95" s="590" t="s">
        <v>357</v>
      </c>
      <c r="SZF95" s="590" t="s">
        <v>357</v>
      </c>
      <c r="SZG95" s="590" t="s">
        <v>357</v>
      </c>
      <c r="SZH95" s="590" t="s">
        <v>357</v>
      </c>
      <c r="SZI95" s="590" t="s">
        <v>357</v>
      </c>
      <c r="SZJ95" s="590" t="s">
        <v>357</v>
      </c>
      <c r="SZK95" s="590" t="s">
        <v>357</v>
      </c>
      <c r="SZL95" s="590" t="s">
        <v>357</v>
      </c>
      <c r="SZM95" s="590" t="s">
        <v>357</v>
      </c>
      <c r="SZN95" s="590" t="s">
        <v>357</v>
      </c>
      <c r="SZO95" s="590" t="s">
        <v>357</v>
      </c>
      <c r="SZP95" s="590" t="s">
        <v>357</v>
      </c>
      <c r="SZQ95" s="590" t="s">
        <v>357</v>
      </c>
      <c r="SZR95" s="590" t="s">
        <v>357</v>
      </c>
      <c r="SZS95" s="590" t="s">
        <v>357</v>
      </c>
      <c r="SZT95" s="590" t="s">
        <v>357</v>
      </c>
      <c r="SZU95" s="590" t="s">
        <v>357</v>
      </c>
      <c r="SZV95" s="590" t="s">
        <v>357</v>
      </c>
      <c r="SZW95" s="590" t="s">
        <v>357</v>
      </c>
      <c r="SZX95" s="590" t="s">
        <v>357</v>
      </c>
      <c r="SZY95" s="590" t="s">
        <v>357</v>
      </c>
      <c r="SZZ95" s="590" t="s">
        <v>357</v>
      </c>
      <c r="TAA95" s="590" t="s">
        <v>357</v>
      </c>
      <c r="TAB95" s="590" t="s">
        <v>357</v>
      </c>
      <c r="TAC95" s="590" t="s">
        <v>357</v>
      </c>
      <c r="TAD95" s="590" t="s">
        <v>357</v>
      </c>
      <c r="TAE95" s="590" t="s">
        <v>357</v>
      </c>
      <c r="TAF95" s="590" t="s">
        <v>357</v>
      </c>
      <c r="TAG95" s="590" t="s">
        <v>357</v>
      </c>
      <c r="TAH95" s="590" t="s">
        <v>357</v>
      </c>
      <c r="TAI95" s="590" t="s">
        <v>357</v>
      </c>
      <c r="TAJ95" s="590" t="s">
        <v>357</v>
      </c>
      <c r="TAK95" s="590" t="s">
        <v>357</v>
      </c>
      <c r="TAL95" s="590" t="s">
        <v>357</v>
      </c>
      <c r="TAM95" s="590" t="s">
        <v>357</v>
      </c>
      <c r="TAN95" s="590" t="s">
        <v>357</v>
      </c>
      <c r="TAO95" s="590" t="s">
        <v>357</v>
      </c>
      <c r="TAP95" s="590" t="s">
        <v>357</v>
      </c>
      <c r="TAQ95" s="590" t="s">
        <v>357</v>
      </c>
      <c r="TAR95" s="590" t="s">
        <v>357</v>
      </c>
      <c r="TAS95" s="590" t="s">
        <v>357</v>
      </c>
      <c r="TAT95" s="590" t="s">
        <v>357</v>
      </c>
      <c r="TAU95" s="590" t="s">
        <v>357</v>
      </c>
      <c r="TAV95" s="590" t="s">
        <v>357</v>
      </c>
      <c r="TAW95" s="590" t="s">
        <v>357</v>
      </c>
      <c r="TAX95" s="590" t="s">
        <v>357</v>
      </c>
      <c r="TAY95" s="590" t="s">
        <v>357</v>
      </c>
      <c r="TAZ95" s="590" t="s">
        <v>357</v>
      </c>
      <c r="TBA95" s="590" t="s">
        <v>357</v>
      </c>
      <c r="TBB95" s="590" t="s">
        <v>357</v>
      </c>
      <c r="TBC95" s="590" t="s">
        <v>357</v>
      </c>
      <c r="TBD95" s="590" t="s">
        <v>357</v>
      </c>
      <c r="TBE95" s="590" t="s">
        <v>357</v>
      </c>
      <c r="TBF95" s="590" t="s">
        <v>357</v>
      </c>
      <c r="TBG95" s="590" t="s">
        <v>357</v>
      </c>
      <c r="TBH95" s="590" t="s">
        <v>357</v>
      </c>
      <c r="TBI95" s="590" t="s">
        <v>357</v>
      </c>
      <c r="TBJ95" s="590" t="s">
        <v>357</v>
      </c>
      <c r="TBK95" s="590" t="s">
        <v>357</v>
      </c>
      <c r="TBL95" s="590" t="s">
        <v>357</v>
      </c>
      <c r="TBM95" s="590" t="s">
        <v>357</v>
      </c>
      <c r="TBN95" s="590" t="s">
        <v>357</v>
      </c>
      <c r="TBO95" s="590" t="s">
        <v>357</v>
      </c>
      <c r="TBP95" s="590" t="s">
        <v>357</v>
      </c>
      <c r="TBQ95" s="590" t="s">
        <v>357</v>
      </c>
      <c r="TBR95" s="590" t="s">
        <v>357</v>
      </c>
      <c r="TBS95" s="590" t="s">
        <v>357</v>
      </c>
      <c r="TBT95" s="590" t="s">
        <v>357</v>
      </c>
      <c r="TBU95" s="590" t="s">
        <v>357</v>
      </c>
      <c r="TBV95" s="590" t="s">
        <v>357</v>
      </c>
      <c r="TBW95" s="590" t="s">
        <v>357</v>
      </c>
      <c r="TBX95" s="590" t="s">
        <v>357</v>
      </c>
      <c r="TBY95" s="590" t="s">
        <v>357</v>
      </c>
      <c r="TBZ95" s="590" t="s">
        <v>357</v>
      </c>
      <c r="TCA95" s="590" t="s">
        <v>357</v>
      </c>
      <c r="TCB95" s="590" t="s">
        <v>357</v>
      </c>
      <c r="TCC95" s="590" t="s">
        <v>357</v>
      </c>
      <c r="TCD95" s="590" t="s">
        <v>357</v>
      </c>
      <c r="TCE95" s="590" t="s">
        <v>357</v>
      </c>
      <c r="TCF95" s="590" t="s">
        <v>357</v>
      </c>
      <c r="TCG95" s="590" t="s">
        <v>357</v>
      </c>
      <c r="TCH95" s="590" t="s">
        <v>357</v>
      </c>
      <c r="TCI95" s="590" t="s">
        <v>357</v>
      </c>
      <c r="TCJ95" s="590" t="s">
        <v>357</v>
      </c>
      <c r="TCK95" s="590" t="s">
        <v>357</v>
      </c>
      <c r="TCL95" s="590" t="s">
        <v>357</v>
      </c>
      <c r="TCM95" s="590" t="s">
        <v>357</v>
      </c>
      <c r="TCN95" s="590" t="s">
        <v>357</v>
      </c>
      <c r="TCO95" s="590" t="s">
        <v>357</v>
      </c>
      <c r="TCP95" s="590" t="s">
        <v>357</v>
      </c>
      <c r="TCQ95" s="590" t="s">
        <v>357</v>
      </c>
      <c r="TCR95" s="590" t="s">
        <v>357</v>
      </c>
      <c r="TCS95" s="590" t="s">
        <v>357</v>
      </c>
      <c r="TCT95" s="590" t="s">
        <v>357</v>
      </c>
      <c r="TCU95" s="590" t="s">
        <v>357</v>
      </c>
      <c r="TCV95" s="590" t="s">
        <v>357</v>
      </c>
      <c r="TCW95" s="590" t="s">
        <v>357</v>
      </c>
      <c r="TCX95" s="590" t="s">
        <v>357</v>
      </c>
      <c r="TCY95" s="590" t="s">
        <v>357</v>
      </c>
      <c r="TCZ95" s="590" t="s">
        <v>357</v>
      </c>
      <c r="TDA95" s="590" t="s">
        <v>357</v>
      </c>
      <c r="TDB95" s="590" t="s">
        <v>357</v>
      </c>
      <c r="TDC95" s="590" t="s">
        <v>357</v>
      </c>
      <c r="TDD95" s="590" t="s">
        <v>357</v>
      </c>
      <c r="TDE95" s="590" t="s">
        <v>357</v>
      </c>
      <c r="TDF95" s="590" t="s">
        <v>357</v>
      </c>
      <c r="TDG95" s="590" t="s">
        <v>357</v>
      </c>
      <c r="TDH95" s="590" t="s">
        <v>357</v>
      </c>
      <c r="TDI95" s="590" t="s">
        <v>357</v>
      </c>
      <c r="TDJ95" s="590" t="s">
        <v>357</v>
      </c>
      <c r="TDK95" s="590" t="s">
        <v>357</v>
      </c>
      <c r="TDL95" s="590" t="s">
        <v>357</v>
      </c>
      <c r="TDM95" s="590" t="s">
        <v>357</v>
      </c>
      <c r="TDN95" s="590" t="s">
        <v>357</v>
      </c>
      <c r="TDO95" s="590" t="s">
        <v>357</v>
      </c>
      <c r="TDP95" s="590" t="s">
        <v>357</v>
      </c>
      <c r="TDQ95" s="590" t="s">
        <v>357</v>
      </c>
      <c r="TDR95" s="590" t="s">
        <v>357</v>
      </c>
      <c r="TDS95" s="590" t="s">
        <v>357</v>
      </c>
      <c r="TDT95" s="590" t="s">
        <v>357</v>
      </c>
      <c r="TDU95" s="590" t="s">
        <v>357</v>
      </c>
      <c r="TDV95" s="590" t="s">
        <v>357</v>
      </c>
      <c r="TDW95" s="590" t="s">
        <v>357</v>
      </c>
      <c r="TDX95" s="590" t="s">
        <v>357</v>
      </c>
      <c r="TDY95" s="590" t="s">
        <v>357</v>
      </c>
      <c r="TDZ95" s="590" t="s">
        <v>357</v>
      </c>
      <c r="TEA95" s="590" t="s">
        <v>357</v>
      </c>
      <c r="TEB95" s="590" t="s">
        <v>357</v>
      </c>
      <c r="TEC95" s="590" t="s">
        <v>357</v>
      </c>
      <c r="TED95" s="590" t="s">
        <v>357</v>
      </c>
      <c r="TEE95" s="590" t="s">
        <v>357</v>
      </c>
      <c r="TEF95" s="590" t="s">
        <v>357</v>
      </c>
      <c r="TEG95" s="590" t="s">
        <v>357</v>
      </c>
      <c r="TEH95" s="590" t="s">
        <v>357</v>
      </c>
      <c r="TEI95" s="590" t="s">
        <v>357</v>
      </c>
      <c r="TEJ95" s="590" t="s">
        <v>357</v>
      </c>
      <c r="TEK95" s="590" t="s">
        <v>357</v>
      </c>
      <c r="TEL95" s="590" t="s">
        <v>357</v>
      </c>
      <c r="TEM95" s="590" t="s">
        <v>357</v>
      </c>
      <c r="TEN95" s="590" t="s">
        <v>357</v>
      </c>
      <c r="TEO95" s="590" t="s">
        <v>357</v>
      </c>
      <c r="TEP95" s="590" t="s">
        <v>357</v>
      </c>
      <c r="TEQ95" s="590" t="s">
        <v>357</v>
      </c>
      <c r="TER95" s="590" t="s">
        <v>357</v>
      </c>
      <c r="TES95" s="590" t="s">
        <v>357</v>
      </c>
      <c r="TET95" s="590" t="s">
        <v>357</v>
      </c>
      <c r="TEU95" s="590" t="s">
        <v>357</v>
      </c>
      <c r="TEV95" s="590" t="s">
        <v>357</v>
      </c>
      <c r="TEW95" s="590" t="s">
        <v>357</v>
      </c>
      <c r="TEX95" s="590" t="s">
        <v>357</v>
      </c>
      <c r="TEY95" s="590" t="s">
        <v>357</v>
      </c>
      <c r="TEZ95" s="590" t="s">
        <v>357</v>
      </c>
      <c r="TFA95" s="590" t="s">
        <v>357</v>
      </c>
      <c r="TFB95" s="590" t="s">
        <v>357</v>
      </c>
      <c r="TFC95" s="590" t="s">
        <v>357</v>
      </c>
      <c r="TFD95" s="590" t="s">
        <v>357</v>
      </c>
      <c r="TFE95" s="590" t="s">
        <v>357</v>
      </c>
      <c r="TFF95" s="590" t="s">
        <v>357</v>
      </c>
      <c r="TFG95" s="590" t="s">
        <v>357</v>
      </c>
      <c r="TFH95" s="590" t="s">
        <v>357</v>
      </c>
      <c r="TFI95" s="590" t="s">
        <v>357</v>
      </c>
      <c r="TFJ95" s="590" t="s">
        <v>357</v>
      </c>
      <c r="TFK95" s="590" t="s">
        <v>357</v>
      </c>
      <c r="TFL95" s="590" t="s">
        <v>357</v>
      </c>
      <c r="TFM95" s="590" t="s">
        <v>357</v>
      </c>
      <c r="TFN95" s="590" t="s">
        <v>357</v>
      </c>
      <c r="TFO95" s="590" t="s">
        <v>357</v>
      </c>
      <c r="TFP95" s="590" t="s">
        <v>357</v>
      </c>
      <c r="TFQ95" s="590" t="s">
        <v>357</v>
      </c>
      <c r="TFR95" s="590" t="s">
        <v>357</v>
      </c>
      <c r="TFS95" s="590" t="s">
        <v>357</v>
      </c>
      <c r="TFT95" s="590" t="s">
        <v>357</v>
      </c>
      <c r="TFU95" s="590" t="s">
        <v>357</v>
      </c>
      <c r="TFV95" s="590" t="s">
        <v>357</v>
      </c>
      <c r="TFW95" s="590" t="s">
        <v>357</v>
      </c>
      <c r="TFX95" s="590" t="s">
        <v>357</v>
      </c>
      <c r="TFY95" s="590" t="s">
        <v>357</v>
      </c>
      <c r="TFZ95" s="590" t="s">
        <v>357</v>
      </c>
      <c r="TGA95" s="590" t="s">
        <v>357</v>
      </c>
      <c r="TGB95" s="590" t="s">
        <v>357</v>
      </c>
      <c r="TGC95" s="590" t="s">
        <v>357</v>
      </c>
      <c r="TGD95" s="590" t="s">
        <v>357</v>
      </c>
      <c r="TGE95" s="590" t="s">
        <v>357</v>
      </c>
      <c r="TGF95" s="590" t="s">
        <v>357</v>
      </c>
      <c r="TGG95" s="590" t="s">
        <v>357</v>
      </c>
      <c r="TGH95" s="590" t="s">
        <v>357</v>
      </c>
      <c r="TGI95" s="590" t="s">
        <v>357</v>
      </c>
      <c r="TGJ95" s="590" t="s">
        <v>357</v>
      </c>
      <c r="TGK95" s="590" t="s">
        <v>357</v>
      </c>
      <c r="TGL95" s="590" t="s">
        <v>357</v>
      </c>
      <c r="TGM95" s="590" t="s">
        <v>357</v>
      </c>
      <c r="TGN95" s="590" t="s">
        <v>357</v>
      </c>
      <c r="TGO95" s="590" t="s">
        <v>357</v>
      </c>
      <c r="TGP95" s="590" t="s">
        <v>357</v>
      </c>
      <c r="TGQ95" s="590" t="s">
        <v>357</v>
      </c>
      <c r="TGR95" s="590" t="s">
        <v>357</v>
      </c>
      <c r="TGS95" s="590" t="s">
        <v>357</v>
      </c>
      <c r="TGT95" s="590" t="s">
        <v>357</v>
      </c>
      <c r="TGU95" s="590" t="s">
        <v>357</v>
      </c>
      <c r="TGV95" s="590" t="s">
        <v>357</v>
      </c>
      <c r="TGW95" s="590" t="s">
        <v>357</v>
      </c>
      <c r="TGX95" s="590" t="s">
        <v>357</v>
      </c>
      <c r="TGY95" s="590" t="s">
        <v>357</v>
      </c>
      <c r="TGZ95" s="590" t="s">
        <v>357</v>
      </c>
      <c r="THA95" s="590" t="s">
        <v>357</v>
      </c>
      <c r="THB95" s="590" t="s">
        <v>357</v>
      </c>
      <c r="THC95" s="590" t="s">
        <v>357</v>
      </c>
      <c r="THD95" s="590" t="s">
        <v>357</v>
      </c>
      <c r="THE95" s="590" t="s">
        <v>357</v>
      </c>
      <c r="THF95" s="590" t="s">
        <v>357</v>
      </c>
      <c r="THG95" s="590" t="s">
        <v>357</v>
      </c>
      <c r="THH95" s="590" t="s">
        <v>357</v>
      </c>
      <c r="THI95" s="590" t="s">
        <v>357</v>
      </c>
      <c r="THJ95" s="590" t="s">
        <v>357</v>
      </c>
      <c r="THK95" s="590" t="s">
        <v>357</v>
      </c>
      <c r="THL95" s="590" t="s">
        <v>357</v>
      </c>
      <c r="THM95" s="590" t="s">
        <v>357</v>
      </c>
      <c r="THN95" s="590" t="s">
        <v>357</v>
      </c>
      <c r="THO95" s="590" t="s">
        <v>357</v>
      </c>
      <c r="THP95" s="590" t="s">
        <v>357</v>
      </c>
      <c r="THQ95" s="590" t="s">
        <v>357</v>
      </c>
      <c r="THR95" s="590" t="s">
        <v>357</v>
      </c>
      <c r="THS95" s="590" t="s">
        <v>357</v>
      </c>
      <c r="THT95" s="590" t="s">
        <v>357</v>
      </c>
      <c r="THU95" s="590" t="s">
        <v>357</v>
      </c>
      <c r="THV95" s="590" t="s">
        <v>357</v>
      </c>
      <c r="THW95" s="590" t="s">
        <v>357</v>
      </c>
      <c r="THX95" s="590" t="s">
        <v>357</v>
      </c>
      <c r="THY95" s="590" t="s">
        <v>357</v>
      </c>
      <c r="THZ95" s="590" t="s">
        <v>357</v>
      </c>
      <c r="TIA95" s="590" t="s">
        <v>357</v>
      </c>
      <c r="TIB95" s="590" t="s">
        <v>357</v>
      </c>
      <c r="TIC95" s="590" t="s">
        <v>357</v>
      </c>
      <c r="TID95" s="590" t="s">
        <v>357</v>
      </c>
      <c r="TIE95" s="590" t="s">
        <v>357</v>
      </c>
      <c r="TIF95" s="590" t="s">
        <v>357</v>
      </c>
      <c r="TIG95" s="590" t="s">
        <v>357</v>
      </c>
      <c r="TIH95" s="590" t="s">
        <v>357</v>
      </c>
      <c r="TII95" s="590" t="s">
        <v>357</v>
      </c>
      <c r="TIJ95" s="590" t="s">
        <v>357</v>
      </c>
      <c r="TIK95" s="590" t="s">
        <v>357</v>
      </c>
      <c r="TIL95" s="590" t="s">
        <v>357</v>
      </c>
      <c r="TIM95" s="590" t="s">
        <v>357</v>
      </c>
      <c r="TIN95" s="590" t="s">
        <v>357</v>
      </c>
      <c r="TIO95" s="590" t="s">
        <v>357</v>
      </c>
      <c r="TIP95" s="590" t="s">
        <v>357</v>
      </c>
      <c r="TIQ95" s="590" t="s">
        <v>357</v>
      </c>
      <c r="TIR95" s="590" t="s">
        <v>357</v>
      </c>
      <c r="TIS95" s="590" t="s">
        <v>357</v>
      </c>
      <c r="TIT95" s="590" t="s">
        <v>357</v>
      </c>
      <c r="TIU95" s="590" t="s">
        <v>357</v>
      </c>
      <c r="TIV95" s="590" t="s">
        <v>357</v>
      </c>
      <c r="TIW95" s="590" t="s">
        <v>357</v>
      </c>
      <c r="TIX95" s="590" t="s">
        <v>357</v>
      </c>
      <c r="TIY95" s="590" t="s">
        <v>357</v>
      </c>
      <c r="TIZ95" s="590" t="s">
        <v>357</v>
      </c>
      <c r="TJA95" s="590" t="s">
        <v>357</v>
      </c>
      <c r="TJB95" s="590" t="s">
        <v>357</v>
      </c>
      <c r="TJC95" s="590" t="s">
        <v>357</v>
      </c>
      <c r="TJD95" s="590" t="s">
        <v>357</v>
      </c>
      <c r="TJE95" s="590" t="s">
        <v>357</v>
      </c>
      <c r="TJF95" s="590" t="s">
        <v>357</v>
      </c>
      <c r="TJG95" s="590" t="s">
        <v>357</v>
      </c>
      <c r="TJH95" s="590" t="s">
        <v>357</v>
      </c>
      <c r="TJI95" s="590" t="s">
        <v>357</v>
      </c>
      <c r="TJJ95" s="590" t="s">
        <v>357</v>
      </c>
      <c r="TJK95" s="590" t="s">
        <v>357</v>
      </c>
      <c r="TJL95" s="590" t="s">
        <v>357</v>
      </c>
      <c r="TJM95" s="590" t="s">
        <v>357</v>
      </c>
      <c r="TJN95" s="590" t="s">
        <v>357</v>
      </c>
      <c r="TJO95" s="590" t="s">
        <v>357</v>
      </c>
      <c r="TJP95" s="590" t="s">
        <v>357</v>
      </c>
      <c r="TJQ95" s="590" t="s">
        <v>357</v>
      </c>
      <c r="TJR95" s="590" t="s">
        <v>357</v>
      </c>
      <c r="TJS95" s="590" t="s">
        <v>357</v>
      </c>
      <c r="TJT95" s="590" t="s">
        <v>357</v>
      </c>
      <c r="TJU95" s="590" t="s">
        <v>357</v>
      </c>
      <c r="TJV95" s="590" t="s">
        <v>357</v>
      </c>
      <c r="TJW95" s="590" t="s">
        <v>357</v>
      </c>
      <c r="TJX95" s="590" t="s">
        <v>357</v>
      </c>
      <c r="TJY95" s="590" t="s">
        <v>357</v>
      </c>
      <c r="TJZ95" s="590" t="s">
        <v>357</v>
      </c>
      <c r="TKA95" s="590" t="s">
        <v>357</v>
      </c>
      <c r="TKB95" s="590" t="s">
        <v>357</v>
      </c>
      <c r="TKC95" s="590" t="s">
        <v>357</v>
      </c>
      <c r="TKD95" s="590" t="s">
        <v>357</v>
      </c>
      <c r="TKE95" s="590" t="s">
        <v>357</v>
      </c>
      <c r="TKF95" s="590" t="s">
        <v>357</v>
      </c>
      <c r="TKG95" s="590" t="s">
        <v>357</v>
      </c>
      <c r="TKH95" s="590" t="s">
        <v>357</v>
      </c>
      <c r="TKI95" s="590" t="s">
        <v>357</v>
      </c>
      <c r="TKJ95" s="590" t="s">
        <v>357</v>
      </c>
      <c r="TKK95" s="590" t="s">
        <v>357</v>
      </c>
      <c r="TKL95" s="590" t="s">
        <v>357</v>
      </c>
      <c r="TKM95" s="590" t="s">
        <v>357</v>
      </c>
      <c r="TKN95" s="590" t="s">
        <v>357</v>
      </c>
      <c r="TKO95" s="590" t="s">
        <v>357</v>
      </c>
      <c r="TKP95" s="590" t="s">
        <v>357</v>
      </c>
      <c r="TKQ95" s="590" t="s">
        <v>357</v>
      </c>
      <c r="TKR95" s="590" t="s">
        <v>357</v>
      </c>
      <c r="TKS95" s="590" t="s">
        <v>357</v>
      </c>
      <c r="TKT95" s="590" t="s">
        <v>357</v>
      </c>
      <c r="TKU95" s="590" t="s">
        <v>357</v>
      </c>
      <c r="TKV95" s="590" t="s">
        <v>357</v>
      </c>
      <c r="TKW95" s="590" t="s">
        <v>357</v>
      </c>
      <c r="TKX95" s="590" t="s">
        <v>357</v>
      </c>
      <c r="TKY95" s="590" t="s">
        <v>357</v>
      </c>
      <c r="TKZ95" s="590" t="s">
        <v>357</v>
      </c>
      <c r="TLA95" s="590" t="s">
        <v>357</v>
      </c>
      <c r="TLB95" s="590" t="s">
        <v>357</v>
      </c>
      <c r="TLC95" s="590" t="s">
        <v>357</v>
      </c>
      <c r="TLD95" s="590" t="s">
        <v>357</v>
      </c>
      <c r="TLE95" s="590" t="s">
        <v>357</v>
      </c>
      <c r="TLF95" s="590" t="s">
        <v>357</v>
      </c>
      <c r="TLG95" s="590" t="s">
        <v>357</v>
      </c>
      <c r="TLH95" s="590" t="s">
        <v>357</v>
      </c>
      <c r="TLI95" s="590" t="s">
        <v>357</v>
      </c>
      <c r="TLJ95" s="590" t="s">
        <v>357</v>
      </c>
      <c r="TLK95" s="590" t="s">
        <v>357</v>
      </c>
      <c r="TLL95" s="590" t="s">
        <v>357</v>
      </c>
      <c r="TLM95" s="590" t="s">
        <v>357</v>
      </c>
      <c r="TLN95" s="590" t="s">
        <v>357</v>
      </c>
      <c r="TLO95" s="590" t="s">
        <v>357</v>
      </c>
      <c r="TLP95" s="590" t="s">
        <v>357</v>
      </c>
      <c r="TLQ95" s="590" t="s">
        <v>357</v>
      </c>
      <c r="TLR95" s="590" t="s">
        <v>357</v>
      </c>
      <c r="TLS95" s="590" t="s">
        <v>357</v>
      </c>
      <c r="TLT95" s="590" t="s">
        <v>357</v>
      </c>
      <c r="TLU95" s="590" t="s">
        <v>357</v>
      </c>
      <c r="TLV95" s="590" t="s">
        <v>357</v>
      </c>
      <c r="TLW95" s="590" t="s">
        <v>357</v>
      </c>
      <c r="TLX95" s="590" t="s">
        <v>357</v>
      </c>
      <c r="TLY95" s="590" t="s">
        <v>357</v>
      </c>
      <c r="TLZ95" s="590" t="s">
        <v>357</v>
      </c>
      <c r="TMA95" s="590" t="s">
        <v>357</v>
      </c>
      <c r="TMB95" s="590" t="s">
        <v>357</v>
      </c>
      <c r="TMC95" s="590" t="s">
        <v>357</v>
      </c>
      <c r="TMD95" s="590" t="s">
        <v>357</v>
      </c>
      <c r="TME95" s="590" t="s">
        <v>357</v>
      </c>
      <c r="TMF95" s="590" t="s">
        <v>357</v>
      </c>
      <c r="TMG95" s="590" t="s">
        <v>357</v>
      </c>
      <c r="TMH95" s="590" t="s">
        <v>357</v>
      </c>
      <c r="TMI95" s="590" t="s">
        <v>357</v>
      </c>
      <c r="TMJ95" s="590" t="s">
        <v>357</v>
      </c>
      <c r="TMK95" s="590" t="s">
        <v>357</v>
      </c>
      <c r="TML95" s="590" t="s">
        <v>357</v>
      </c>
      <c r="TMM95" s="590" t="s">
        <v>357</v>
      </c>
      <c r="TMN95" s="590" t="s">
        <v>357</v>
      </c>
      <c r="TMO95" s="590" t="s">
        <v>357</v>
      </c>
      <c r="TMP95" s="590" t="s">
        <v>357</v>
      </c>
      <c r="TMQ95" s="590" t="s">
        <v>357</v>
      </c>
      <c r="TMR95" s="590" t="s">
        <v>357</v>
      </c>
      <c r="TMS95" s="590" t="s">
        <v>357</v>
      </c>
      <c r="TMT95" s="590" t="s">
        <v>357</v>
      </c>
      <c r="TMU95" s="590" t="s">
        <v>357</v>
      </c>
      <c r="TMV95" s="590" t="s">
        <v>357</v>
      </c>
      <c r="TMW95" s="590" t="s">
        <v>357</v>
      </c>
      <c r="TMX95" s="590" t="s">
        <v>357</v>
      </c>
      <c r="TMY95" s="590" t="s">
        <v>357</v>
      </c>
      <c r="TMZ95" s="590" t="s">
        <v>357</v>
      </c>
      <c r="TNA95" s="590" t="s">
        <v>357</v>
      </c>
      <c r="TNB95" s="590" t="s">
        <v>357</v>
      </c>
      <c r="TNC95" s="590" t="s">
        <v>357</v>
      </c>
      <c r="TND95" s="590" t="s">
        <v>357</v>
      </c>
      <c r="TNE95" s="590" t="s">
        <v>357</v>
      </c>
      <c r="TNF95" s="590" t="s">
        <v>357</v>
      </c>
      <c r="TNG95" s="590" t="s">
        <v>357</v>
      </c>
      <c r="TNH95" s="590" t="s">
        <v>357</v>
      </c>
      <c r="TNI95" s="590" t="s">
        <v>357</v>
      </c>
      <c r="TNJ95" s="590" t="s">
        <v>357</v>
      </c>
      <c r="TNK95" s="590" t="s">
        <v>357</v>
      </c>
      <c r="TNL95" s="590" t="s">
        <v>357</v>
      </c>
      <c r="TNM95" s="590" t="s">
        <v>357</v>
      </c>
      <c r="TNN95" s="590" t="s">
        <v>357</v>
      </c>
      <c r="TNO95" s="590" t="s">
        <v>357</v>
      </c>
      <c r="TNP95" s="590" t="s">
        <v>357</v>
      </c>
      <c r="TNQ95" s="590" t="s">
        <v>357</v>
      </c>
      <c r="TNR95" s="590" t="s">
        <v>357</v>
      </c>
      <c r="TNS95" s="590" t="s">
        <v>357</v>
      </c>
      <c r="TNT95" s="590" t="s">
        <v>357</v>
      </c>
      <c r="TNU95" s="590" t="s">
        <v>357</v>
      </c>
      <c r="TNV95" s="590" t="s">
        <v>357</v>
      </c>
      <c r="TNW95" s="590" t="s">
        <v>357</v>
      </c>
      <c r="TNX95" s="590" t="s">
        <v>357</v>
      </c>
      <c r="TNY95" s="590" t="s">
        <v>357</v>
      </c>
      <c r="TNZ95" s="590" t="s">
        <v>357</v>
      </c>
      <c r="TOA95" s="590" t="s">
        <v>357</v>
      </c>
      <c r="TOB95" s="590" t="s">
        <v>357</v>
      </c>
      <c r="TOC95" s="590" t="s">
        <v>357</v>
      </c>
      <c r="TOD95" s="590" t="s">
        <v>357</v>
      </c>
      <c r="TOE95" s="590" t="s">
        <v>357</v>
      </c>
      <c r="TOF95" s="590" t="s">
        <v>357</v>
      </c>
      <c r="TOG95" s="590" t="s">
        <v>357</v>
      </c>
      <c r="TOH95" s="590" t="s">
        <v>357</v>
      </c>
      <c r="TOI95" s="590" t="s">
        <v>357</v>
      </c>
      <c r="TOJ95" s="590" t="s">
        <v>357</v>
      </c>
      <c r="TOK95" s="590" t="s">
        <v>357</v>
      </c>
      <c r="TOL95" s="590" t="s">
        <v>357</v>
      </c>
      <c r="TOM95" s="590" t="s">
        <v>357</v>
      </c>
      <c r="TON95" s="590" t="s">
        <v>357</v>
      </c>
      <c r="TOO95" s="590" t="s">
        <v>357</v>
      </c>
      <c r="TOP95" s="590" t="s">
        <v>357</v>
      </c>
      <c r="TOQ95" s="590" t="s">
        <v>357</v>
      </c>
      <c r="TOR95" s="590" t="s">
        <v>357</v>
      </c>
      <c r="TOS95" s="590" t="s">
        <v>357</v>
      </c>
      <c r="TOT95" s="590" t="s">
        <v>357</v>
      </c>
      <c r="TOU95" s="590" t="s">
        <v>357</v>
      </c>
      <c r="TOV95" s="590" t="s">
        <v>357</v>
      </c>
      <c r="TOW95" s="590" t="s">
        <v>357</v>
      </c>
      <c r="TOX95" s="590" t="s">
        <v>357</v>
      </c>
      <c r="TOY95" s="590" t="s">
        <v>357</v>
      </c>
      <c r="TOZ95" s="590" t="s">
        <v>357</v>
      </c>
      <c r="TPA95" s="590" t="s">
        <v>357</v>
      </c>
      <c r="TPB95" s="590" t="s">
        <v>357</v>
      </c>
      <c r="TPC95" s="590" t="s">
        <v>357</v>
      </c>
      <c r="TPD95" s="590" t="s">
        <v>357</v>
      </c>
      <c r="TPE95" s="590" t="s">
        <v>357</v>
      </c>
      <c r="TPF95" s="590" t="s">
        <v>357</v>
      </c>
      <c r="TPG95" s="590" t="s">
        <v>357</v>
      </c>
      <c r="TPH95" s="590" t="s">
        <v>357</v>
      </c>
      <c r="TPI95" s="590" t="s">
        <v>357</v>
      </c>
      <c r="TPJ95" s="590" t="s">
        <v>357</v>
      </c>
      <c r="TPK95" s="590" t="s">
        <v>357</v>
      </c>
      <c r="TPL95" s="590" t="s">
        <v>357</v>
      </c>
      <c r="TPM95" s="590" t="s">
        <v>357</v>
      </c>
      <c r="TPN95" s="590" t="s">
        <v>357</v>
      </c>
      <c r="TPO95" s="590" t="s">
        <v>357</v>
      </c>
      <c r="TPP95" s="590" t="s">
        <v>357</v>
      </c>
      <c r="TPQ95" s="590" t="s">
        <v>357</v>
      </c>
      <c r="TPR95" s="590" t="s">
        <v>357</v>
      </c>
      <c r="TPS95" s="590" t="s">
        <v>357</v>
      </c>
      <c r="TPT95" s="590" t="s">
        <v>357</v>
      </c>
      <c r="TPU95" s="590" t="s">
        <v>357</v>
      </c>
      <c r="TPV95" s="590" t="s">
        <v>357</v>
      </c>
      <c r="TPW95" s="590" t="s">
        <v>357</v>
      </c>
      <c r="TPX95" s="590" t="s">
        <v>357</v>
      </c>
      <c r="TPY95" s="590" t="s">
        <v>357</v>
      </c>
      <c r="TPZ95" s="590" t="s">
        <v>357</v>
      </c>
      <c r="TQA95" s="590" t="s">
        <v>357</v>
      </c>
      <c r="TQB95" s="590" t="s">
        <v>357</v>
      </c>
      <c r="TQC95" s="590" t="s">
        <v>357</v>
      </c>
      <c r="TQD95" s="590" t="s">
        <v>357</v>
      </c>
      <c r="TQE95" s="590" t="s">
        <v>357</v>
      </c>
      <c r="TQF95" s="590" t="s">
        <v>357</v>
      </c>
      <c r="TQG95" s="590" t="s">
        <v>357</v>
      </c>
      <c r="TQH95" s="590" t="s">
        <v>357</v>
      </c>
      <c r="TQI95" s="590" t="s">
        <v>357</v>
      </c>
      <c r="TQJ95" s="590" t="s">
        <v>357</v>
      </c>
      <c r="TQK95" s="590" t="s">
        <v>357</v>
      </c>
      <c r="TQL95" s="590" t="s">
        <v>357</v>
      </c>
      <c r="TQM95" s="590" t="s">
        <v>357</v>
      </c>
      <c r="TQN95" s="590" t="s">
        <v>357</v>
      </c>
      <c r="TQO95" s="590" t="s">
        <v>357</v>
      </c>
      <c r="TQP95" s="590" t="s">
        <v>357</v>
      </c>
      <c r="TQQ95" s="590" t="s">
        <v>357</v>
      </c>
      <c r="TQR95" s="590" t="s">
        <v>357</v>
      </c>
      <c r="TQS95" s="590" t="s">
        <v>357</v>
      </c>
      <c r="TQT95" s="590" t="s">
        <v>357</v>
      </c>
      <c r="TQU95" s="590" t="s">
        <v>357</v>
      </c>
      <c r="TQV95" s="590" t="s">
        <v>357</v>
      </c>
      <c r="TQW95" s="590" t="s">
        <v>357</v>
      </c>
      <c r="TQX95" s="590" t="s">
        <v>357</v>
      </c>
      <c r="TQY95" s="590" t="s">
        <v>357</v>
      </c>
      <c r="TQZ95" s="590" t="s">
        <v>357</v>
      </c>
      <c r="TRA95" s="590" t="s">
        <v>357</v>
      </c>
      <c r="TRB95" s="590" t="s">
        <v>357</v>
      </c>
      <c r="TRC95" s="590" t="s">
        <v>357</v>
      </c>
      <c r="TRD95" s="590" t="s">
        <v>357</v>
      </c>
      <c r="TRE95" s="590" t="s">
        <v>357</v>
      </c>
      <c r="TRF95" s="590" t="s">
        <v>357</v>
      </c>
      <c r="TRG95" s="590" t="s">
        <v>357</v>
      </c>
      <c r="TRH95" s="590" t="s">
        <v>357</v>
      </c>
      <c r="TRI95" s="590" t="s">
        <v>357</v>
      </c>
      <c r="TRJ95" s="590" t="s">
        <v>357</v>
      </c>
      <c r="TRK95" s="590" t="s">
        <v>357</v>
      </c>
      <c r="TRL95" s="590" t="s">
        <v>357</v>
      </c>
      <c r="TRM95" s="590" t="s">
        <v>357</v>
      </c>
      <c r="TRN95" s="590" t="s">
        <v>357</v>
      </c>
      <c r="TRO95" s="590" t="s">
        <v>357</v>
      </c>
      <c r="TRP95" s="590" t="s">
        <v>357</v>
      </c>
      <c r="TRQ95" s="590" t="s">
        <v>357</v>
      </c>
      <c r="TRR95" s="590" t="s">
        <v>357</v>
      </c>
      <c r="TRS95" s="590" t="s">
        <v>357</v>
      </c>
      <c r="TRT95" s="590" t="s">
        <v>357</v>
      </c>
      <c r="TRU95" s="590" t="s">
        <v>357</v>
      </c>
      <c r="TRV95" s="590" t="s">
        <v>357</v>
      </c>
      <c r="TRW95" s="590" t="s">
        <v>357</v>
      </c>
      <c r="TRX95" s="590" t="s">
        <v>357</v>
      </c>
      <c r="TRY95" s="590" t="s">
        <v>357</v>
      </c>
      <c r="TRZ95" s="590" t="s">
        <v>357</v>
      </c>
      <c r="TSA95" s="590" t="s">
        <v>357</v>
      </c>
      <c r="TSB95" s="590" t="s">
        <v>357</v>
      </c>
      <c r="TSC95" s="590" t="s">
        <v>357</v>
      </c>
      <c r="TSD95" s="590" t="s">
        <v>357</v>
      </c>
      <c r="TSE95" s="590" t="s">
        <v>357</v>
      </c>
      <c r="TSF95" s="590" t="s">
        <v>357</v>
      </c>
      <c r="TSG95" s="590" t="s">
        <v>357</v>
      </c>
      <c r="TSH95" s="590" t="s">
        <v>357</v>
      </c>
      <c r="TSI95" s="590" t="s">
        <v>357</v>
      </c>
      <c r="TSJ95" s="590" t="s">
        <v>357</v>
      </c>
      <c r="TSK95" s="590" t="s">
        <v>357</v>
      </c>
      <c r="TSL95" s="590" t="s">
        <v>357</v>
      </c>
      <c r="TSM95" s="590" t="s">
        <v>357</v>
      </c>
      <c r="TSN95" s="590" t="s">
        <v>357</v>
      </c>
      <c r="TSO95" s="590" t="s">
        <v>357</v>
      </c>
      <c r="TSP95" s="590" t="s">
        <v>357</v>
      </c>
      <c r="TSQ95" s="590" t="s">
        <v>357</v>
      </c>
      <c r="TSR95" s="590" t="s">
        <v>357</v>
      </c>
      <c r="TSS95" s="590" t="s">
        <v>357</v>
      </c>
      <c r="TST95" s="590" t="s">
        <v>357</v>
      </c>
      <c r="TSU95" s="590" t="s">
        <v>357</v>
      </c>
      <c r="TSV95" s="590" t="s">
        <v>357</v>
      </c>
      <c r="TSW95" s="590" t="s">
        <v>357</v>
      </c>
      <c r="TSX95" s="590" t="s">
        <v>357</v>
      </c>
      <c r="TSY95" s="590" t="s">
        <v>357</v>
      </c>
      <c r="TSZ95" s="590" t="s">
        <v>357</v>
      </c>
      <c r="TTA95" s="590" t="s">
        <v>357</v>
      </c>
      <c r="TTB95" s="590" t="s">
        <v>357</v>
      </c>
      <c r="TTC95" s="590" t="s">
        <v>357</v>
      </c>
      <c r="TTD95" s="590" t="s">
        <v>357</v>
      </c>
      <c r="TTE95" s="590" t="s">
        <v>357</v>
      </c>
      <c r="TTF95" s="590" t="s">
        <v>357</v>
      </c>
      <c r="TTG95" s="590" t="s">
        <v>357</v>
      </c>
      <c r="TTH95" s="590" t="s">
        <v>357</v>
      </c>
      <c r="TTI95" s="590" t="s">
        <v>357</v>
      </c>
      <c r="TTJ95" s="590" t="s">
        <v>357</v>
      </c>
      <c r="TTK95" s="590" t="s">
        <v>357</v>
      </c>
      <c r="TTL95" s="590" t="s">
        <v>357</v>
      </c>
      <c r="TTM95" s="590" t="s">
        <v>357</v>
      </c>
      <c r="TTN95" s="590" t="s">
        <v>357</v>
      </c>
      <c r="TTO95" s="590" t="s">
        <v>357</v>
      </c>
      <c r="TTP95" s="590" t="s">
        <v>357</v>
      </c>
      <c r="TTQ95" s="590" t="s">
        <v>357</v>
      </c>
      <c r="TTR95" s="590" t="s">
        <v>357</v>
      </c>
      <c r="TTS95" s="590" t="s">
        <v>357</v>
      </c>
      <c r="TTT95" s="590" t="s">
        <v>357</v>
      </c>
      <c r="TTU95" s="590" t="s">
        <v>357</v>
      </c>
      <c r="TTV95" s="590" t="s">
        <v>357</v>
      </c>
      <c r="TTW95" s="590" t="s">
        <v>357</v>
      </c>
      <c r="TTX95" s="590" t="s">
        <v>357</v>
      </c>
      <c r="TTY95" s="590" t="s">
        <v>357</v>
      </c>
      <c r="TTZ95" s="590" t="s">
        <v>357</v>
      </c>
      <c r="TUA95" s="590" t="s">
        <v>357</v>
      </c>
      <c r="TUB95" s="590" t="s">
        <v>357</v>
      </c>
      <c r="TUC95" s="590" t="s">
        <v>357</v>
      </c>
      <c r="TUD95" s="590" t="s">
        <v>357</v>
      </c>
      <c r="TUE95" s="590" t="s">
        <v>357</v>
      </c>
      <c r="TUF95" s="590" t="s">
        <v>357</v>
      </c>
      <c r="TUG95" s="590" t="s">
        <v>357</v>
      </c>
      <c r="TUH95" s="590" t="s">
        <v>357</v>
      </c>
      <c r="TUI95" s="590" t="s">
        <v>357</v>
      </c>
      <c r="TUJ95" s="590" t="s">
        <v>357</v>
      </c>
      <c r="TUK95" s="590" t="s">
        <v>357</v>
      </c>
      <c r="TUL95" s="590" t="s">
        <v>357</v>
      </c>
      <c r="TUM95" s="590" t="s">
        <v>357</v>
      </c>
      <c r="TUN95" s="590" t="s">
        <v>357</v>
      </c>
      <c r="TUO95" s="590" t="s">
        <v>357</v>
      </c>
      <c r="TUP95" s="590" t="s">
        <v>357</v>
      </c>
      <c r="TUQ95" s="590" t="s">
        <v>357</v>
      </c>
      <c r="TUR95" s="590" t="s">
        <v>357</v>
      </c>
      <c r="TUS95" s="590" t="s">
        <v>357</v>
      </c>
      <c r="TUT95" s="590" t="s">
        <v>357</v>
      </c>
      <c r="TUU95" s="590" t="s">
        <v>357</v>
      </c>
      <c r="TUV95" s="590" t="s">
        <v>357</v>
      </c>
      <c r="TUW95" s="590" t="s">
        <v>357</v>
      </c>
      <c r="TUX95" s="590" t="s">
        <v>357</v>
      </c>
      <c r="TUY95" s="590" t="s">
        <v>357</v>
      </c>
      <c r="TUZ95" s="590" t="s">
        <v>357</v>
      </c>
      <c r="TVA95" s="590" t="s">
        <v>357</v>
      </c>
      <c r="TVB95" s="590" t="s">
        <v>357</v>
      </c>
      <c r="TVC95" s="590" t="s">
        <v>357</v>
      </c>
      <c r="TVD95" s="590" t="s">
        <v>357</v>
      </c>
      <c r="TVE95" s="590" t="s">
        <v>357</v>
      </c>
      <c r="TVF95" s="590" t="s">
        <v>357</v>
      </c>
      <c r="TVG95" s="590" t="s">
        <v>357</v>
      </c>
      <c r="TVH95" s="590" t="s">
        <v>357</v>
      </c>
      <c r="TVI95" s="590" t="s">
        <v>357</v>
      </c>
      <c r="TVJ95" s="590" t="s">
        <v>357</v>
      </c>
      <c r="TVK95" s="590" t="s">
        <v>357</v>
      </c>
      <c r="TVL95" s="590" t="s">
        <v>357</v>
      </c>
      <c r="TVM95" s="590" t="s">
        <v>357</v>
      </c>
      <c r="TVN95" s="590" t="s">
        <v>357</v>
      </c>
      <c r="TVO95" s="590" t="s">
        <v>357</v>
      </c>
      <c r="TVP95" s="590" t="s">
        <v>357</v>
      </c>
      <c r="TVQ95" s="590" t="s">
        <v>357</v>
      </c>
      <c r="TVR95" s="590" t="s">
        <v>357</v>
      </c>
      <c r="TVS95" s="590" t="s">
        <v>357</v>
      </c>
      <c r="TVT95" s="590" t="s">
        <v>357</v>
      </c>
      <c r="TVU95" s="590" t="s">
        <v>357</v>
      </c>
      <c r="TVV95" s="590" t="s">
        <v>357</v>
      </c>
      <c r="TVW95" s="590" t="s">
        <v>357</v>
      </c>
      <c r="TVX95" s="590" t="s">
        <v>357</v>
      </c>
      <c r="TVY95" s="590" t="s">
        <v>357</v>
      </c>
      <c r="TVZ95" s="590" t="s">
        <v>357</v>
      </c>
      <c r="TWA95" s="590" t="s">
        <v>357</v>
      </c>
      <c r="TWB95" s="590" t="s">
        <v>357</v>
      </c>
      <c r="TWC95" s="590" t="s">
        <v>357</v>
      </c>
      <c r="TWD95" s="590" t="s">
        <v>357</v>
      </c>
      <c r="TWE95" s="590" t="s">
        <v>357</v>
      </c>
      <c r="TWF95" s="590" t="s">
        <v>357</v>
      </c>
      <c r="TWG95" s="590" t="s">
        <v>357</v>
      </c>
      <c r="TWH95" s="590" t="s">
        <v>357</v>
      </c>
      <c r="TWI95" s="590" t="s">
        <v>357</v>
      </c>
      <c r="TWJ95" s="590" t="s">
        <v>357</v>
      </c>
      <c r="TWK95" s="590" t="s">
        <v>357</v>
      </c>
      <c r="TWL95" s="590" t="s">
        <v>357</v>
      </c>
      <c r="TWM95" s="590" t="s">
        <v>357</v>
      </c>
      <c r="TWN95" s="590" t="s">
        <v>357</v>
      </c>
      <c r="TWO95" s="590" t="s">
        <v>357</v>
      </c>
      <c r="TWP95" s="590" t="s">
        <v>357</v>
      </c>
      <c r="TWQ95" s="590" t="s">
        <v>357</v>
      </c>
      <c r="TWR95" s="590" t="s">
        <v>357</v>
      </c>
      <c r="TWS95" s="590" t="s">
        <v>357</v>
      </c>
      <c r="TWT95" s="590" t="s">
        <v>357</v>
      </c>
      <c r="TWU95" s="590" t="s">
        <v>357</v>
      </c>
      <c r="TWV95" s="590" t="s">
        <v>357</v>
      </c>
      <c r="TWW95" s="590" t="s">
        <v>357</v>
      </c>
      <c r="TWX95" s="590" t="s">
        <v>357</v>
      </c>
      <c r="TWY95" s="590" t="s">
        <v>357</v>
      </c>
      <c r="TWZ95" s="590" t="s">
        <v>357</v>
      </c>
      <c r="TXA95" s="590" t="s">
        <v>357</v>
      </c>
      <c r="TXB95" s="590" t="s">
        <v>357</v>
      </c>
      <c r="TXC95" s="590" t="s">
        <v>357</v>
      </c>
      <c r="TXD95" s="590" t="s">
        <v>357</v>
      </c>
      <c r="TXE95" s="590" t="s">
        <v>357</v>
      </c>
      <c r="TXF95" s="590" t="s">
        <v>357</v>
      </c>
      <c r="TXG95" s="590" t="s">
        <v>357</v>
      </c>
      <c r="TXH95" s="590" t="s">
        <v>357</v>
      </c>
      <c r="TXI95" s="590" t="s">
        <v>357</v>
      </c>
      <c r="TXJ95" s="590" t="s">
        <v>357</v>
      </c>
      <c r="TXK95" s="590" t="s">
        <v>357</v>
      </c>
      <c r="TXL95" s="590" t="s">
        <v>357</v>
      </c>
      <c r="TXM95" s="590" t="s">
        <v>357</v>
      </c>
      <c r="TXN95" s="590" t="s">
        <v>357</v>
      </c>
      <c r="TXO95" s="590" t="s">
        <v>357</v>
      </c>
      <c r="TXP95" s="590" t="s">
        <v>357</v>
      </c>
      <c r="TXQ95" s="590" t="s">
        <v>357</v>
      </c>
      <c r="TXR95" s="590" t="s">
        <v>357</v>
      </c>
      <c r="TXS95" s="590" t="s">
        <v>357</v>
      </c>
      <c r="TXT95" s="590" t="s">
        <v>357</v>
      </c>
      <c r="TXU95" s="590" t="s">
        <v>357</v>
      </c>
      <c r="TXV95" s="590" t="s">
        <v>357</v>
      </c>
      <c r="TXW95" s="590" t="s">
        <v>357</v>
      </c>
      <c r="TXX95" s="590" t="s">
        <v>357</v>
      </c>
      <c r="TXY95" s="590" t="s">
        <v>357</v>
      </c>
      <c r="TXZ95" s="590" t="s">
        <v>357</v>
      </c>
      <c r="TYA95" s="590" t="s">
        <v>357</v>
      </c>
      <c r="TYB95" s="590" t="s">
        <v>357</v>
      </c>
      <c r="TYC95" s="590" t="s">
        <v>357</v>
      </c>
      <c r="TYD95" s="590" t="s">
        <v>357</v>
      </c>
      <c r="TYE95" s="590" t="s">
        <v>357</v>
      </c>
      <c r="TYF95" s="590" t="s">
        <v>357</v>
      </c>
      <c r="TYG95" s="590" t="s">
        <v>357</v>
      </c>
      <c r="TYH95" s="590" t="s">
        <v>357</v>
      </c>
      <c r="TYI95" s="590" t="s">
        <v>357</v>
      </c>
      <c r="TYJ95" s="590" t="s">
        <v>357</v>
      </c>
      <c r="TYK95" s="590" t="s">
        <v>357</v>
      </c>
      <c r="TYL95" s="590" t="s">
        <v>357</v>
      </c>
      <c r="TYM95" s="590" t="s">
        <v>357</v>
      </c>
      <c r="TYN95" s="590" t="s">
        <v>357</v>
      </c>
      <c r="TYO95" s="590" t="s">
        <v>357</v>
      </c>
      <c r="TYP95" s="590" t="s">
        <v>357</v>
      </c>
      <c r="TYQ95" s="590" t="s">
        <v>357</v>
      </c>
      <c r="TYR95" s="590" t="s">
        <v>357</v>
      </c>
      <c r="TYS95" s="590" t="s">
        <v>357</v>
      </c>
      <c r="TYT95" s="590" t="s">
        <v>357</v>
      </c>
      <c r="TYU95" s="590" t="s">
        <v>357</v>
      </c>
      <c r="TYV95" s="590" t="s">
        <v>357</v>
      </c>
      <c r="TYW95" s="590" t="s">
        <v>357</v>
      </c>
      <c r="TYX95" s="590" t="s">
        <v>357</v>
      </c>
      <c r="TYY95" s="590" t="s">
        <v>357</v>
      </c>
      <c r="TYZ95" s="590" t="s">
        <v>357</v>
      </c>
      <c r="TZA95" s="590" t="s">
        <v>357</v>
      </c>
      <c r="TZB95" s="590" t="s">
        <v>357</v>
      </c>
      <c r="TZC95" s="590" t="s">
        <v>357</v>
      </c>
      <c r="TZD95" s="590" t="s">
        <v>357</v>
      </c>
      <c r="TZE95" s="590" t="s">
        <v>357</v>
      </c>
      <c r="TZF95" s="590" t="s">
        <v>357</v>
      </c>
      <c r="TZG95" s="590" t="s">
        <v>357</v>
      </c>
      <c r="TZH95" s="590" t="s">
        <v>357</v>
      </c>
      <c r="TZI95" s="590" t="s">
        <v>357</v>
      </c>
      <c r="TZJ95" s="590" t="s">
        <v>357</v>
      </c>
      <c r="TZK95" s="590" t="s">
        <v>357</v>
      </c>
      <c r="TZL95" s="590" t="s">
        <v>357</v>
      </c>
      <c r="TZM95" s="590" t="s">
        <v>357</v>
      </c>
      <c r="TZN95" s="590" t="s">
        <v>357</v>
      </c>
      <c r="TZO95" s="590" t="s">
        <v>357</v>
      </c>
      <c r="TZP95" s="590" t="s">
        <v>357</v>
      </c>
      <c r="TZQ95" s="590" t="s">
        <v>357</v>
      </c>
      <c r="TZR95" s="590" t="s">
        <v>357</v>
      </c>
      <c r="TZS95" s="590" t="s">
        <v>357</v>
      </c>
      <c r="TZT95" s="590" t="s">
        <v>357</v>
      </c>
      <c r="TZU95" s="590" t="s">
        <v>357</v>
      </c>
      <c r="TZV95" s="590" t="s">
        <v>357</v>
      </c>
      <c r="TZW95" s="590" t="s">
        <v>357</v>
      </c>
      <c r="TZX95" s="590" t="s">
        <v>357</v>
      </c>
      <c r="TZY95" s="590" t="s">
        <v>357</v>
      </c>
      <c r="TZZ95" s="590" t="s">
        <v>357</v>
      </c>
      <c r="UAA95" s="590" t="s">
        <v>357</v>
      </c>
      <c r="UAB95" s="590" t="s">
        <v>357</v>
      </c>
      <c r="UAC95" s="590" t="s">
        <v>357</v>
      </c>
      <c r="UAD95" s="590" t="s">
        <v>357</v>
      </c>
      <c r="UAE95" s="590" t="s">
        <v>357</v>
      </c>
      <c r="UAF95" s="590" t="s">
        <v>357</v>
      </c>
      <c r="UAG95" s="590" t="s">
        <v>357</v>
      </c>
      <c r="UAH95" s="590" t="s">
        <v>357</v>
      </c>
      <c r="UAI95" s="590" t="s">
        <v>357</v>
      </c>
      <c r="UAJ95" s="590" t="s">
        <v>357</v>
      </c>
      <c r="UAK95" s="590" t="s">
        <v>357</v>
      </c>
      <c r="UAL95" s="590" t="s">
        <v>357</v>
      </c>
      <c r="UAM95" s="590" t="s">
        <v>357</v>
      </c>
      <c r="UAN95" s="590" t="s">
        <v>357</v>
      </c>
      <c r="UAO95" s="590" t="s">
        <v>357</v>
      </c>
      <c r="UAP95" s="590" t="s">
        <v>357</v>
      </c>
      <c r="UAQ95" s="590" t="s">
        <v>357</v>
      </c>
      <c r="UAR95" s="590" t="s">
        <v>357</v>
      </c>
      <c r="UAS95" s="590" t="s">
        <v>357</v>
      </c>
      <c r="UAT95" s="590" t="s">
        <v>357</v>
      </c>
      <c r="UAU95" s="590" t="s">
        <v>357</v>
      </c>
      <c r="UAV95" s="590" t="s">
        <v>357</v>
      </c>
      <c r="UAW95" s="590" t="s">
        <v>357</v>
      </c>
      <c r="UAX95" s="590" t="s">
        <v>357</v>
      </c>
      <c r="UAY95" s="590" t="s">
        <v>357</v>
      </c>
      <c r="UAZ95" s="590" t="s">
        <v>357</v>
      </c>
      <c r="UBA95" s="590" t="s">
        <v>357</v>
      </c>
      <c r="UBB95" s="590" t="s">
        <v>357</v>
      </c>
      <c r="UBC95" s="590" t="s">
        <v>357</v>
      </c>
      <c r="UBD95" s="590" t="s">
        <v>357</v>
      </c>
      <c r="UBE95" s="590" t="s">
        <v>357</v>
      </c>
      <c r="UBF95" s="590" t="s">
        <v>357</v>
      </c>
      <c r="UBG95" s="590" t="s">
        <v>357</v>
      </c>
      <c r="UBH95" s="590" t="s">
        <v>357</v>
      </c>
      <c r="UBI95" s="590" t="s">
        <v>357</v>
      </c>
      <c r="UBJ95" s="590" t="s">
        <v>357</v>
      </c>
      <c r="UBK95" s="590" t="s">
        <v>357</v>
      </c>
      <c r="UBL95" s="590" t="s">
        <v>357</v>
      </c>
      <c r="UBM95" s="590" t="s">
        <v>357</v>
      </c>
      <c r="UBN95" s="590" t="s">
        <v>357</v>
      </c>
      <c r="UBO95" s="590" t="s">
        <v>357</v>
      </c>
      <c r="UBP95" s="590" t="s">
        <v>357</v>
      </c>
      <c r="UBQ95" s="590" t="s">
        <v>357</v>
      </c>
      <c r="UBR95" s="590" t="s">
        <v>357</v>
      </c>
      <c r="UBS95" s="590" t="s">
        <v>357</v>
      </c>
      <c r="UBT95" s="590" t="s">
        <v>357</v>
      </c>
      <c r="UBU95" s="590" t="s">
        <v>357</v>
      </c>
      <c r="UBV95" s="590" t="s">
        <v>357</v>
      </c>
      <c r="UBW95" s="590" t="s">
        <v>357</v>
      </c>
      <c r="UBX95" s="590" t="s">
        <v>357</v>
      </c>
      <c r="UBY95" s="590" t="s">
        <v>357</v>
      </c>
      <c r="UBZ95" s="590" t="s">
        <v>357</v>
      </c>
      <c r="UCA95" s="590" t="s">
        <v>357</v>
      </c>
      <c r="UCB95" s="590" t="s">
        <v>357</v>
      </c>
      <c r="UCC95" s="590" t="s">
        <v>357</v>
      </c>
      <c r="UCD95" s="590" t="s">
        <v>357</v>
      </c>
      <c r="UCE95" s="590" t="s">
        <v>357</v>
      </c>
      <c r="UCF95" s="590" t="s">
        <v>357</v>
      </c>
      <c r="UCG95" s="590" t="s">
        <v>357</v>
      </c>
      <c r="UCH95" s="590" t="s">
        <v>357</v>
      </c>
      <c r="UCI95" s="590" t="s">
        <v>357</v>
      </c>
      <c r="UCJ95" s="590" t="s">
        <v>357</v>
      </c>
      <c r="UCK95" s="590" t="s">
        <v>357</v>
      </c>
      <c r="UCL95" s="590" t="s">
        <v>357</v>
      </c>
      <c r="UCM95" s="590" t="s">
        <v>357</v>
      </c>
      <c r="UCN95" s="590" t="s">
        <v>357</v>
      </c>
      <c r="UCO95" s="590" t="s">
        <v>357</v>
      </c>
      <c r="UCP95" s="590" t="s">
        <v>357</v>
      </c>
      <c r="UCQ95" s="590" t="s">
        <v>357</v>
      </c>
      <c r="UCR95" s="590" t="s">
        <v>357</v>
      </c>
      <c r="UCS95" s="590" t="s">
        <v>357</v>
      </c>
      <c r="UCT95" s="590" t="s">
        <v>357</v>
      </c>
      <c r="UCU95" s="590" t="s">
        <v>357</v>
      </c>
      <c r="UCV95" s="590" t="s">
        <v>357</v>
      </c>
      <c r="UCW95" s="590" t="s">
        <v>357</v>
      </c>
      <c r="UCX95" s="590" t="s">
        <v>357</v>
      </c>
      <c r="UCY95" s="590" t="s">
        <v>357</v>
      </c>
      <c r="UCZ95" s="590" t="s">
        <v>357</v>
      </c>
      <c r="UDA95" s="590" t="s">
        <v>357</v>
      </c>
      <c r="UDB95" s="590" t="s">
        <v>357</v>
      </c>
      <c r="UDC95" s="590" t="s">
        <v>357</v>
      </c>
      <c r="UDD95" s="590" t="s">
        <v>357</v>
      </c>
      <c r="UDE95" s="590" t="s">
        <v>357</v>
      </c>
      <c r="UDF95" s="590" t="s">
        <v>357</v>
      </c>
      <c r="UDG95" s="590" t="s">
        <v>357</v>
      </c>
      <c r="UDH95" s="590" t="s">
        <v>357</v>
      </c>
      <c r="UDI95" s="590" t="s">
        <v>357</v>
      </c>
      <c r="UDJ95" s="590" t="s">
        <v>357</v>
      </c>
      <c r="UDK95" s="590" t="s">
        <v>357</v>
      </c>
      <c r="UDL95" s="590" t="s">
        <v>357</v>
      </c>
      <c r="UDM95" s="590" t="s">
        <v>357</v>
      </c>
      <c r="UDN95" s="590" t="s">
        <v>357</v>
      </c>
      <c r="UDO95" s="590" t="s">
        <v>357</v>
      </c>
      <c r="UDP95" s="590" t="s">
        <v>357</v>
      </c>
      <c r="UDQ95" s="590" t="s">
        <v>357</v>
      </c>
      <c r="UDR95" s="590" t="s">
        <v>357</v>
      </c>
      <c r="UDS95" s="590" t="s">
        <v>357</v>
      </c>
      <c r="UDT95" s="590" t="s">
        <v>357</v>
      </c>
      <c r="UDU95" s="590" t="s">
        <v>357</v>
      </c>
      <c r="UDV95" s="590" t="s">
        <v>357</v>
      </c>
      <c r="UDW95" s="590" t="s">
        <v>357</v>
      </c>
      <c r="UDX95" s="590" t="s">
        <v>357</v>
      </c>
      <c r="UDY95" s="590" t="s">
        <v>357</v>
      </c>
      <c r="UDZ95" s="590" t="s">
        <v>357</v>
      </c>
      <c r="UEA95" s="590" t="s">
        <v>357</v>
      </c>
      <c r="UEB95" s="590" t="s">
        <v>357</v>
      </c>
      <c r="UEC95" s="590" t="s">
        <v>357</v>
      </c>
      <c r="UED95" s="590" t="s">
        <v>357</v>
      </c>
      <c r="UEE95" s="590" t="s">
        <v>357</v>
      </c>
      <c r="UEF95" s="590" t="s">
        <v>357</v>
      </c>
      <c r="UEG95" s="590" t="s">
        <v>357</v>
      </c>
      <c r="UEH95" s="590" t="s">
        <v>357</v>
      </c>
      <c r="UEI95" s="590" t="s">
        <v>357</v>
      </c>
      <c r="UEJ95" s="590" t="s">
        <v>357</v>
      </c>
      <c r="UEK95" s="590" t="s">
        <v>357</v>
      </c>
      <c r="UEL95" s="590" t="s">
        <v>357</v>
      </c>
      <c r="UEM95" s="590" t="s">
        <v>357</v>
      </c>
      <c r="UEN95" s="590" t="s">
        <v>357</v>
      </c>
      <c r="UEO95" s="590" t="s">
        <v>357</v>
      </c>
      <c r="UEP95" s="590" t="s">
        <v>357</v>
      </c>
      <c r="UEQ95" s="590" t="s">
        <v>357</v>
      </c>
      <c r="UER95" s="590" t="s">
        <v>357</v>
      </c>
      <c r="UES95" s="590" t="s">
        <v>357</v>
      </c>
      <c r="UET95" s="590" t="s">
        <v>357</v>
      </c>
      <c r="UEU95" s="590" t="s">
        <v>357</v>
      </c>
      <c r="UEV95" s="590" t="s">
        <v>357</v>
      </c>
      <c r="UEW95" s="590" t="s">
        <v>357</v>
      </c>
      <c r="UEX95" s="590" t="s">
        <v>357</v>
      </c>
      <c r="UEY95" s="590" t="s">
        <v>357</v>
      </c>
      <c r="UEZ95" s="590" t="s">
        <v>357</v>
      </c>
      <c r="UFA95" s="590" t="s">
        <v>357</v>
      </c>
      <c r="UFB95" s="590" t="s">
        <v>357</v>
      </c>
      <c r="UFC95" s="590" t="s">
        <v>357</v>
      </c>
      <c r="UFD95" s="590" t="s">
        <v>357</v>
      </c>
      <c r="UFE95" s="590" t="s">
        <v>357</v>
      </c>
      <c r="UFF95" s="590" t="s">
        <v>357</v>
      </c>
      <c r="UFG95" s="590" t="s">
        <v>357</v>
      </c>
      <c r="UFH95" s="590" t="s">
        <v>357</v>
      </c>
      <c r="UFI95" s="590" t="s">
        <v>357</v>
      </c>
      <c r="UFJ95" s="590" t="s">
        <v>357</v>
      </c>
      <c r="UFK95" s="590" t="s">
        <v>357</v>
      </c>
      <c r="UFL95" s="590" t="s">
        <v>357</v>
      </c>
      <c r="UFM95" s="590" t="s">
        <v>357</v>
      </c>
      <c r="UFN95" s="590" t="s">
        <v>357</v>
      </c>
      <c r="UFO95" s="590" t="s">
        <v>357</v>
      </c>
      <c r="UFP95" s="590" t="s">
        <v>357</v>
      </c>
      <c r="UFQ95" s="590" t="s">
        <v>357</v>
      </c>
      <c r="UFR95" s="590" t="s">
        <v>357</v>
      </c>
      <c r="UFS95" s="590" t="s">
        <v>357</v>
      </c>
      <c r="UFT95" s="590" t="s">
        <v>357</v>
      </c>
      <c r="UFU95" s="590" t="s">
        <v>357</v>
      </c>
      <c r="UFV95" s="590" t="s">
        <v>357</v>
      </c>
      <c r="UFW95" s="590" t="s">
        <v>357</v>
      </c>
      <c r="UFX95" s="590" t="s">
        <v>357</v>
      </c>
      <c r="UFY95" s="590" t="s">
        <v>357</v>
      </c>
      <c r="UFZ95" s="590" t="s">
        <v>357</v>
      </c>
      <c r="UGA95" s="590" t="s">
        <v>357</v>
      </c>
      <c r="UGB95" s="590" t="s">
        <v>357</v>
      </c>
      <c r="UGC95" s="590" t="s">
        <v>357</v>
      </c>
      <c r="UGD95" s="590" t="s">
        <v>357</v>
      </c>
      <c r="UGE95" s="590" t="s">
        <v>357</v>
      </c>
      <c r="UGF95" s="590" t="s">
        <v>357</v>
      </c>
      <c r="UGG95" s="590" t="s">
        <v>357</v>
      </c>
      <c r="UGH95" s="590" t="s">
        <v>357</v>
      </c>
      <c r="UGI95" s="590" t="s">
        <v>357</v>
      </c>
      <c r="UGJ95" s="590" t="s">
        <v>357</v>
      </c>
      <c r="UGK95" s="590" t="s">
        <v>357</v>
      </c>
      <c r="UGL95" s="590" t="s">
        <v>357</v>
      </c>
      <c r="UGM95" s="590" t="s">
        <v>357</v>
      </c>
      <c r="UGN95" s="590" t="s">
        <v>357</v>
      </c>
      <c r="UGO95" s="590" t="s">
        <v>357</v>
      </c>
      <c r="UGP95" s="590" t="s">
        <v>357</v>
      </c>
      <c r="UGQ95" s="590" t="s">
        <v>357</v>
      </c>
      <c r="UGR95" s="590" t="s">
        <v>357</v>
      </c>
      <c r="UGS95" s="590" t="s">
        <v>357</v>
      </c>
      <c r="UGT95" s="590" t="s">
        <v>357</v>
      </c>
      <c r="UGU95" s="590" t="s">
        <v>357</v>
      </c>
      <c r="UGV95" s="590" t="s">
        <v>357</v>
      </c>
      <c r="UGW95" s="590" t="s">
        <v>357</v>
      </c>
      <c r="UGX95" s="590" t="s">
        <v>357</v>
      </c>
      <c r="UGY95" s="590" t="s">
        <v>357</v>
      </c>
      <c r="UGZ95" s="590" t="s">
        <v>357</v>
      </c>
      <c r="UHA95" s="590" t="s">
        <v>357</v>
      </c>
      <c r="UHB95" s="590" t="s">
        <v>357</v>
      </c>
      <c r="UHC95" s="590" t="s">
        <v>357</v>
      </c>
      <c r="UHD95" s="590" t="s">
        <v>357</v>
      </c>
      <c r="UHE95" s="590" t="s">
        <v>357</v>
      </c>
      <c r="UHF95" s="590" t="s">
        <v>357</v>
      </c>
      <c r="UHG95" s="590" t="s">
        <v>357</v>
      </c>
      <c r="UHH95" s="590" t="s">
        <v>357</v>
      </c>
      <c r="UHI95" s="590" t="s">
        <v>357</v>
      </c>
      <c r="UHJ95" s="590" t="s">
        <v>357</v>
      </c>
      <c r="UHK95" s="590" t="s">
        <v>357</v>
      </c>
      <c r="UHL95" s="590" t="s">
        <v>357</v>
      </c>
      <c r="UHM95" s="590" t="s">
        <v>357</v>
      </c>
      <c r="UHN95" s="590" t="s">
        <v>357</v>
      </c>
      <c r="UHO95" s="590" t="s">
        <v>357</v>
      </c>
      <c r="UHP95" s="590" t="s">
        <v>357</v>
      </c>
      <c r="UHQ95" s="590" t="s">
        <v>357</v>
      </c>
      <c r="UHR95" s="590" t="s">
        <v>357</v>
      </c>
      <c r="UHS95" s="590" t="s">
        <v>357</v>
      </c>
      <c r="UHT95" s="590" t="s">
        <v>357</v>
      </c>
      <c r="UHU95" s="590" t="s">
        <v>357</v>
      </c>
      <c r="UHV95" s="590" t="s">
        <v>357</v>
      </c>
      <c r="UHW95" s="590" t="s">
        <v>357</v>
      </c>
      <c r="UHX95" s="590" t="s">
        <v>357</v>
      </c>
      <c r="UHY95" s="590" t="s">
        <v>357</v>
      </c>
      <c r="UHZ95" s="590" t="s">
        <v>357</v>
      </c>
      <c r="UIA95" s="590" t="s">
        <v>357</v>
      </c>
      <c r="UIB95" s="590" t="s">
        <v>357</v>
      </c>
      <c r="UIC95" s="590" t="s">
        <v>357</v>
      </c>
      <c r="UID95" s="590" t="s">
        <v>357</v>
      </c>
      <c r="UIE95" s="590" t="s">
        <v>357</v>
      </c>
      <c r="UIF95" s="590" t="s">
        <v>357</v>
      </c>
      <c r="UIG95" s="590" t="s">
        <v>357</v>
      </c>
      <c r="UIH95" s="590" t="s">
        <v>357</v>
      </c>
      <c r="UII95" s="590" t="s">
        <v>357</v>
      </c>
      <c r="UIJ95" s="590" t="s">
        <v>357</v>
      </c>
      <c r="UIK95" s="590" t="s">
        <v>357</v>
      </c>
      <c r="UIL95" s="590" t="s">
        <v>357</v>
      </c>
      <c r="UIM95" s="590" t="s">
        <v>357</v>
      </c>
      <c r="UIN95" s="590" t="s">
        <v>357</v>
      </c>
      <c r="UIO95" s="590" t="s">
        <v>357</v>
      </c>
      <c r="UIP95" s="590" t="s">
        <v>357</v>
      </c>
      <c r="UIQ95" s="590" t="s">
        <v>357</v>
      </c>
      <c r="UIR95" s="590" t="s">
        <v>357</v>
      </c>
      <c r="UIS95" s="590" t="s">
        <v>357</v>
      </c>
      <c r="UIT95" s="590" t="s">
        <v>357</v>
      </c>
      <c r="UIU95" s="590" t="s">
        <v>357</v>
      </c>
      <c r="UIV95" s="590" t="s">
        <v>357</v>
      </c>
      <c r="UIW95" s="590" t="s">
        <v>357</v>
      </c>
      <c r="UIX95" s="590" t="s">
        <v>357</v>
      </c>
      <c r="UIY95" s="590" t="s">
        <v>357</v>
      </c>
      <c r="UIZ95" s="590" t="s">
        <v>357</v>
      </c>
      <c r="UJA95" s="590" t="s">
        <v>357</v>
      </c>
      <c r="UJB95" s="590" t="s">
        <v>357</v>
      </c>
      <c r="UJC95" s="590" t="s">
        <v>357</v>
      </c>
      <c r="UJD95" s="590" t="s">
        <v>357</v>
      </c>
      <c r="UJE95" s="590" t="s">
        <v>357</v>
      </c>
      <c r="UJF95" s="590" t="s">
        <v>357</v>
      </c>
      <c r="UJG95" s="590" t="s">
        <v>357</v>
      </c>
      <c r="UJH95" s="590" t="s">
        <v>357</v>
      </c>
      <c r="UJI95" s="590" t="s">
        <v>357</v>
      </c>
      <c r="UJJ95" s="590" t="s">
        <v>357</v>
      </c>
      <c r="UJK95" s="590" t="s">
        <v>357</v>
      </c>
      <c r="UJL95" s="590" t="s">
        <v>357</v>
      </c>
      <c r="UJM95" s="590" t="s">
        <v>357</v>
      </c>
      <c r="UJN95" s="590" t="s">
        <v>357</v>
      </c>
      <c r="UJO95" s="590" t="s">
        <v>357</v>
      </c>
      <c r="UJP95" s="590" t="s">
        <v>357</v>
      </c>
      <c r="UJQ95" s="590" t="s">
        <v>357</v>
      </c>
      <c r="UJR95" s="590" t="s">
        <v>357</v>
      </c>
      <c r="UJS95" s="590" t="s">
        <v>357</v>
      </c>
      <c r="UJT95" s="590" t="s">
        <v>357</v>
      </c>
      <c r="UJU95" s="590" t="s">
        <v>357</v>
      </c>
      <c r="UJV95" s="590" t="s">
        <v>357</v>
      </c>
      <c r="UJW95" s="590" t="s">
        <v>357</v>
      </c>
      <c r="UJX95" s="590" t="s">
        <v>357</v>
      </c>
      <c r="UJY95" s="590" t="s">
        <v>357</v>
      </c>
      <c r="UJZ95" s="590" t="s">
        <v>357</v>
      </c>
      <c r="UKA95" s="590" t="s">
        <v>357</v>
      </c>
      <c r="UKB95" s="590" t="s">
        <v>357</v>
      </c>
      <c r="UKC95" s="590" t="s">
        <v>357</v>
      </c>
      <c r="UKD95" s="590" t="s">
        <v>357</v>
      </c>
      <c r="UKE95" s="590" t="s">
        <v>357</v>
      </c>
      <c r="UKF95" s="590" t="s">
        <v>357</v>
      </c>
      <c r="UKG95" s="590" t="s">
        <v>357</v>
      </c>
      <c r="UKH95" s="590" t="s">
        <v>357</v>
      </c>
      <c r="UKI95" s="590" t="s">
        <v>357</v>
      </c>
      <c r="UKJ95" s="590" t="s">
        <v>357</v>
      </c>
      <c r="UKK95" s="590" t="s">
        <v>357</v>
      </c>
      <c r="UKL95" s="590" t="s">
        <v>357</v>
      </c>
      <c r="UKM95" s="590" t="s">
        <v>357</v>
      </c>
      <c r="UKN95" s="590" t="s">
        <v>357</v>
      </c>
      <c r="UKO95" s="590" t="s">
        <v>357</v>
      </c>
      <c r="UKP95" s="590" t="s">
        <v>357</v>
      </c>
      <c r="UKQ95" s="590" t="s">
        <v>357</v>
      </c>
      <c r="UKR95" s="590" t="s">
        <v>357</v>
      </c>
      <c r="UKS95" s="590" t="s">
        <v>357</v>
      </c>
      <c r="UKT95" s="590" t="s">
        <v>357</v>
      </c>
      <c r="UKU95" s="590" t="s">
        <v>357</v>
      </c>
      <c r="UKV95" s="590" t="s">
        <v>357</v>
      </c>
      <c r="UKW95" s="590" t="s">
        <v>357</v>
      </c>
      <c r="UKX95" s="590" t="s">
        <v>357</v>
      </c>
      <c r="UKY95" s="590" t="s">
        <v>357</v>
      </c>
      <c r="UKZ95" s="590" t="s">
        <v>357</v>
      </c>
      <c r="ULA95" s="590" t="s">
        <v>357</v>
      </c>
      <c r="ULB95" s="590" t="s">
        <v>357</v>
      </c>
      <c r="ULC95" s="590" t="s">
        <v>357</v>
      </c>
      <c r="ULD95" s="590" t="s">
        <v>357</v>
      </c>
      <c r="ULE95" s="590" t="s">
        <v>357</v>
      </c>
      <c r="ULF95" s="590" t="s">
        <v>357</v>
      </c>
      <c r="ULG95" s="590" t="s">
        <v>357</v>
      </c>
      <c r="ULH95" s="590" t="s">
        <v>357</v>
      </c>
      <c r="ULI95" s="590" t="s">
        <v>357</v>
      </c>
      <c r="ULJ95" s="590" t="s">
        <v>357</v>
      </c>
      <c r="ULK95" s="590" t="s">
        <v>357</v>
      </c>
      <c r="ULL95" s="590" t="s">
        <v>357</v>
      </c>
      <c r="ULM95" s="590" t="s">
        <v>357</v>
      </c>
      <c r="ULN95" s="590" t="s">
        <v>357</v>
      </c>
      <c r="ULO95" s="590" t="s">
        <v>357</v>
      </c>
      <c r="ULP95" s="590" t="s">
        <v>357</v>
      </c>
      <c r="ULQ95" s="590" t="s">
        <v>357</v>
      </c>
      <c r="ULR95" s="590" t="s">
        <v>357</v>
      </c>
      <c r="ULS95" s="590" t="s">
        <v>357</v>
      </c>
      <c r="ULT95" s="590" t="s">
        <v>357</v>
      </c>
      <c r="ULU95" s="590" t="s">
        <v>357</v>
      </c>
      <c r="ULV95" s="590" t="s">
        <v>357</v>
      </c>
      <c r="ULW95" s="590" t="s">
        <v>357</v>
      </c>
      <c r="ULX95" s="590" t="s">
        <v>357</v>
      </c>
      <c r="ULY95" s="590" t="s">
        <v>357</v>
      </c>
      <c r="ULZ95" s="590" t="s">
        <v>357</v>
      </c>
      <c r="UMA95" s="590" t="s">
        <v>357</v>
      </c>
      <c r="UMB95" s="590" t="s">
        <v>357</v>
      </c>
      <c r="UMC95" s="590" t="s">
        <v>357</v>
      </c>
      <c r="UMD95" s="590" t="s">
        <v>357</v>
      </c>
      <c r="UME95" s="590" t="s">
        <v>357</v>
      </c>
      <c r="UMF95" s="590" t="s">
        <v>357</v>
      </c>
      <c r="UMG95" s="590" t="s">
        <v>357</v>
      </c>
      <c r="UMH95" s="590" t="s">
        <v>357</v>
      </c>
      <c r="UMI95" s="590" t="s">
        <v>357</v>
      </c>
      <c r="UMJ95" s="590" t="s">
        <v>357</v>
      </c>
      <c r="UMK95" s="590" t="s">
        <v>357</v>
      </c>
      <c r="UML95" s="590" t="s">
        <v>357</v>
      </c>
      <c r="UMM95" s="590" t="s">
        <v>357</v>
      </c>
      <c r="UMN95" s="590" t="s">
        <v>357</v>
      </c>
      <c r="UMO95" s="590" t="s">
        <v>357</v>
      </c>
      <c r="UMP95" s="590" t="s">
        <v>357</v>
      </c>
      <c r="UMQ95" s="590" t="s">
        <v>357</v>
      </c>
      <c r="UMR95" s="590" t="s">
        <v>357</v>
      </c>
      <c r="UMS95" s="590" t="s">
        <v>357</v>
      </c>
      <c r="UMT95" s="590" t="s">
        <v>357</v>
      </c>
      <c r="UMU95" s="590" t="s">
        <v>357</v>
      </c>
      <c r="UMV95" s="590" t="s">
        <v>357</v>
      </c>
      <c r="UMW95" s="590" t="s">
        <v>357</v>
      </c>
      <c r="UMX95" s="590" t="s">
        <v>357</v>
      </c>
      <c r="UMY95" s="590" t="s">
        <v>357</v>
      </c>
      <c r="UMZ95" s="590" t="s">
        <v>357</v>
      </c>
      <c r="UNA95" s="590" t="s">
        <v>357</v>
      </c>
      <c r="UNB95" s="590" t="s">
        <v>357</v>
      </c>
      <c r="UNC95" s="590" t="s">
        <v>357</v>
      </c>
      <c r="UND95" s="590" t="s">
        <v>357</v>
      </c>
      <c r="UNE95" s="590" t="s">
        <v>357</v>
      </c>
      <c r="UNF95" s="590" t="s">
        <v>357</v>
      </c>
      <c r="UNG95" s="590" t="s">
        <v>357</v>
      </c>
      <c r="UNH95" s="590" t="s">
        <v>357</v>
      </c>
      <c r="UNI95" s="590" t="s">
        <v>357</v>
      </c>
      <c r="UNJ95" s="590" t="s">
        <v>357</v>
      </c>
      <c r="UNK95" s="590" t="s">
        <v>357</v>
      </c>
      <c r="UNL95" s="590" t="s">
        <v>357</v>
      </c>
      <c r="UNM95" s="590" t="s">
        <v>357</v>
      </c>
      <c r="UNN95" s="590" t="s">
        <v>357</v>
      </c>
      <c r="UNO95" s="590" t="s">
        <v>357</v>
      </c>
      <c r="UNP95" s="590" t="s">
        <v>357</v>
      </c>
      <c r="UNQ95" s="590" t="s">
        <v>357</v>
      </c>
      <c r="UNR95" s="590" t="s">
        <v>357</v>
      </c>
      <c r="UNS95" s="590" t="s">
        <v>357</v>
      </c>
      <c r="UNT95" s="590" t="s">
        <v>357</v>
      </c>
      <c r="UNU95" s="590" t="s">
        <v>357</v>
      </c>
      <c r="UNV95" s="590" t="s">
        <v>357</v>
      </c>
      <c r="UNW95" s="590" t="s">
        <v>357</v>
      </c>
      <c r="UNX95" s="590" t="s">
        <v>357</v>
      </c>
      <c r="UNY95" s="590" t="s">
        <v>357</v>
      </c>
      <c r="UNZ95" s="590" t="s">
        <v>357</v>
      </c>
      <c r="UOA95" s="590" t="s">
        <v>357</v>
      </c>
      <c r="UOB95" s="590" t="s">
        <v>357</v>
      </c>
      <c r="UOC95" s="590" t="s">
        <v>357</v>
      </c>
      <c r="UOD95" s="590" t="s">
        <v>357</v>
      </c>
      <c r="UOE95" s="590" t="s">
        <v>357</v>
      </c>
      <c r="UOF95" s="590" t="s">
        <v>357</v>
      </c>
      <c r="UOG95" s="590" t="s">
        <v>357</v>
      </c>
      <c r="UOH95" s="590" t="s">
        <v>357</v>
      </c>
      <c r="UOI95" s="590" t="s">
        <v>357</v>
      </c>
      <c r="UOJ95" s="590" t="s">
        <v>357</v>
      </c>
      <c r="UOK95" s="590" t="s">
        <v>357</v>
      </c>
      <c r="UOL95" s="590" t="s">
        <v>357</v>
      </c>
      <c r="UOM95" s="590" t="s">
        <v>357</v>
      </c>
      <c r="UON95" s="590" t="s">
        <v>357</v>
      </c>
      <c r="UOO95" s="590" t="s">
        <v>357</v>
      </c>
      <c r="UOP95" s="590" t="s">
        <v>357</v>
      </c>
      <c r="UOQ95" s="590" t="s">
        <v>357</v>
      </c>
      <c r="UOR95" s="590" t="s">
        <v>357</v>
      </c>
      <c r="UOS95" s="590" t="s">
        <v>357</v>
      </c>
      <c r="UOT95" s="590" t="s">
        <v>357</v>
      </c>
      <c r="UOU95" s="590" t="s">
        <v>357</v>
      </c>
      <c r="UOV95" s="590" t="s">
        <v>357</v>
      </c>
      <c r="UOW95" s="590" t="s">
        <v>357</v>
      </c>
      <c r="UOX95" s="590" t="s">
        <v>357</v>
      </c>
      <c r="UOY95" s="590" t="s">
        <v>357</v>
      </c>
      <c r="UOZ95" s="590" t="s">
        <v>357</v>
      </c>
      <c r="UPA95" s="590" t="s">
        <v>357</v>
      </c>
      <c r="UPB95" s="590" t="s">
        <v>357</v>
      </c>
      <c r="UPC95" s="590" t="s">
        <v>357</v>
      </c>
      <c r="UPD95" s="590" t="s">
        <v>357</v>
      </c>
      <c r="UPE95" s="590" t="s">
        <v>357</v>
      </c>
      <c r="UPF95" s="590" t="s">
        <v>357</v>
      </c>
      <c r="UPG95" s="590" t="s">
        <v>357</v>
      </c>
      <c r="UPH95" s="590" t="s">
        <v>357</v>
      </c>
      <c r="UPI95" s="590" t="s">
        <v>357</v>
      </c>
      <c r="UPJ95" s="590" t="s">
        <v>357</v>
      </c>
      <c r="UPK95" s="590" t="s">
        <v>357</v>
      </c>
      <c r="UPL95" s="590" t="s">
        <v>357</v>
      </c>
      <c r="UPM95" s="590" t="s">
        <v>357</v>
      </c>
      <c r="UPN95" s="590" t="s">
        <v>357</v>
      </c>
      <c r="UPO95" s="590" t="s">
        <v>357</v>
      </c>
      <c r="UPP95" s="590" t="s">
        <v>357</v>
      </c>
      <c r="UPQ95" s="590" t="s">
        <v>357</v>
      </c>
      <c r="UPR95" s="590" t="s">
        <v>357</v>
      </c>
      <c r="UPS95" s="590" t="s">
        <v>357</v>
      </c>
      <c r="UPT95" s="590" t="s">
        <v>357</v>
      </c>
      <c r="UPU95" s="590" t="s">
        <v>357</v>
      </c>
      <c r="UPV95" s="590" t="s">
        <v>357</v>
      </c>
      <c r="UPW95" s="590" t="s">
        <v>357</v>
      </c>
      <c r="UPX95" s="590" t="s">
        <v>357</v>
      </c>
      <c r="UPY95" s="590" t="s">
        <v>357</v>
      </c>
      <c r="UPZ95" s="590" t="s">
        <v>357</v>
      </c>
      <c r="UQA95" s="590" t="s">
        <v>357</v>
      </c>
      <c r="UQB95" s="590" t="s">
        <v>357</v>
      </c>
      <c r="UQC95" s="590" t="s">
        <v>357</v>
      </c>
      <c r="UQD95" s="590" t="s">
        <v>357</v>
      </c>
      <c r="UQE95" s="590" t="s">
        <v>357</v>
      </c>
      <c r="UQF95" s="590" t="s">
        <v>357</v>
      </c>
      <c r="UQG95" s="590" t="s">
        <v>357</v>
      </c>
      <c r="UQH95" s="590" t="s">
        <v>357</v>
      </c>
      <c r="UQI95" s="590" t="s">
        <v>357</v>
      </c>
      <c r="UQJ95" s="590" t="s">
        <v>357</v>
      </c>
      <c r="UQK95" s="590" t="s">
        <v>357</v>
      </c>
      <c r="UQL95" s="590" t="s">
        <v>357</v>
      </c>
      <c r="UQM95" s="590" t="s">
        <v>357</v>
      </c>
      <c r="UQN95" s="590" t="s">
        <v>357</v>
      </c>
      <c r="UQO95" s="590" t="s">
        <v>357</v>
      </c>
      <c r="UQP95" s="590" t="s">
        <v>357</v>
      </c>
      <c r="UQQ95" s="590" t="s">
        <v>357</v>
      </c>
      <c r="UQR95" s="590" t="s">
        <v>357</v>
      </c>
      <c r="UQS95" s="590" t="s">
        <v>357</v>
      </c>
      <c r="UQT95" s="590" t="s">
        <v>357</v>
      </c>
      <c r="UQU95" s="590" t="s">
        <v>357</v>
      </c>
      <c r="UQV95" s="590" t="s">
        <v>357</v>
      </c>
      <c r="UQW95" s="590" t="s">
        <v>357</v>
      </c>
      <c r="UQX95" s="590" t="s">
        <v>357</v>
      </c>
      <c r="UQY95" s="590" t="s">
        <v>357</v>
      </c>
      <c r="UQZ95" s="590" t="s">
        <v>357</v>
      </c>
      <c r="URA95" s="590" t="s">
        <v>357</v>
      </c>
      <c r="URB95" s="590" t="s">
        <v>357</v>
      </c>
      <c r="URC95" s="590" t="s">
        <v>357</v>
      </c>
      <c r="URD95" s="590" t="s">
        <v>357</v>
      </c>
      <c r="URE95" s="590" t="s">
        <v>357</v>
      </c>
      <c r="URF95" s="590" t="s">
        <v>357</v>
      </c>
      <c r="URG95" s="590" t="s">
        <v>357</v>
      </c>
      <c r="URH95" s="590" t="s">
        <v>357</v>
      </c>
      <c r="URI95" s="590" t="s">
        <v>357</v>
      </c>
      <c r="URJ95" s="590" t="s">
        <v>357</v>
      </c>
      <c r="URK95" s="590" t="s">
        <v>357</v>
      </c>
      <c r="URL95" s="590" t="s">
        <v>357</v>
      </c>
      <c r="URM95" s="590" t="s">
        <v>357</v>
      </c>
      <c r="URN95" s="590" t="s">
        <v>357</v>
      </c>
      <c r="URO95" s="590" t="s">
        <v>357</v>
      </c>
      <c r="URP95" s="590" t="s">
        <v>357</v>
      </c>
      <c r="URQ95" s="590" t="s">
        <v>357</v>
      </c>
      <c r="URR95" s="590" t="s">
        <v>357</v>
      </c>
      <c r="URS95" s="590" t="s">
        <v>357</v>
      </c>
      <c r="URT95" s="590" t="s">
        <v>357</v>
      </c>
      <c r="URU95" s="590" t="s">
        <v>357</v>
      </c>
      <c r="URV95" s="590" t="s">
        <v>357</v>
      </c>
      <c r="URW95" s="590" t="s">
        <v>357</v>
      </c>
      <c r="URX95" s="590" t="s">
        <v>357</v>
      </c>
      <c r="URY95" s="590" t="s">
        <v>357</v>
      </c>
      <c r="URZ95" s="590" t="s">
        <v>357</v>
      </c>
      <c r="USA95" s="590" t="s">
        <v>357</v>
      </c>
      <c r="USB95" s="590" t="s">
        <v>357</v>
      </c>
      <c r="USC95" s="590" t="s">
        <v>357</v>
      </c>
      <c r="USD95" s="590" t="s">
        <v>357</v>
      </c>
      <c r="USE95" s="590" t="s">
        <v>357</v>
      </c>
      <c r="USF95" s="590" t="s">
        <v>357</v>
      </c>
      <c r="USG95" s="590" t="s">
        <v>357</v>
      </c>
      <c r="USH95" s="590" t="s">
        <v>357</v>
      </c>
      <c r="USI95" s="590" t="s">
        <v>357</v>
      </c>
      <c r="USJ95" s="590" t="s">
        <v>357</v>
      </c>
      <c r="USK95" s="590" t="s">
        <v>357</v>
      </c>
      <c r="USL95" s="590" t="s">
        <v>357</v>
      </c>
      <c r="USM95" s="590" t="s">
        <v>357</v>
      </c>
      <c r="USN95" s="590" t="s">
        <v>357</v>
      </c>
      <c r="USO95" s="590" t="s">
        <v>357</v>
      </c>
      <c r="USP95" s="590" t="s">
        <v>357</v>
      </c>
      <c r="USQ95" s="590" t="s">
        <v>357</v>
      </c>
      <c r="USR95" s="590" t="s">
        <v>357</v>
      </c>
      <c r="USS95" s="590" t="s">
        <v>357</v>
      </c>
      <c r="UST95" s="590" t="s">
        <v>357</v>
      </c>
      <c r="USU95" s="590" t="s">
        <v>357</v>
      </c>
      <c r="USV95" s="590" t="s">
        <v>357</v>
      </c>
      <c r="USW95" s="590" t="s">
        <v>357</v>
      </c>
      <c r="USX95" s="590" t="s">
        <v>357</v>
      </c>
      <c r="USY95" s="590" t="s">
        <v>357</v>
      </c>
      <c r="USZ95" s="590" t="s">
        <v>357</v>
      </c>
      <c r="UTA95" s="590" t="s">
        <v>357</v>
      </c>
      <c r="UTB95" s="590" t="s">
        <v>357</v>
      </c>
      <c r="UTC95" s="590" t="s">
        <v>357</v>
      </c>
      <c r="UTD95" s="590" t="s">
        <v>357</v>
      </c>
      <c r="UTE95" s="590" t="s">
        <v>357</v>
      </c>
      <c r="UTF95" s="590" t="s">
        <v>357</v>
      </c>
      <c r="UTG95" s="590" t="s">
        <v>357</v>
      </c>
      <c r="UTH95" s="590" t="s">
        <v>357</v>
      </c>
      <c r="UTI95" s="590" t="s">
        <v>357</v>
      </c>
      <c r="UTJ95" s="590" t="s">
        <v>357</v>
      </c>
      <c r="UTK95" s="590" t="s">
        <v>357</v>
      </c>
      <c r="UTL95" s="590" t="s">
        <v>357</v>
      </c>
      <c r="UTM95" s="590" t="s">
        <v>357</v>
      </c>
      <c r="UTN95" s="590" t="s">
        <v>357</v>
      </c>
      <c r="UTO95" s="590" t="s">
        <v>357</v>
      </c>
      <c r="UTP95" s="590" t="s">
        <v>357</v>
      </c>
      <c r="UTQ95" s="590" t="s">
        <v>357</v>
      </c>
      <c r="UTR95" s="590" t="s">
        <v>357</v>
      </c>
      <c r="UTS95" s="590" t="s">
        <v>357</v>
      </c>
      <c r="UTT95" s="590" t="s">
        <v>357</v>
      </c>
      <c r="UTU95" s="590" t="s">
        <v>357</v>
      </c>
      <c r="UTV95" s="590" t="s">
        <v>357</v>
      </c>
      <c r="UTW95" s="590" t="s">
        <v>357</v>
      </c>
      <c r="UTX95" s="590" t="s">
        <v>357</v>
      </c>
      <c r="UTY95" s="590" t="s">
        <v>357</v>
      </c>
      <c r="UTZ95" s="590" t="s">
        <v>357</v>
      </c>
      <c r="UUA95" s="590" t="s">
        <v>357</v>
      </c>
      <c r="UUB95" s="590" t="s">
        <v>357</v>
      </c>
      <c r="UUC95" s="590" t="s">
        <v>357</v>
      </c>
      <c r="UUD95" s="590" t="s">
        <v>357</v>
      </c>
      <c r="UUE95" s="590" t="s">
        <v>357</v>
      </c>
      <c r="UUF95" s="590" t="s">
        <v>357</v>
      </c>
      <c r="UUG95" s="590" t="s">
        <v>357</v>
      </c>
      <c r="UUH95" s="590" t="s">
        <v>357</v>
      </c>
      <c r="UUI95" s="590" t="s">
        <v>357</v>
      </c>
      <c r="UUJ95" s="590" t="s">
        <v>357</v>
      </c>
      <c r="UUK95" s="590" t="s">
        <v>357</v>
      </c>
      <c r="UUL95" s="590" t="s">
        <v>357</v>
      </c>
      <c r="UUM95" s="590" t="s">
        <v>357</v>
      </c>
      <c r="UUN95" s="590" t="s">
        <v>357</v>
      </c>
      <c r="UUO95" s="590" t="s">
        <v>357</v>
      </c>
      <c r="UUP95" s="590" t="s">
        <v>357</v>
      </c>
      <c r="UUQ95" s="590" t="s">
        <v>357</v>
      </c>
      <c r="UUR95" s="590" t="s">
        <v>357</v>
      </c>
      <c r="UUS95" s="590" t="s">
        <v>357</v>
      </c>
      <c r="UUT95" s="590" t="s">
        <v>357</v>
      </c>
      <c r="UUU95" s="590" t="s">
        <v>357</v>
      </c>
      <c r="UUV95" s="590" t="s">
        <v>357</v>
      </c>
      <c r="UUW95" s="590" t="s">
        <v>357</v>
      </c>
      <c r="UUX95" s="590" t="s">
        <v>357</v>
      </c>
      <c r="UUY95" s="590" t="s">
        <v>357</v>
      </c>
      <c r="UUZ95" s="590" t="s">
        <v>357</v>
      </c>
      <c r="UVA95" s="590" t="s">
        <v>357</v>
      </c>
      <c r="UVB95" s="590" t="s">
        <v>357</v>
      </c>
      <c r="UVC95" s="590" t="s">
        <v>357</v>
      </c>
      <c r="UVD95" s="590" t="s">
        <v>357</v>
      </c>
      <c r="UVE95" s="590" t="s">
        <v>357</v>
      </c>
      <c r="UVF95" s="590" t="s">
        <v>357</v>
      </c>
      <c r="UVG95" s="590" t="s">
        <v>357</v>
      </c>
      <c r="UVH95" s="590" t="s">
        <v>357</v>
      </c>
      <c r="UVI95" s="590" t="s">
        <v>357</v>
      </c>
      <c r="UVJ95" s="590" t="s">
        <v>357</v>
      </c>
      <c r="UVK95" s="590" t="s">
        <v>357</v>
      </c>
      <c r="UVL95" s="590" t="s">
        <v>357</v>
      </c>
      <c r="UVM95" s="590" t="s">
        <v>357</v>
      </c>
      <c r="UVN95" s="590" t="s">
        <v>357</v>
      </c>
      <c r="UVO95" s="590" t="s">
        <v>357</v>
      </c>
      <c r="UVP95" s="590" t="s">
        <v>357</v>
      </c>
      <c r="UVQ95" s="590" t="s">
        <v>357</v>
      </c>
      <c r="UVR95" s="590" t="s">
        <v>357</v>
      </c>
      <c r="UVS95" s="590" t="s">
        <v>357</v>
      </c>
      <c r="UVT95" s="590" t="s">
        <v>357</v>
      </c>
      <c r="UVU95" s="590" t="s">
        <v>357</v>
      </c>
      <c r="UVV95" s="590" t="s">
        <v>357</v>
      </c>
      <c r="UVW95" s="590" t="s">
        <v>357</v>
      </c>
      <c r="UVX95" s="590" t="s">
        <v>357</v>
      </c>
      <c r="UVY95" s="590" t="s">
        <v>357</v>
      </c>
      <c r="UVZ95" s="590" t="s">
        <v>357</v>
      </c>
      <c r="UWA95" s="590" t="s">
        <v>357</v>
      </c>
      <c r="UWB95" s="590" t="s">
        <v>357</v>
      </c>
      <c r="UWC95" s="590" t="s">
        <v>357</v>
      </c>
      <c r="UWD95" s="590" t="s">
        <v>357</v>
      </c>
      <c r="UWE95" s="590" t="s">
        <v>357</v>
      </c>
      <c r="UWF95" s="590" t="s">
        <v>357</v>
      </c>
      <c r="UWG95" s="590" t="s">
        <v>357</v>
      </c>
      <c r="UWH95" s="590" t="s">
        <v>357</v>
      </c>
      <c r="UWI95" s="590" t="s">
        <v>357</v>
      </c>
      <c r="UWJ95" s="590" t="s">
        <v>357</v>
      </c>
      <c r="UWK95" s="590" t="s">
        <v>357</v>
      </c>
      <c r="UWL95" s="590" t="s">
        <v>357</v>
      </c>
      <c r="UWM95" s="590" t="s">
        <v>357</v>
      </c>
      <c r="UWN95" s="590" t="s">
        <v>357</v>
      </c>
      <c r="UWO95" s="590" t="s">
        <v>357</v>
      </c>
      <c r="UWP95" s="590" t="s">
        <v>357</v>
      </c>
      <c r="UWQ95" s="590" t="s">
        <v>357</v>
      </c>
      <c r="UWR95" s="590" t="s">
        <v>357</v>
      </c>
      <c r="UWS95" s="590" t="s">
        <v>357</v>
      </c>
      <c r="UWT95" s="590" t="s">
        <v>357</v>
      </c>
      <c r="UWU95" s="590" t="s">
        <v>357</v>
      </c>
      <c r="UWV95" s="590" t="s">
        <v>357</v>
      </c>
      <c r="UWW95" s="590" t="s">
        <v>357</v>
      </c>
      <c r="UWX95" s="590" t="s">
        <v>357</v>
      </c>
      <c r="UWY95" s="590" t="s">
        <v>357</v>
      </c>
      <c r="UWZ95" s="590" t="s">
        <v>357</v>
      </c>
      <c r="UXA95" s="590" t="s">
        <v>357</v>
      </c>
      <c r="UXB95" s="590" t="s">
        <v>357</v>
      </c>
      <c r="UXC95" s="590" t="s">
        <v>357</v>
      </c>
      <c r="UXD95" s="590" t="s">
        <v>357</v>
      </c>
      <c r="UXE95" s="590" t="s">
        <v>357</v>
      </c>
      <c r="UXF95" s="590" t="s">
        <v>357</v>
      </c>
      <c r="UXG95" s="590" t="s">
        <v>357</v>
      </c>
      <c r="UXH95" s="590" t="s">
        <v>357</v>
      </c>
      <c r="UXI95" s="590" t="s">
        <v>357</v>
      </c>
      <c r="UXJ95" s="590" t="s">
        <v>357</v>
      </c>
      <c r="UXK95" s="590" t="s">
        <v>357</v>
      </c>
      <c r="UXL95" s="590" t="s">
        <v>357</v>
      </c>
      <c r="UXM95" s="590" t="s">
        <v>357</v>
      </c>
      <c r="UXN95" s="590" t="s">
        <v>357</v>
      </c>
      <c r="UXO95" s="590" t="s">
        <v>357</v>
      </c>
      <c r="UXP95" s="590" t="s">
        <v>357</v>
      </c>
      <c r="UXQ95" s="590" t="s">
        <v>357</v>
      </c>
      <c r="UXR95" s="590" t="s">
        <v>357</v>
      </c>
      <c r="UXS95" s="590" t="s">
        <v>357</v>
      </c>
      <c r="UXT95" s="590" t="s">
        <v>357</v>
      </c>
      <c r="UXU95" s="590" t="s">
        <v>357</v>
      </c>
      <c r="UXV95" s="590" t="s">
        <v>357</v>
      </c>
      <c r="UXW95" s="590" t="s">
        <v>357</v>
      </c>
      <c r="UXX95" s="590" t="s">
        <v>357</v>
      </c>
      <c r="UXY95" s="590" t="s">
        <v>357</v>
      </c>
      <c r="UXZ95" s="590" t="s">
        <v>357</v>
      </c>
      <c r="UYA95" s="590" t="s">
        <v>357</v>
      </c>
      <c r="UYB95" s="590" t="s">
        <v>357</v>
      </c>
      <c r="UYC95" s="590" t="s">
        <v>357</v>
      </c>
      <c r="UYD95" s="590" t="s">
        <v>357</v>
      </c>
      <c r="UYE95" s="590" t="s">
        <v>357</v>
      </c>
      <c r="UYF95" s="590" t="s">
        <v>357</v>
      </c>
      <c r="UYG95" s="590" t="s">
        <v>357</v>
      </c>
      <c r="UYH95" s="590" t="s">
        <v>357</v>
      </c>
      <c r="UYI95" s="590" t="s">
        <v>357</v>
      </c>
      <c r="UYJ95" s="590" t="s">
        <v>357</v>
      </c>
      <c r="UYK95" s="590" t="s">
        <v>357</v>
      </c>
      <c r="UYL95" s="590" t="s">
        <v>357</v>
      </c>
      <c r="UYM95" s="590" t="s">
        <v>357</v>
      </c>
      <c r="UYN95" s="590" t="s">
        <v>357</v>
      </c>
      <c r="UYO95" s="590" t="s">
        <v>357</v>
      </c>
      <c r="UYP95" s="590" t="s">
        <v>357</v>
      </c>
      <c r="UYQ95" s="590" t="s">
        <v>357</v>
      </c>
      <c r="UYR95" s="590" t="s">
        <v>357</v>
      </c>
      <c r="UYS95" s="590" t="s">
        <v>357</v>
      </c>
      <c r="UYT95" s="590" t="s">
        <v>357</v>
      </c>
      <c r="UYU95" s="590" t="s">
        <v>357</v>
      </c>
      <c r="UYV95" s="590" t="s">
        <v>357</v>
      </c>
      <c r="UYW95" s="590" t="s">
        <v>357</v>
      </c>
      <c r="UYX95" s="590" t="s">
        <v>357</v>
      </c>
      <c r="UYY95" s="590" t="s">
        <v>357</v>
      </c>
      <c r="UYZ95" s="590" t="s">
        <v>357</v>
      </c>
      <c r="UZA95" s="590" t="s">
        <v>357</v>
      </c>
      <c r="UZB95" s="590" t="s">
        <v>357</v>
      </c>
      <c r="UZC95" s="590" t="s">
        <v>357</v>
      </c>
      <c r="UZD95" s="590" t="s">
        <v>357</v>
      </c>
      <c r="UZE95" s="590" t="s">
        <v>357</v>
      </c>
      <c r="UZF95" s="590" t="s">
        <v>357</v>
      </c>
      <c r="UZG95" s="590" t="s">
        <v>357</v>
      </c>
      <c r="UZH95" s="590" t="s">
        <v>357</v>
      </c>
      <c r="UZI95" s="590" t="s">
        <v>357</v>
      </c>
      <c r="UZJ95" s="590" t="s">
        <v>357</v>
      </c>
      <c r="UZK95" s="590" t="s">
        <v>357</v>
      </c>
      <c r="UZL95" s="590" t="s">
        <v>357</v>
      </c>
      <c r="UZM95" s="590" t="s">
        <v>357</v>
      </c>
      <c r="UZN95" s="590" t="s">
        <v>357</v>
      </c>
      <c r="UZO95" s="590" t="s">
        <v>357</v>
      </c>
      <c r="UZP95" s="590" t="s">
        <v>357</v>
      </c>
      <c r="UZQ95" s="590" t="s">
        <v>357</v>
      </c>
      <c r="UZR95" s="590" t="s">
        <v>357</v>
      </c>
      <c r="UZS95" s="590" t="s">
        <v>357</v>
      </c>
      <c r="UZT95" s="590" t="s">
        <v>357</v>
      </c>
      <c r="UZU95" s="590" t="s">
        <v>357</v>
      </c>
      <c r="UZV95" s="590" t="s">
        <v>357</v>
      </c>
      <c r="UZW95" s="590" t="s">
        <v>357</v>
      </c>
      <c r="UZX95" s="590" t="s">
        <v>357</v>
      </c>
      <c r="UZY95" s="590" t="s">
        <v>357</v>
      </c>
      <c r="UZZ95" s="590" t="s">
        <v>357</v>
      </c>
      <c r="VAA95" s="590" t="s">
        <v>357</v>
      </c>
      <c r="VAB95" s="590" t="s">
        <v>357</v>
      </c>
      <c r="VAC95" s="590" t="s">
        <v>357</v>
      </c>
      <c r="VAD95" s="590" t="s">
        <v>357</v>
      </c>
      <c r="VAE95" s="590" t="s">
        <v>357</v>
      </c>
      <c r="VAF95" s="590" t="s">
        <v>357</v>
      </c>
      <c r="VAG95" s="590" t="s">
        <v>357</v>
      </c>
      <c r="VAH95" s="590" t="s">
        <v>357</v>
      </c>
      <c r="VAI95" s="590" t="s">
        <v>357</v>
      </c>
      <c r="VAJ95" s="590" t="s">
        <v>357</v>
      </c>
      <c r="VAK95" s="590" t="s">
        <v>357</v>
      </c>
      <c r="VAL95" s="590" t="s">
        <v>357</v>
      </c>
      <c r="VAM95" s="590" t="s">
        <v>357</v>
      </c>
      <c r="VAN95" s="590" t="s">
        <v>357</v>
      </c>
      <c r="VAO95" s="590" t="s">
        <v>357</v>
      </c>
      <c r="VAP95" s="590" t="s">
        <v>357</v>
      </c>
      <c r="VAQ95" s="590" t="s">
        <v>357</v>
      </c>
      <c r="VAR95" s="590" t="s">
        <v>357</v>
      </c>
      <c r="VAS95" s="590" t="s">
        <v>357</v>
      </c>
      <c r="VAT95" s="590" t="s">
        <v>357</v>
      </c>
      <c r="VAU95" s="590" t="s">
        <v>357</v>
      </c>
      <c r="VAV95" s="590" t="s">
        <v>357</v>
      </c>
      <c r="VAW95" s="590" t="s">
        <v>357</v>
      </c>
      <c r="VAX95" s="590" t="s">
        <v>357</v>
      </c>
      <c r="VAY95" s="590" t="s">
        <v>357</v>
      </c>
      <c r="VAZ95" s="590" t="s">
        <v>357</v>
      </c>
      <c r="VBA95" s="590" t="s">
        <v>357</v>
      </c>
      <c r="VBB95" s="590" t="s">
        <v>357</v>
      </c>
      <c r="VBC95" s="590" t="s">
        <v>357</v>
      </c>
      <c r="VBD95" s="590" t="s">
        <v>357</v>
      </c>
      <c r="VBE95" s="590" t="s">
        <v>357</v>
      </c>
      <c r="VBF95" s="590" t="s">
        <v>357</v>
      </c>
      <c r="VBG95" s="590" t="s">
        <v>357</v>
      </c>
      <c r="VBH95" s="590" t="s">
        <v>357</v>
      </c>
      <c r="VBI95" s="590" t="s">
        <v>357</v>
      </c>
      <c r="VBJ95" s="590" t="s">
        <v>357</v>
      </c>
      <c r="VBK95" s="590" t="s">
        <v>357</v>
      </c>
      <c r="VBL95" s="590" t="s">
        <v>357</v>
      </c>
      <c r="VBM95" s="590" t="s">
        <v>357</v>
      </c>
      <c r="VBN95" s="590" t="s">
        <v>357</v>
      </c>
      <c r="VBO95" s="590" t="s">
        <v>357</v>
      </c>
      <c r="VBP95" s="590" t="s">
        <v>357</v>
      </c>
      <c r="VBQ95" s="590" t="s">
        <v>357</v>
      </c>
      <c r="VBR95" s="590" t="s">
        <v>357</v>
      </c>
      <c r="VBS95" s="590" t="s">
        <v>357</v>
      </c>
      <c r="VBT95" s="590" t="s">
        <v>357</v>
      </c>
      <c r="VBU95" s="590" t="s">
        <v>357</v>
      </c>
      <c r="VBV95" s="590" t="s">
        <v>357</v>
      </c>
      <c r="VBW95" s="590" t="s">
        <v>357</v>
      </c>
      <c r="VBX95" s="590" t="s">
        <v>357</v>
      </c>
      <c r="VBY95" s="590" t="s">
        <v>357</v>
      </c>
      <c r="VBZ95" s="590" t="s">
        <v>357</v>
      </c>
      <c r="VCA95" s="590" t="s">
        <v>357</v>
      </c>
      <c r="VCB95" s="590" t="s">
        <v>357</v>
      </c>
      <c r="VCC95" s="590" t="s">
        <v>357</v>
      </c>
      <c r="VCD95" s="590" t="s">
        <v>357</v>
      </c>
      <c r="VCE95" s="590" t="s">
        <v>357</v>
      </c>
      <c r="VCF95" s="590" t="s">
        <v>357</v>
      </c>
      <c r="VCG95" s="590" t="s">
        <v>357</v>
      </c>
      <c r="VCH95" s="590" t="s">
        <v>357</v>
      </c>
      <c r="VCI95" s="590" t="s">
        <v>357</v>
      </c>
      <c r="VCJ95" s="590" t="s">
        <v>357</v>
      </c>
      <c r="VCK95" s="590" t="s">
        <v>357</v>
      </c>
      <c r="VCL95" s="590" t="s">
        <v>357</v>
      </c>
      <c r="VCM95" s="590" t="s">
        <v>357</v>
      </c>
      <c r="VCN95" s="590" t="s">
        <v>357</v>
      </c>
      <c r="VCO95" s="590" t="s">
        <v>357</v>
      </c>
      <c r="VCP95" s="590" t="s">
        <v>357</v>
      </c>
      <c r="VCQ95" s="590" t="s">
        <v>357</v>
      </c>
      <c r="VCR95" s="590" t="s">
        <v>357</v>
      </c>
      <c r="VCS95" s="590" t="s">
        <v>357</v>
      </c>
      <c r="VCT95" s="590" t="s">
        <v>357</v>
      </c>
      <c r="VCU95" s="590" t="s">
        <v>357</v>
      </c>
      <c r="VCV95" s="590" t="s">
        <v>357</v>
      </c>
      <c r="VCW95" s="590" t="s">
        <v>357</v>
      </c>
      <c r="VCX95" s="590" t="s">
        <v>357</v>
      </c>
      <c r="VCY95" s="590" t="s">
        <v>357</v>
      </c>
      <c r="VCZ95" s="590" t="s">
        <v>357</v>
      </c>
      <c r="VDA95" s="590" t="s">
        <v>357</v>
      </c>
      <c r="VDB95" s="590" t="s">
        <v>357</v>
      </c>
      <c r="VDC95" s="590" t="s">
        <v>357</v>
      </c>
      <c r="VDD95" s="590" t="s">
        <v>357</v>
      </c>
      <c r="VDE95" s="590" t="s">
        <v>357</v>
      </c>
      <c r="VDF95" s="590" t="s">
        <v>357</v>
      </c>
      <c r="VDG95" s="590" t="s">
        <v>357</v>
      </c>
      <c r="VDH95" s="590" t="s">
        <v>357</v>
      </c>
      <c r="VDI95" s="590" t="s">
        <v>357</v>
      </c>
      <c r="VDJ95" s="590" t="s">
        <v>357</v>
      </c>
      <c r="VDK95" s="590" t="s">
        <v>357</v>
      </c>
      <c r="VDL95" s="590" t="s">
        <v>357</v>
      </c>
      <c r="VDM95" s="590" t="s">
        <v>357</v>
      </c>
      <c r="VDN95" s="590" t="s">
        <v>357</v>
      </c>
      <c r="VDO95" s="590" t="s">
        <v>357</v>
      </c>
      <c r="VDP95" s="590" t="s">
        <v>357</v>
      </c>
      <c r="VDQ95" s="590" t="s">
        <v>357</v>
      </c>
      <c r="VDR95" s="590" t="s">
        <v>357</v>
      </c>
      <c r="VDS95" s="590" t="s">
        <v>357</v>
      </c>
      <c r="VDT95" s="590" t="s">
        <v>357</v>
      </c>
      <c r="VDU95" s="590" t="s">
        <v>357</v>
      </c>
      <c r="VDV95" s="590" t="s">
        <v>357</v>
      </c>
      <c r="VDW95" s="590" t="s">
        <v>357</v>
      </c>
      <c r="VDX95" s="590" t="s">
        <v>357</v>
      </c>
      <c r="VDY95" s="590" t="s">
        <v>357</v>
      </c>
      <c r="VDZ95" s="590" t="s">
        <v>357</v>
      </c>
      <c r="VEA95" s="590" t="s">
        <v>357</v>
      </c>
      <c r="VEB95" s="590" t="s">
        <v>357</v>
      </c>
      <c r="VEC95" s="590" t="s">
        <v>357</v>
      </c>
      <c r="VED95" s="590" t="s">
        <v>357</v>
      </c>
      <c r="VEE95" s="590" t="s">
        <v>357</v>
      </c>
      <c r="VEF95" s="590" t="s">
        <v>357</v>
      </c>
      <c r="VEG95" s="590" t="s">
        <v>357</v>
      </c>
      <c r="VEH95" s="590" t="s">
        <v>357</v>
      </c>
      <c r="VEI95" s="590" t="s">
        <v>357</v>
      </c>
      <c r="VEJ95" s="590" t="s">
        <v>357</v>
      </c>
      <c r="VEK95" s="590" t="s">
        <v>357</v>
      </c>
      <c r="VEL95" s="590" t="s">
        <v>357</v>
      </c>
      <c r="VEM95" s="590" t="s">
        <v>357</v>
      </c>
      <c r="VEN95" s="590" t="s">
        <v>357</v>
      </c>
      <c r="VEO95" s="590" t="s">
        <v>357</v>
      </c>
      <c r="VEP95" s="590" t="s">
        <v>357</v>
      </c>
      <c r="VEQ95" s="590" t="s">
        <v>357</v>
      </c>
      <c r="VER95" s="590" t="s">
        <v>357</v>
      </c>
      <c r="VES95" s="590" t="s">
        <v>357</v>
      </c>
      <c r="VET95" s="590" t="s">
        <v>357</v>
      </c>
      <c r="VEU95" s="590" t="s">
        <v>357</v>
      </c>
      <c r="VEV95" s="590" t="s">
        <v>357</v>
      </c>
      <c r="VEW95" s="590" t="s">
        <v>357</v>
      </c>
      <c r="VEX95" s="590" t="s">
        <v>357</v>
      </c>
      <c r="VEY95" s="590" t="s">
        <v>357</v>
      </c>
      <c r="VEZ95" s="590" t="s">
        <v>357</v>
      </c>
      <c r="VFA95" s="590" t="s">
        <v>357</v>
      </c>
      <c r="VFB95" s="590" t="s">
        <v>357</v>
      </c>
      <c r="VFC95" s="590" t="s">
        <v>357</v>
      </c>
      <c r="VFD95" s="590" t="s">
        <v>357</v>
      </c>
      <c r="VFE95" s="590" t="s">
        <v>357</v>
      </c>
      <c r="VFF95" s="590" t="s">
        <v>357</v>
      </c>
      <c r="VFG95" s="590" t="s">
        <v>357</v>
      </c>
      <c r="VFH95" s="590" t="s">
        <v>357</v>
      </c>
      <c r="VFI95" s="590" t="s">
        <v>357</v>
      </c>
      <c r="VFJ95" s="590" t="s">
        <v>357</v>
      </c>
      <c r="VFK95" s="590" t="s">
        <v>357</v>
      </c>
      <c r="VFL95" s="590" t="s">
        <v>357</v>
      </c>
      <c r="VFM95" s="590" t="s">
        <v>357</v>
      </c>
      <c r="VFN95" s="590" t="s">
        <v>357</v>
      </c>
      <c r="VFO95" s="590" t="s">
        <v>357</v>
      </c>
      <c r="VFP95" s="590" t="s">
        <v>357</v>
      </c>
      <c r="VFQ95" s="590" t="s">
        <v>357</v>
      </c>
      <c r="VFR95" s="590" t="s">
        <v>357</v>
      </c>
      <c r="VFS95" s="590" t="s">
        <v>357</v>
      </c>
      <c r="VFT95" s="590" t="s">
        <v>357</v>
      </c>
      <c r="VFU95" s="590" t="s">
        <v>357</v>
      </c>
      <c r="VFV95" s="590" t="s">
        <v>357</v>
      </c>
      <c r="VFW95" s="590" t="s">
        <v>357</v>
      </c>
      <c r="VFX95" s="590" t="s">
        <v>357</v>
      </c>
      <c r="VFY95" s="590" t="s">
        <v>357</v>
      </c>
      <c r="VFZ95" s="590" t="s">
        <v>357</v>
      </c>
      <c r="VGA95" s="590" t="s">
        <v>357</v>
      </c>
      <c r="VGB95" s="590" t="s">
        <v>357</v>
      </c>
      <c r="VGC95" s="590" t="s">
        <v>357</v>
      </c>
      <c r="VGD95" s="590" t="s">
        <v>357</v>
      </c>
      <c r="VGE95" s="590" t="s">
        <v>357</v>
      </c>
      <c r="VGF95" s="590" t="s">
        <v>357</v>
      </c>
      <c r="VGG95" s="590" t="s">
        <v>357</v>
      </c>
      <c r="VGH95" s="590" t="s">
        <v>357</v>
      </c>
      <c r="VGI95" s="590" t="s">
        <v>357</v>
      </c>
      <c r="VGJ95" s="590" t="s">
        <v>357</v>
      </c>
      <c r="VGK95" s="590" t="s">
        <v>357</v>
      </c>
      <c r="VGL95" s="590" t="s">
        <v>357</v>
      </c>
      <c r="VGM95" s="590" t="s">
        <v>357</v>
      </c>
      <c r="VGN95" s="590" t="s">
        <v>357</v>
      </c>
      <c r="VGO95" s="590" t="s">
        <v>357</v>
      </c>
      <c r="VGP95" s="590" t="s">
        <v>357</v>
      </c>
      <c r="VGQ95" s="590" t="s">
        <v>357</v>
      </c>
      <c r="VGR95" s="590" t="s">
        <v>357</v>
      </c>
      <c r="VGS95" s="590" t="s">
        <v>357</v>
      </c>
      <c r="VGT95" s="590" t="s">
        <v>357</v>
      </c>
      <c r="VGU95" s="590" t="s">
        <v>357</v>
      </c>
      <c r="VGV95" s="590" t="s">
        <v>357</v>
      </c>
      <c r="VGW95" s="590" t="s">
        <v>357</v>
      </c>
      <c r="VGX95" s="590" t="s">
        <v>357</v>
      </c>
      <c r="VGY95" s="590" t="s">
        <v>357</v>
      </c>
      <c r="VGZ95" s="590" t="s">
        <v>357</v>
      </c>
      <c r="VHA95" s="590" t="s">
        <v>357</v>
      </c>
      <c r="VHB95" s="590" t="s">
        <v>357</v>
      </c>
      <c r="VHC95" s="590" t="s">
        <v>357</v>
      </c>
      <c r="VHD95" s="590" t="s">
        <v>357</v>
      </c>
      <c r="VHE95" s="590" t="s">
        <v>357</v>
      </c>
      <c r="VHF95" s="590" t="s">
        <v>357</v>
      </c>
      <c r="VHG95" s="590" t="s">
        <v>357</v>
      </c>
      <c r="VHH95" s="590" t="s">
        <v>357</v>
      </c>
      <c r="VHI95" s="590" t="s">
        <v>357</v>
      </c>
      <c r="VHJ95" s="590" t="s">
        <v>357</v>
      </c>
      <c r="VHK95" s="590" t="s">
        <v>357</v>
      </c>
      <c r="VHL95" s="590" t="s">
        <v>357</v>
      </c>
      <c r="VHM95" s="590" t="s">
        <v>357</v>
      </c>
      <c r="VHN95" s="590" t="s">
        <v>357</v>
      </c>
      <c r="VHO95" s="590" t="s">
        <v>357</v>
      </c>
      <c r="VHP95" s="590" t="s">
        <v>357</v>
      </c>
      <c r="VHQ95" s="590" t="s">
        <v>357</v>
      </c>
      <c r="VHR95" s="590" t="s">
        <v>357</v>
      </c>
      <c r="VHS95" s="590" t="s">
        <v>357</v>
      </c>
      <c r="VHT95" s="590" t="s">
        <v>357</v>
      </c>
      <c r="VHU95" s="590" t="s">
        <v>357</v>
      </c>
      <c r="VHV95" s="590" t="s">
        <v>357</v>
      </c>
      <c r="VHW95" s="590" t="s">
        <v>357</v>
      </c>
      <c r="VHX95" s="590" t="s">
        <v>357</v>
      </c>
      <c r="VHY95" s="590" t="s">
        <v>357</v>
      </c>
      <c r="VHZ95" s="590" t="s">
        <v>357</v>
      </c>
      <c r="VIA95" s="590" t="s">
        <v>357</v>
      </c>
      <c r="VIB95" s="590" t="s">
        <v>357</v>
      </c>
      <c r="VIC95" s="590" t="s">
        <v>357</v>
      </c>
      <c r="VID95" s="590" t="s">
        <v>357</v>
      </c>
      <c r="VIE95" s="590" t="s">
        <v>357</v>
      </c>
      <c r="VIF95" s="590" t="s">
        <v>357</v>
      </c>
      <c r="VIG95" s="590" t="s">
        <v>357</v>
      </c>
      <c r="VIH95" s="590" t="s">
        <v>357</v>
      </c>
      <c r="VII95" s="590" t="s">
        <v>357</v>
      </c>
      <c r="VIJ95" s="590" t="s">
        <v>357</v>
      </c>
      <c r="VIK95" s="590" t="s">
        <v>357</v>
      </c>
      <c r="VIL95" s="590" t="s">
        <v>357</v>
      </c>
      <c r="VIM95" s="590" t="s">
        <v>357</v>
      </c>
      <c r="VIN95" s="590" t="s">
        <v>357</v>
      </c>
      <c r="VIO95" s="590" t="s">
        <v>357</v>
      </c>
      <c r="VIP95" s="590" t="s">
        <v>357</v>
      </c>
      <c r="VIQ95" s="590" t="s">
        <v>357</v>
      </c>
      <c r="VIR95" s="590" t="s">
        <v>357</v>
      </c>
      <c r="VIS95" s="590" t="s">
        <v>357</v>
      </c>
      <c r="VIT95" s="590" t="s">
        <v>357</v>
      </c>
      <c r="VIU95" s="590" t="s">
        <v>357</v>
      </c>
      <c r="VIV95" s="590" t="s">
        <v>357</v>
      </c>
      <c r="VIW95" s="590" t="s">
        <v>357</v>
      </c>
      <c r="VIX95" s="590" t="s">
        <v>357</v>
      </c>
      <c r="VIY95" s="590" t="s">
        <v>357</v>
      </c>
      <c r="VIZ95" s="590" t="s">
        <v>357</v>
      </c>
      <c r="VJA95" s="590" t="s">
        <v>357</v>
      </c>
      <c r="VJB95" s="590" t="s">
        <v>357</v>
      </c>
      <c r="VJC95" s="590" t="s">
        <v>357</v>
      </c>
      <c r="VJD95" s="590" t="s">
        <v>357</v>
      </c>
      <c r="VJE95" s="590" t="s">
        <v>357</v>
      </c>
      <c r="VJF95" s="590" t="s">
        <v>357</v>
      </c>
      <c r="VJG95" s="590" t="s">
        <v>357</v>
      </c>
      <c r="VJH95" s="590" t="s">
        <v>357</v>
      </c>
      <c r="VJI95" s="590" t="s">
        <v>357</v>
      </c>
      <c r="VJJ95" s="590" t="s">
        <v>357</v>
      </c>
      <c r="VJK95" s="590" t="s">
        <v>357</v>
      </c>
      <c r="VJL95" s="590" t="s">
        <v>357</v>
      </c>
      <c r="VJM95" s="590" t="s">
        <v>357</v>
      </c>
      <c r="VJN95" s="590" t="s">
        <v>357</v>
      </c>
      <c r="VJO95" s="590" t="s">
        <v>357</v>
      </c>
      <c r="VJP95" s="590" t="s">
        <v>357</v>
      </c>
      <c r="VJQ95" s="590" t="s">
        <v>357</v>
      </c>
      <c r="VJR95" s="590" t="s">
        <v>357</v>
      </c>
      <c r="VJS95" s="590" t="s">
        <v>357</v>
      </c>
      <c r="VJT95" s="590" t="s">
        <v>357</v>
      </c>
      <c r="VJU95" s="590" t="s">
        <v>357</v>
      </c>
      <c r="VJV95" s="590" t="s">
        <v>357</v>
      </c>
      <c r="VJW95" s="590" t="s">
        <v>357</v>
      </c>
      <c r="VJX95" s="590" t="s">
        <v>357</v>
      </c>
      <c r="VJY95" s="590" t="s">
        <v>357</v>
      </c>
      <c r="VJZ95" s="590" t="s">
        <v>357</v>
      </c>
      <c r="VKA95" s="590" t="s">
        <v>357</v>
      </c>
      <c r="VKB95" s="590" t="s">
        <v>357</v>
      </c>
      <c r="VKC95" s="590" t="s">
        <v>357</v>
      </c>
      <c r="VKD95" s="590" t="s">
        <v>357</v>
      </c>
      <c r="VKE95" s="590" t="s">
        <v>357</v>
      </c>
      <c r="VKF95" s="590" t="s">
        <v>357</v>
      </c>
      <c r="VKG95" s="590" t="s">
        <v>357</v>
      </c>
      <c r="VKH95" s="590" t="s">
        <v>357</v>
      </c>
      <c r="VKI95" s="590" t="s">
        <v>357</v>
      </c>
      <c r="VKJ95" s="590" t="s">
        <v>357</v>
      </c>
      <c r="VKK95" s="590" t="s">
        <v>357</v>
      </c>
      <c r="VKL95" s="590" t="s">
        <v>357</v>
      </c>
      <c r="VKM95" s="590" t="s">
        <v>357</v>
      </c>
      <c r="VKN95" s="590" t="s">
        <v>357</v>
      </c>
      <c r="VKO95" s="590" t="s">
        <v>357</v>
      </c>
      <c r="VKP95" s="590" t="s">
        <v>357</v>
      </c>
      <c r="VKQ95" s="590" t="s">
        <v>357</v>
      </c>
      <c r="VKR95" s="590" t="s">
        <v>357</v>
      </c>
      <c r="VKS95" s="590" t="s">
        <v>357</v>
      </c>
      <c r="VKT95" s="590" t="s">
        <v>357</v>
      </c>
      <c r="VKU95" s="590" t="s">
        <v>357</v>
      </c>
      <c r="VKV95" s="590" t="s">
        <v>357</v>
      </c>
      <c r="VKW95" s="590" t="s">
        <v>357</v>
      </c>
      <c r="VKX95" s="590" t="s">
        <v>357</v>
      </c>
      <c r="VKY95" s="590" t="s">
        <v>357</v>
      </c>
      <c r="VKZ95" s="590" t="s">
        <v>357</v>
      </c>
      <c r="VLA95" s="590" t="s">
        <v>357</v>
      </c>
      <c r="VLB95" s="590" t="s">
        <v>357</v>
      </c>
      <c r="VLC95" s="590" t="s">
        <v>357</v>
      </c>
      <c r="VLD95" s="590" t="s">
        <v>357</v>
      </c>
      <c r="VLE95" s="590" t="s">
        <v>357</v>
      </c>
      <c r="VLF95" s="590" t="s">
        <v>357</v>
      </c>
      <c r="VLG95" s="590" t="s">
        <v>357</v>
      </c>
      <c r="VLH95" s="590" t="s">
        <v>357</v>
      </c>
      <c r="VLI95" s="590" t="s">
        <v>357</v>
      </c>
      <c r="VLJ95" s="590" t="s">
        <v>357</v>
      </c>
      <c r="VLK95" s="590" t="s">
        <v>357</v>
      </c>
      <c r="VLL95" s="590" t="s">
        <v>357</v>
      </c>
      <c r="VLM95" s="590" t="s">
        <v>357</v>
      </c>
      <c r="VLN95" s="590" t="s">
        <v>357</v>
      </c>
      <c r="VLO95" s="590" t="s">
        <v>357</v>
      </c>
      <c r="VLP95" s="590" t="s">
        <v>357</v>
      </c>
      <c r="VLQ95" s="590" t="s">
        <v>357</v>
      </c>
      <c r="VLR95" s="590" t="s">
        <v>357</v>
      </c>
      <c r="VLS95" s="590" t="s">
        <v>357</v>
      </c>
      <c r="VLT95" s="590" t="s">
        <v>357</v>
      </c>
      <c r="VLU95" s="590" t="s">
        <v>357</v>
      </c>
      <c r="VLV95" s="590" t="s">
        <v>357</v>
      </c>
      <c r="VLW95" s="590" t="s">
        <v>357</v>
      </c>
      <c r="VLX95" s="590" t="s">
        <v>357</v>
      </c>
      <c r="VLY95" s="590" t="s">
        <v>357</v>
      </c>
      <c r="VLZ95" s="590" t="s">
        <v>357</v>
      </c>
      <c r="VMA95" s="590" t="s">
        <v>357</v>
      </c>
      <c r="VMB95" s="590" t="s">
        <v>357</v>
      </c>
      <c r="VMC95" s="590" t="s">
        <v>357</v>
      </c>
      <c r="VMD95" s="590" t="s">
        <v>357</v>
      </c>
      <c r="VME95" s="590" t="s">
        <v>357</v>
      </c>
      <c r="VMF95" s="590" t="s">
        <v>357</v>
      </c>
      <c r="VMG95" s="590" t="s">
        <v>357</v>
      </c>
      <c r="VMH95" s="590" t="s">
        <v>357</v>
      </c>
      <c r="VMI95" s="590" t="s">
        <v>357</v>
      </c>
      <c r="VMJ95" s="590" t="s">
        <v>357</v>
      </c>
      <c r="VMK95" s="590" t="s">
        <v>357</v>
      </c>
      <c r="VML95" s="590" t="s">
        <v>357</v>
      </c>
      <c r="VMM95" s="590" t="s">
        <v>357</v>
      </c>
      <c r="VMN95" s="590" t="s">
        <v>357</v>
      </c>
      <c r="VMO95" s="590" t="s">
        <v>357</v>
      </c>
      <c r="VMP95" s="590" t="s">
        <v>357</v>
      </c>
      <c r="VMQ95" s="590" t="s">
        <v>357</v>
      </c>
      <c r="VMR95" s="590" t="s">
        <v>357</v>
      </c>
      <c r="VMS95" s="590" t="s">
        <v>357</v>
      </c>
      <c r="VMT95" s="590" t="s">
        <v>357</v>
      </c>
      <c r="VMU95" s="590" t="s">
        <v>357</v>
      </c>
      <c r="VMV95" s="590" t="s">
        <v>357</v>
      </c>
      <c r="VMW95" s="590" t="s">
        <v>357</v>
      </c>
      <c r="VMX95" s="590" t="s">
        <v>357</v>
      </c>
      <c r="VMY95" s="590" t="s">
        <v>357</v>
      </c>
      <c r="VMZ95" s="590" t="s">
        <v>357</v>
      </c>
      <c r="VNA95" s="590" t="s">
        <v>357</v>
      </c>
      <c r="VNB95" s="590" t="s">
        <v>357</v>
      </c>
      <c r="VNC95" s="590" t="s">
        <v>357</v>
      </c>
      <c r="VND95" s="590" t="s">
        <v>357</v>
      </c>
      <c r="VNE95" s="590" t="s">
        <v>357</v>
      </c>
      <c r="VNF95" s="590" t="s">
        <v>357</v>
      </c>
      <c r="VNG95" s="590" t="s">
        <v>357</v>
      </c>
      <c r="VNH95" s="590" t="s">
        <v>357</v>
      </c>
      <c r="VNI95" s="590" t="s">
        <v>357</v>
      </c>
      <c r="VNJ95" s="590" t="s">
        <v>357</v>
      </c>
      <c r="VNK95" s="590" t="s">
        <v>357</v>
      </c>
      <c r="VNL95" s="590" t="s">
        <v>357</v>
      </c>
      <c r="VNM95" s="590" t="s">
        <v>357</v>
      </c>
      <c r="VNN95" s="590" t="s">
        <v>357</v>
      </c>
      <c r="VNO95" s="590" t="s">
        <v>357</v>
      </c>
      <c r="VNP95" s="590" t="s">
        <v>357</v>
      </c>
      <c r="VNQ95" s="590" t="s">
        <v>357</v>
      </c>
      <c r="VNR95" s="590" t="s">
        <v>357</v>
      </c>
      <c r="VNS95" s="590" t="s">
        <v>357</v>
      </c>
      <c r="VNT95" s="590" t="s">
        <v>357</v>
      </c>
      <c r="VNU95" s="590" t="s">
        <v>357</v>
      </c>
      <c r="VNV95" s="590" t="s">
        <v>357</v>
      </c>
      <c r="VNW95" s="590" t="s">
        <v>357</v>
      </c>
      <c r="VNX95" s="590" t="s">
        <v>357</v>
      </c>
      <c r="VNY95" s="590" t="s">
        <v>357</v>
      </c>
      <c r="VNZ95" s="590" t="s">
        <v>357</v>
      </c>
      <c r="VOA95" s="590" t="s">
        <v>357</v>
      </c>
      <c r="VOB95" s="590" t="s">
        <v>357</v>
      </c>
      <c r="VOC95" s="590" t="s">
        <v>357</v>
      </c>
      <c r="VOD95" s="590" t="s">
        <v>357</v>
      </c>
      <c r="VOE95" s="590" t="s">
        <v>357</v>
      </c>
      <c r="VOF95" s="590" t="s">
        <v>357</v>
      </c>
      <c r="VOG95" s="590" t="s">
        <v>357</v>
      </c>
      <c r="VOH95" s="590" t="s">
        <v>357</v>
      </c>
      <c r="VOI95" s="590" t="s">
        <v>357</v>
      </c>
      <c r="VOJ95" s="590" t="s">
        <v>357</v>
      </c>
      <c r="VOK95" s="590" t="s">
        <v>357</v>
      </c>
      <c r="VOL95" s="590" t="s">
        <v>357</v>
      </c>
      <c r="VOM95" s="590" t="s">
        <v>357</v>
      </c>
      <c r="VON95" s="590" t="s">
        <v>357</v>
      </c>
      <c r="VOO95" s="590" t="s">
        <v>357</v>
      </c>
      <c r="VOP95" s="590" t="s">
        <v>357</v>
      </c>
      <c r="VOQ95" s="590" t="s">
        <v>357</v>
      </c>
      <c r="VOR95" s="590" t="s">
        <v>357</v>
      </c>
      <c r="VOS95" s="590" t="s">
        <v>357</v>
      </c>
      <c r="VOT95" s="590" t="s">
        <v>357</v>
      </c>
      <c r="VOU95" s="590" t="s">
        <v>357</v>
      </c>
      <c r="VOV95" s="590" t="s">
        <v>357</v>
      </c>
      <c r="VOW95" s="590" t="s">
        <v>357</v>
      </c>
      <c r="VOX95" s="590" t="s">
        <v>357</v>
      </c>
      <c r="VOY95" s="590" t="s">
        <v>357</v>
      </c>
      <c r="VOZ95" s="590" t="s">
        <v>357</v>
      </c>
      <c r="VPA95" s="590" t="s">
        <v>357</v>
      </c>
      <c r="VPB95" s="590" t="s">
        <v>357</v>
      </c>
      <c r="VPC95" s="590" t="s">
        <v>357</v>
      </c>
      <c r="VPD95" s="590" t="s">
        <v>357</v>
      </c>
      <c r="VPE95" s="590" t="s">
        <v>357</v>
      </c>
      <c r="VPF95" s="590" t="s">
        <v>357</v>
      </c>
      <c r="VPG95" s="590" t="s">
        <v>357</v>
      </c>
      <c r="VPH95" s="590" t="s">
        <v>357</v>
      </c>
      <c r="VPI95" s="590" t="s">
        <v>357</v>
      </c>
      <c r="VPJ95" s="590" t="s">
        <v>357</v>
      </c>
      <c r="VPK95" s="590" t="s">
        <v>357</v>
      </c>
      <c r="VPL95" s="590" t="s">
        <v>357</v>
      </c>
      <c r="VPM95" s="590" t="s">
        <v>357</v>
      </c>
      <c r="VPN95" s="590" t="s">
        <v>357</v>
      </c>
      <c r="VPO95" s="590" t="s">
        <v>357</v>
      </c>
      <c r="VPP95" s="590" t="s">
        <v>357</v>
      </c>
      <c r="VPQ95" s="590" t="s">
        <v>357</v>
      </c>
      <c r="VPR95" s="590" t="s">
        <v>357</v>
      </c>
      <c r="VPS95" s="590" t="s">
        <v>357</v>
      </c>
      <c r="VPT95" s="590" t="s">
        <v>357</v>
      </c>
      <c r="VPU95" s="590" t="s">
        <v>357</v>
      </c>
      <c r="VPV95" s="590" t="s">
        <v>357</v>
      </c>
      <c r="VPW95" s="590" t="s">
        <v>357</v>
      </c>
      <c r="VPX95" s="590" t="s">
        <v>357</v>
      </c>
      <c r="VPY95" s="590" t="s">
        <v>357</v>
      </c>
      <c r="VPZ95" s="590" t="s">
        <v>357</v>
      </c>
      <c r="VQA95" s="590" t="s">
        <v>357</v>
      </c>
      <c r="VQB95" s="590" t="s">
        <v>357</v>
      </c>
      <c r="VQC95" s="590" t="s">
        <v>357</v>
      </c>
      <c r="VQD95" s="590" t="s">
        <v>357</v>
      </c>
      <c r="VQE95" s="590" t="s">
        <v>357</v>
      </c>
      <c r="VQF95" s="590" t="s">
        <v>357</v>
      </c>
      <c r="VQG95" s="590" t="s">
        <v>357</v>
      </c>
      <c r="VQH95" s="590" t="s">
        <v>357</v>
      </c>
      <c r="VQI95" s="590" t="s">
        <v>357</v>
      </c>
      <c r="VQJ95" s="590" t="s">
        <v>357</v>
      </c>
      <c r="VQK95" s="590" t="s">
        <v>357</v>
      </c>
      <c r="VQL95" s="590" t="s">
        <v>357</v>
      </c>
      <c r="VQM95" s="590" t="s">
        <v>357</v>
      </c>
      <c r="VQN95" s="590" t="s">
        <v>357</v>
      </c>
      <c r="VQO95" s="590" t="s">
        <v>357</v>
      </c>
      <c r="VQP95" s="590" t="s">
        <v>357</v>
      </c>
      <c r="VQQ95" s="590" t="s">
        <v>357</v>
      </c>
      <c r="VQR95" s="590" t="s">
        <v>357</v>
      </c>
      <c r="VQS95" s="590" t="s">
        <v>357</v>
      </c>
      <c r="VQT95" s="590" t="s">
        <v>357</v>
      </c>
      <c r="VQU95" s="590" t="s">
        <v>357</v>
      </c>
      <c r="VQV95" s="590" t="s">
        <v>357</v>
      </c>
      <c r="VQW95" s="590" t="s">
        <v>357</v>
      </c>
      <c r="VQX95" s="590" t="s">
        <v>357</v>
      </c>
      <c r="VQY95" s="590" t="s">
        <v>357</v>
      </c>
      <c r="VQZ95" s="590" t="s">
        <v>357</v>
      </c>
      <c r="VRA95" s="590" t="s">
        <v>357</v>
      </c>
      <c r="VRB95" s="590" t="s">
        <v>357</v>
      </c>
      <c r="VRC95" s="590" t="s">
        <v>357</v>
      </c>
      <c r="VRD95" s="590" t="s">
        <v>357</v>
      </c>
      <c r="VRE95" s="590" t="s">
        <v>357</v>
      </c>
      <c r="VRF95" s="590" t="s">
        <v>357</v>
      </c>
      <c r="VRG95" s="590" t="s">
        <v>357</v>
      </c>
      <c r="VRH95" s="590" t="s">
        <v>357</v>
      </c>
      <c r="VRI95" s="590" t="s">
        <v>357</v>
      </c>
      <c r="VRJ95" s="590" t="s">
        <v>357</v>
      </c>
      <c r="VRK95" s="590" t="s">
        <v>357</v>
      </c>
      <c r="VRL95" s="590" t="s">
        <v>357</v>
      </c>
      <c r="VRM95" s="590" t="s">
        <v>357</v>
      </c>
      <c r="VRN95" s="590" t="s">
        <v>357</v>
      </c>
      <c r="VRO95" s="590" t="s">
        <v>357</v>
      </c>
      <c r="VRP95" s="590" t="s">
        <v>357</v>
      </c>
      <c r="VRQ95" s="590" t="s">
        <v>357</v>
      </c>
      <c r="VRR95" s="590" t="s">
        <v>357</v>
      </c>
      <c r="VRS95" s="590" t="s">
        <v>357</v>
      </c>
      <c r="VRT95" s="590" t="s">
        <v>357</v>
      </c>
      <c r="VRU95" s="590" t="s">
        <v>357</v>
      </c>
      <c r="VRV95" s="590" t="s">
        <v>357</v>
      </c>
      <c r="VRW95" s="590" t="s">
        <v>357</v>
      </c>
      <c r="VRX95" s="590" t="s">
        <v>357</v>
      </c>
      <c r="VRY95" s="590" t="s">
        <v>357</v>
      </c>
      <c r="VRZ95" s="590" t="s">
        <v>357</v>
      </c>
      <c r="VSA95" s="590" t="s">
        <v>357</v>
      </c>
      <c r="VSB95" s="590" t="s">
        <v>357</v>
      </c>
      <c r="VSC95" s="590" t="s">
        <v>357</v>
      </c>
      <c r="VSD95" s="590" t="s">
        <v>357</v>
      </c>
      <c r="VSE95" s="590" t="s">
        <v>357</v>
      </c>
      <c r="VSF95" s="590" t="s">
        <v>357</v>
      </c>
      <c r="VSG95" s="590" t="s">
        <v>357</v>
      </c>
      <c r="VSH95" s="590" t="s">
        <v>357</v>
      </c>
      <c r="VSI95" s="590" t="s">
        <v>357</v>
      </c>
      <c r="VSJ95" s="590" t="s">
        <v>357</v>
      </c>
      <c r="VSK95" s="590" t="s">
        <v>357</v>
      </c>
      <c r="VSL95" s="590" t="s">
        <v>357</v>
      </c>
      <c r="VSM95" s="590" t="s">
        <v>357</v>
      </c>
      <c r="VSN95" s="590" t="s">
        <v>357</v>
      </c>
      <c r="VSO95" s="590" t="s">
        <v>357</v>
      </c>
      <c r="VSP95" s="590" t="s">
        <v>357</v>
      </c>
      <c r="VSQ95" s="590" t="s">
        <v>357</v>
      </c>
      <c r="VSR95" s="590" t="s">
        <v>357</v>
      </c>
      <c r="VSS95" s="590" t="s">
        <v>357</v>
      </c>
      <c r="VST95" s="590" t="s">
        <v>357</v>
      </c>
      <c r="VSU95" s="590" t="s">
        <v>357</v>
      </c>
      <c r="VSV95" s="590" t="s">
        <v>357</v>
      </c>
      <c r="VSW95" s="590" t="s">
        <v>357</v>
      </c>
      <c r="VSX95" s="590" t="s">
        <v>357</v>
      </c>
      <c r="VSY95" s="590" t="s">
        <v>357</v>
      </c>
      <c r="VSZ95" s="590" t="s">
        <v>357</v>
      </c>
      <c r="VTA95" s="590" t="s">
        <v>357</v>
      </c>
      <c r="VTB95" s="590" t="s">
        <v>357</v>
      </c>
      <c r="VTC95" s="590" t="s">
        <v>357</v>
      </c>
      <c r="VTD95" s="590" t="s">
        <v>357</v>
      </c>
      <c r="VTE95" s="590" t="s">
        <v>357</v>
      </c>
      <c r="VTF95" s="590" t="s">
        <v>357</v>
      </c>
      <c r="VTG95" s="590" t="s">
        <v>357</v>
      </c>
      <c r="VTH95" s="590" t="s">
        <v>357</v>
      </c>
      <c r="VTI95" s="590" t="s">
        <v>357</v>
      </c>
      <c r="VTJ95" s="590" t="s">
        <v>357</v>
      </c>
      <c r="VTK95" s="590" t="s">
        <v>357</v>
      </c>
      <c r="VTL95" s="590" t="s">
        <v>357</v>
      </c>
      <c r="VTM95" s="590" t="s">
        <v>357</v>
      </c>
      <c r="VTN95" s="590" t="s">
        <v>357</v>
      </c>
      <c r="VTO95" s="590" t="s">
        <v>357</v>
      </c>
      <c r="VTP95" s="590" t="s">
        <v>357</v>
      </c>
      <c r="VTQ95" s="590" t="s">
        <v>357</v>
      </c>
      <c r="VTR95" s="590" t="s">
        <v>357</v>
      </c>
      <c r="VTS95" s="590" t="s">
        <v>357</v>
      </c>
      <c r="VTT95" s="590" t="s">
        <v>357</v>
      </c>
      <c r="VTU95" s="590" t="s">
        <v>357</v>
      </c>
      <c r="VTV95" s="590" t="s">
        <v>357</v>
      </c>
      <c r="VTW95" s="590" t="s">
        <v>357</v>
      </c>
      <c r="VTX95" s="590" t="s">
        <v>357</v>
      </c>
      <c r="VTY95" s="590" t="s">
        <v>357</v>
      </c>
      <c r="VTZ95" s="590" t="s">
        <v>357</v>
      </c>
      <c r="VUA95" s="590" t="s">
        <v>357</v>
      </c>
      <c r="VUB95" s="590" t="s">
        <v>357</v>
      </c>
      <c r="VUC95" s="590" t="s">
        <v>357</v>
      </c>
      <c r="VUD95" s="590" t="s">
        <v>357</v>
      </c>
      <c r="VUE95" s="590" t="s">
        <v>357</v>
      </c>
      <c r="VUF95" s="590" t="s">
        <v>357</v>
      </c>
      <c r="VUG95" s="590" t="s">
        <v>357</v>
      </c>
      <c r="VUH95" s="590" t="s">
        <v>357</v>
      </c>
      <c r="VUI95" s="590" t="s">
        <v>357</v>
      </c>
      <c r="VUJ95" s="590" t="s">
        <v>357</v>
      </c>
      <c r="VUK95" s="590" t="s">
        <v>357</v>
      </c>
      <c r="VUL95" s="590" t="s">
        <v>357</v>
      </c>
      <c r="VUM95" s="590" t="s">
        <v>357</v>
      </c>
      <c r="VUN95" s="590" t="s">
        <v>357</v>
      </c>
      <c r="VUO95" s="590" t="s">
        <v>357</v>
      </c>
      <c r="VUP95" s="590" t="s">
        <v>357</v>
      </c>
      <c r="VUQ95" s="590" t="s">
        <v>357</v>
      </c>
      <c r="VUR95" s="590" t="s">
        <v>357</v>
      </c>
      <c r="VUS95" s="590" t="s">
        <v>357</v>
      </c>
      <c r="VUT95" s="590" t="s">
        <v>357</v>
      </c>
      <c r="VUU95" s="590" t="s">
        <v>357</v>
      </c>
      <c r="VUV95" s="590" t="s">
        <v>357</v>
      </c>
      <c r="VUW95" s="590" t="s">
        <v>357</v>
      </c>
      <c r="VUX95" s="590" t="s">
        <v>357</v>
      </c>
      <c r="VUY95" s="590" t="s">
        <v>357</v>
      </c>
      <c r="VUZ95" s="590" t="s">
        <v>357</v>
      </c>
      <c r="VVA95" s="590" t="s">
        <v>357</v>
      </c>
      <c r="VVB95" s="590" t="s">
        <v>357</v>
      </c>
      <c r="VVC95" s="590" t="s">
        <v>357</v>
      </c>
      <c r="VVD95" s="590" t="s">
        <v>357</v>
      </c>
      <c r="VVE95" s="590" t="s">
        <v>357</v>
      </c>
      <c r="VVF95" s="590" t="s">
        <v>357</v>
      </c>
      <c r="VVG95" s="590" t="s">
        <v>357</v>
      </c>
      <c r="VVH95" s="590" t="s">
        <v>357</v>
      </c>
      <c r="VVI95" s="590" t="s">
        <v>357</v>
      </c>
      <c r="VVJ95" s="590" t="s">
        <v>357</v>
      </c>
      <c r="VVK95" s="590" t="s">
        <v>357</v>
      </c>
      <c r="VVL95" s="590" t="s">
        <v>357</v>
      </c>
      <c r="VVM95" s="590" t="s">
        <v>357</v>
      </c>
      <c r="VVN95" s="590" t="s">
        <v>357</v>
      </c>
      <c r="VVO95" s="590" t="s">
        <v>357</v>
      </c>
      <c r="VVP95" s="590" t="s">
        <v>357</v>
      </c>
      <c r="VVQ95" s="590" t="s">
        <v>357</v>
      </c>
      <c r="VVR95" s="590" t="s">
        <v>357</v>
      </c>
      <c r="VVS95" s="590" t="s">
        <v>357</v>
      </c>
      <c r="VVT95" s="590" t="s">
        <v>357</v>
      </c>
      <c r="VVU95" s="590" t="s">
        <v>357</v>
      </c>
      <c r="VVV95" s="590" t="s">
        <v>357</v>
      </c>
      <c r="VVW95" s="590" t="s">
        <v>357</v>
      </c>
      <c r="VVX95" s="590" t="s">
        <v>357</v>
      </c>
      <c r="VVY95" s="590" t="s">
        <v>357</v>
      </c>
      <c r="VVZ95" s="590" t="s">
        <v>357</v>
      </c>
      <c r="VWA95" s="590" t="s">
        <v>357</v>
      </c>
      <c r="VWB95" s="590" t="s">
        <v>357</v>
      </c>
      <c r="VWC95" s="590" t="s">
        <v>357</v>
      </c>
      <c r="VWD95" s="590" t="s">
        <v>357</v>
      </c>
      <c r="VWE95" s="590" t="s">
        <v>357</v>
      </c>
      <c r="VWF95" s="590" t="s">
        <v>357</v>
      </c>
      <c r="VWG95" s="590" t="s">
        <v>357</v>
      </c>
      <c r="VWH95" s="590" t="s">
        <v>357</v>
      </c>
      <c r="VWI95" s="590" t="s">
        <v>357</v>
      </c>
      <c r="VWJ95" s="590" t="s">
        <v>357</v>
      </c>
      <c r="VWK95" s="590" t="s">
        <v>357</v>
      </c>
      <c r="VWL95" s="590" t="s">
        <v>357</v>
      </c>
      <c r="VWM95" s="590" t="s">
        <v>357</v>
      </c>
      <c r="VWN95" s="590" t="s">
        <v>357</v>
      </c>
      <c r="VWO95" s="590" t="s">
        <v>357</v>
      </c>
      <c r="VWP95" s="590" t="s">
        <v>357</v>
      </c>
      <c r="VWQ95" s="590" t="s">
        <v>357</v>
      </c>
      <c r="VWR95" s="590" t="s">
        <v>357</v>
      </c>
      <c r="VWS95" s="590" t="s">
        <v>357</v>
      </c>
      <c r="VWT95" s="590" t="s">
        <v>357</v>
      </c>
      <c r="VWU95" s="590" t="s">
        <v>357</v>
      </c>
      <c r="VWV95" s="590" t="s">
        <v>357</v>
      </c>
      <c r="VWW95" s="590" t="s">
        <v>357</v>
      </c>
      <c r="VWX95" s="590" t="s">
        <v>357</v>
      </c>
      <c r="VWY95" s="590" t="s">
        <v>357</v>
      </c>
      <c r="VWZ95" s="590" t="s">
        <v>357</v>
      </c>
      <c r="VXA95" s="590" t="s">
        <v>357</v>
      </c>
      <c r="VXB95" s="590" t="s">
        <v>357</v>
      </c>
      <c r="VXC95" s="590" t="s">
        <v>357</v>
      </c>
      <c r="VXD95" s="590" t="s">
        <v>357</v>
      </c>
      <c r="VXE95" s="590" t="s">
        <v>357</v>
      </c>
      <c r="VXF95" s="590" t="s">
        <v>357</v>
      </c>
      <c r="VXG95" s="590" t="s">
        <v>357</v>
      </c>
      <c r="VXH95" s="590" t="s">
        <v>357</v>
      </c>
      <c r="VXI95" s="590" t="s">
        <v>357</v>
      </c>
      <c r="VXJ95" s="590" t="s">
        <v>357</v>
      </c>
      <c r="VXK95" s="590" t="s">
        <v>357</v>
      </c>
      <c r="VXL95" s="590" t="s">
        <v>357</v>
      </c>
      <c r="VXM95" s="590" t="s">
        <v>357</v>
      </c>
      <c r="VXN95" s="590" t="s">
        <v>357</v>
      </c>
      <c r="VXO95" s="590" t="s">
        <v>357</v>
      </c>
      <c r="VXP95" s="590" t="s">
        <v>357</v>
      </c>
      <c r="VXQ95" s="590" t="s">
        <v>357</v>
      </c>
      <c r="VXR95" s="590" t="s">
        <v>357</v>
      </c>
      <c r="VXS95" s="590" t="s">
        <v>357</v>
      </c>
      <c r="VXT95" s="590" t="s">
        <v>357</v>
      </c>
      <c r="VXU95" s="590" t="s">
        <v>357</v>
      </c>
      <c r="VXV95" s="590" t="s">
        <v>357</v>
      </c>
      <c r="VXW95" s="590" t="s">
        <v>357</v>
      </c>
      <c r="VXX95" s="590" t="s">
        <v>357</v>
      </c>
      <c r="VXY95" s="590" t="s">
        <v>357</v>
      </c>
      <c r="VXZ95" s="590" t="s">
        <v>357</v>
      </c>
      <c r="VYA95" s="590" t="s">
        <v>357</v>
      </c>
      <c r="VYB95" s="590" t="s">
        <v>357</v>
      </c>
      <c r="VYC95" s="590" t="s">
        <v>357</v>
      </c>
      <c r="VYD95" s="590" t="s">
        <v>357</v>
      </c>
      <c r="VYE95" s="590" t="s">
        <v>357</v>
      </c>
      <c r="VYF95" s="590" t="s">
        <v>357</v>
      </c>
      <c r="VYG95" s="590" t="s">
        <v>357</v>
      </c>
      <c r="VYH95" s="590" t="s">
        <v>357</v>
      </c>
      <c r="VYI95" s="590" t="s">
        <v>357</v>
      </c>
      <c r="VYJ95" s="590" t="s">
        <v>357</v>
      </c>
      <c r="VYK95" s="590" t="s">
        <v>357</v>
      </c>
      <c r="VYL95" s="590" t="s">
        <v>357</v>
      </c>
      <c r="VYM95" s="590" t="s">
        <v>357</v>
      </c>
      <c r="VYN95" s="590" t="s">
        <v>357</v>
      </c>
      <c r="VYO95" s="590" t="s">
        <v>357</v>
      </c>
      <c r="VYP95" s="590" t="s">
        <v>357</v>
      </c>
      <c r="VYQ95" s="590" t="s">
        <v>357</v>
      </c>
      <c r="VYR95" s="590" t="s">
        <v>357</v>
      </c>
      <c r="VYS95" s="590" t="s">
        <v>357</v>
      </c>
      <c r="VYT95" s="590" t="s">
        <v>357</v>
      </c>
      <c r="VYU95" s="590" t="s">
        <v>357</v>
      </c>
      <c r="VYV95" s="590" t="s">
        <v>357</v>
      </c>
      <c r="VYW95" s="590" t="s">
        <v>357</v>
      </c>
      <c r="VYX95" s="590" t="s">
        <v>357</v>
      </c>
      <c r="VYY95" s="590" t="s">
        <v>357</v>
      </c>
      <c r="VYZ95" s="590" t="s">
        <v>357</v>
      </c>
      <c r="VZA95" s="590" t="s">
        <v>357</v>
      </c>
      <c r="VZB95" s="590" t="s">
        <v>357</v>
      </c>
      <c r="VZC95" s="590" t="s">
        <v>357</v>
      </c>
      <c r="VZD95" s="590" t="s">
        <v>357</v>
      </c>
      <c r="VZE95" s="590" t="s">
        <v>357</v>
      </c>
      <c r="VZF95" s="590" t="s">
        <v>357</v>
      </c>
      <c r="VZG95" s="590" t="s">
        <v>357</v>
      </c>
      <c r="VZH95" s="590" t="s">
        <v>357</v>
      </c>
      <c r="VZI95" s="590" t="s">
        <v>357</v>
      </c>
      <c r="VZJ95" s="590" t="s">
        <v>357</v>
      </c>
      <c r="VZK95" s="590" t="s">
        <v>357</v>
      </c>
      <c r="VZL95" s="590" t="s">
        <v>357</v>
      </c>
      <c r="VZM95" s="590" t="s">
        <v>357</v>
      </c>
      <c r="VZN95" s="590" t="s">
        <v>357</v>
      </c>
      <c r="VZO95" s="590" t="s">
        <v>357</v>
      </c>
      <c r="VZP95" s="590" t="s">
        <v>357</v>
      </c>
      <c r="VZQ95" s="590" t="s">
        <v>357</v>
      </c>
      <c r="VZR95" s="590" t="s">
        <v>357</v>
      </c>
      <c r="VZS95" s="590" t="s">
        <v>357</v>
      </c>
      <c r="VZT95" s="590" t="s">
        <v>357</v>
      </c>
      <c r="VZU95" s="590" t="s">
        <v>357</v>
      </c>
      <c r="VZV95" s="590" t="s">
        <v>357</v>
      </c>
      <c r="VZW95" s="590" t="s">
        <v>357</v>
      </c>
      <c r="VZX95" s="590" t="s">
        <v>357</v>
      </c>
      <c r="VZY95" s="590" t="s">
        <v>357</v>
      </c>
      <c r="VZZ95" s="590" t="s">
        <v>357</v>
      </c>
      <c r="WAA95" s="590" t="s">
        <v>357</v>
      </c>
      <c r="WAB95" s="590" t="s">
        <v>357</v>
      </c>
      <c r="WAC95" s="590" t="s">
        <v>357</v>
      </c>
      <c r="WAD95" s="590" t="s">
        <v>357</v>
      </c>
      <c r="WAE95" s="590" t="s">
        <v>357</v>
      </c>
      <c r="WAF95" s="590" t="s">
        <v>357</v>
      </c>
      <c r="WAG95" s="590" t="s">
        <v>357</v>
      </c>
      <c r="WAH95" s="590" t="s">
        <v>357</v>
      </c>
      <c r="WAI95" s="590" t="s">
        <v>357</v>
      </c>
      <c r="WAJ95" s="590" t="s">
        <v>357</v>
      </c>
      <c r="WAK95" s="590" t="s">
        <v>357</v>
      </c>
      <c r="WAL95" s="590" t="s">
        <v>357</v>
      </c>
      <c r="WAM95" s="590" t="s">
        <v>357</v>
      </c>
      <c r="WAN95" s="590" t="s">
        <v>357</v>
      </c>
      <c r="WAO95" s="590" t="s">
        <v>357</v>
      </c>
      <c r="WAP95" s="590" t="s">
        <v>357</v>
      </c>
      <c r="WAQ95" s="590" t="s">
        <v>357</v>
      </c>
      <c r="WAR95" s="590" t="s">
        <v>357</v>
      </c>
      <c r="WAS95" s="590" t="s">
        <v>357</v>
      </c>
      <c r="WAT95" s="590" t="s">
        <v>357</v>
      </c>
      <c r="WAU95" s="590" t="s">
        <v>357</v>
      </c>
      <c r="WAV95" s="590" t="s">
        <v>357</v>
      </c>
      <c r="WAW95" s="590" t="s">
        <v>357</v>
      </c>
      <c r="WAX95" s="590" t="s">
        <v>357</v>
      </c>
      <c r="WAY95" s="590" t="s">
        <v>357</v>
      </c>
      <c r="WAZ95" s="590" t="s">
        <v>357</v>
      </c>
      <c r="WBA95" s="590" t="s">
        <v>357</v>
      </c>
      <c r="WBB95" s="590" t="s">
        <v>357</v>
      </c>
      <c r="WBC95" s="590" t="s">
        <v>357</v>
      </c>
      <c r="WBD95" s="590" t="s">
        <v>357</v>
      </c>
      <c r="WBE95" s="590" t="s">
        <v>357</v>
      </c>
      <c r="WBF95" s="590" t="s">
        <v>357</v>
      </c>
      <c r="WBG95" s="590" t="s">
        <v>357</v>
      </c>
      <c r="WBH95" s="590" t="s">
        <v>357</v>
      </c>
      <c r="WBI95" s="590" t="s">
        <v>357</v>
      </c>
      <c r="WBJ95" s="590" t="s">
        <v>357</v>
      </c>
      <c r="WBK95" s="590" t="s">
        <v>357</v>
      </c>
      <c r="WBL95" s="590" t="s">
        <v>357</v>
      </c>
      <c r="WBM95" s="590" t="s">
        <v>357</v>
      </c>
      <c r="WBN95" s="590" t="s">
        <v>357</v>
      </c>
      <c r="WBO95" s="590" t="s">
        <v>357</v>
      </c>
      <c r="WBP95" s="590" t="s">
        <v>357</v>
      </c>
      <c r="WBQ95" s="590" t="s">
        <v>357</v>
      </c>
      <c r="WBR95" s="590" t="s">
        <v>357</v>
      </c>
      <c r="WBS95" s="590" t="s">
        <v>357</v>
      </c>
      <c r="WBT95" s="590" t="s">
        <v>357</v>
      </c>
      <c r="WBU95" s="590" t="s">
        <v>357</v>
      </c>
      <c r="WBV95" s="590" t="s">
        <v>357</v>
      </c>
      <c r="WBW95" s="590" t="s">
        <v>357</v>
      </c>
      <c r="WBX95" s="590" t="s">
        <v>357</v>
      </c>
      <c r="WBY95" s="590" t="s">
        <v>357</v>
      </c>
      <c r="WBZ95" s="590" t="s">
        <v>357</v>
      </c>
      <c r="WCA95" s="590" t="s">
        <v>357</v>
      </c>
      <c r="WCB95" s="590" t="s">
        <v>357</v>
      </c>
      <c r="WCC95" s="590" t="s">
        <v>357</v>
      </c>
      <c r="WCD95" s="590" t="s">
        <v>357</v>
      </c>
      <c r="WCE95" s="590" t="s">
        <v>357</v>
      </c>
      <c r="WCF95" s="590" t="s">
        <v>357</v>
      </c>
      <c r="WCG95" s="590" t="s">
        <v>357</v>
      </c>
      <c r="WCH95" s="590" t="s">
        <v>357</v>
      </c>
      <c r="WCI95" s="590" t="s">
        <v>357</v>
      </c>
      <c r="WCJ95" s="590" t="s">
        <v>357</v>
      </c>
      <c r="WCK95" s="590" t="s">
        <v>357</v>
      </c>
      <c r="WCL95" s="590" t="s">
        <v>357</v>
      </c>
      <c r="WCM95" s="590" t="s">
        <v>357</v>
      </c>
      <c r="WCN95" s="590" t="s">
        <v>357</v>
      </c>
      <c r="WCO95" s="590" t="s">
        <v>357</v>
      </c>
      <c r="WCP95" s="590" t="s">
        <v>357</v>
      </c>
      <c r="WCQ95" s="590" t="s">
        <v>357</v>
      </c>
      <c r="WCR95" s="590" t="s">
        <v>357</v>
      </c>
      <c r="WCS95" s="590" t="s">
        <v>357</v>
      </c>
      <c r="WCT95" s="590" t="s">
        <v>357</v>
      </c>
      <c r="WCU95" s="590" t="s">
        <v>357</v>
      </c>
      <c r="WCV95" s="590" t="s">
        <v>357</v>
      </c>
      <c r="WCW95" s="590" t="s">
        <v>357</v>
      </c>
      <c r="WCX95" s="590" t="s">
        <v>357</v>
      </c>
      <c r="WCY95" s="590" t="s">
        <v>357</v>
      </c>
      <c r="WCZ95" s="590" t="s">
        <v>357</v>
      </c>
      <c r="WDA95" s="590" t="s">
        <v>357</v>
      </c>
      <c r="WDB95" s="590" t="s">
        <v>357</v>
      </c>
      <c r="WDC95" s="590" t="s">
        <v>357</v>
      </c>
      <c r="WDD95" s="590" t="s">
        <v>357</v>
      </c>
      <c r="WDE95" s="590" t="s">
        <v>357</v>
      </c>
      <c r="WDF95" s="590" t="s">
        <v>357</v>
      </c>
      <c r="WDG95" s="590" t="s">
        <v>357</v>
      </c>
      <c r="WDH95" s="590" t="s">
        <v>357</v>
      </c>
      <c r="WDI95" s="590" t="s">
        <v>357</v>
      </c>
      <c r="WDJ95" s="590" t="s">
        <v>357</v>
      </c>
      <c r="WDK95" s="590" t="s">
        <v>357</v>
      </c>
      <c r="WDL95" s="590" t="s">
        <v>357</v>
      </c>
      <c r="WDM95" s="590" t="s">
        <v>357</v>
      </c>
      <c r="WDN95" s="590" t="s">
        <v>357</v>
      </c>
      <c r="WDO95" s="590" t="s">
        <v>357</v>
      </c>
      <c r="WDP95" s="590" t="s">
        <v>357</v>
      </c>
      <c r="WDQ95" s="590" t="s">
        <v>357</v>
      </c>
      <c r="WDR95" s="590" t="s">
        <v>357</v>
      </c>
      <c r="WDS95" s="590" t="s">
        <v>357</v>
      </c>
      <c r="WDT95" s="590" t="s">
        <v>357</v>
      </c>
      <c r="WDU95" s="590" t="s">
        <v>357</v>
      </c>
      <c r="WDV95" s="590" t="s">
        <v>357</v>
      </c>
      <c r="WDW95" s="590" t="s">
        <v>357</v>
      </c>
      <c r="WDX95" s="590" t="s">
        <v>357</v>
      </c>
      <c r="WDY95" s="590" t="s">
        <v>357</v>
      </c>
      <c r="WDZ95" s="590" t="s">
        <v>357</v>
      </c>
      <c r="WEA95" s="590" t="s">
        <v>357</v>
      </c>
      <c r="WEB95" s="590" t="s">
        <v>357</v>
      </c>
      <c r="WEC95" s="590" t="s">
        <v>357</v>
      </c>
      <c r="WED95" s="590" t="s">
        <v>357</v>
      </c>
      <c r="WEE95" s="590" t="s">
        <v>357</v>
      </c>
      <c r="WEF95" s="590" t="s">
        <v>357</v>
      </c>
      <c r="WEG95" s="590" t="s">
        <v>357</v>
      </c>
      <c r="WEH95" s="590" t="s">
        <v>357</v>
      </c>
      <c r="WEI95" s="590" t="s">
        <v>357</v>
      </c>
      <c r="WEJ95" s="590" t="s">
        <v>357</v>
      </c>
      <c r="WEK95" s="590" t="s">
        <v>357</v>
      </c>
      <c r="WEL95" s="590" t="s">
        <v>357</v>
      </c>
      <c r="WEM95" s="590" t="s">
        <v>357</v>
      </c>
      <c r="WEN95" s="590" t="s">
        <v>357</v>
      </c>
      <c r="WEO95" s="590" t="s">
        <v>357</v>
      </c>
      <c r="WEP95" s="590" t="s">
        <v>357</v>
      </c>
      <c r="WEQ95" s="590" t="s">
        <v>357</v>
      </c>
      <c r="WER95" s="590" t="s">
        <v>357</v>
      </c>
      <c r="WES95" s="590" t="s">
        <v>357</v>
      </c>
      <c r="WET95" s="590" t="s">
        <v>357</v>
      </c>
      <c r="WEU95" s="590" t="s">
        <v>357</v>
      </c>
      <c r="WEV95" s="590" t="s">
        <v>357</v>
      </c>
      <c r="WEW95" s="590" t="s">
        <v>357</v>
      </c>
      <c r="WEX95" s="590" t="s">
        <v>357</v>
      </c>
      <c r="WEY95" s="590" t="s">
        <v>357</v>
      </c>
      <c r="WEZ95" s="590" t="s">
        <v>357</v>
      </c>
      <c r="WFA95" s="590" t="s">
        <v>357</v>
      </c>
      <c r="WFB95" s="590" t="s">
        <v>357</v>
      </c>
      <c r="WFC95" s="590" t="s">
        <v>357</v>
      </c>
      <c r="WFD95" s="590" t="s">
        <v>357</v>
      </c>
      <c r="WFE95" s="590" t="s">
        <v>357</v>
      </c>
      <c r="WFF95" s="590" t="s">
        <v>357</v>
      </c>
      <c r="WFG95" s="590" t="s">
        <v>357</v>
      </c>
      <c r="WFH95" s="590" t="s">
        <v>357</v>
      </c>
      <c r="WFI95" s="590" t="s">
        <v>357</v>
      </c>
      <c r="WFJ95" s="590" t="s">
        <v>357</v>
      </c>
      <c r="WFK95" s="590" t="s">
        <v>357</v>
      </c>
      <c r="WFL95" s="590" t="s">
        <v>357</v>
      </c>
      <c r="WFM95" s="590" t="s">
        <v>357</v>
      </c>
      <c r="WFN95" s="590" t="s">
        <v>357</v>
      </c>
      <c r="WFO95" s="590" t="s">
        <v>357</v>
      </c>
      <c r="WFP95" s="590" t="s">
        <v>357</v>
      </c>
      <c r="WFQ95" s="590" t="s">
        <v>357</v>
      </c>
      <c r="WFR95" s="590" t="s">
        <v>357</v>
      </c>
      <c r="WFS95" s="590" t="s">
        <v>357</v>
      </c>
      <c r="WFT95" s="590" t="s">
        <v>357</v>
      </c>
      <c r="WFU95" s="590" t="s">
        <v>357</v>
      </c>
      <c r="WFV95" s="590" t="s">
        <v>357</v>
      </c>
      <c r="WFW95" s="590" t="s">
        <v>357</v>
      </c>
      <c r="WFX95" s="590" t="s">
        <v>357</v>
      </c>
      <c r="WFY95" s="590" t="s">
        <v>357</v>
      </c>
      <c r="WFZ95" s="590" t="s">
        <v>357</v>
      </c>
      <c r="WGA95" s="590" t="s">
        <v>357</v>
      </c>
      <c r="WGB95" s="590" t="s">
        <v>357</v>
      </c>
      <c r="WGC95" s="590" t="s">
        <v>357</v>
      </c>
      <c r="WGD95" s="590" t="s">
        <v>357</v>
      </c>
      <c r="WGE95" s="590" t="s">
        <v>357</v>
      </c>
      <c r="WGF95" s="590" t="s">
        <v>357</v>
      </c>
      <c r="WGG95" s="590" t="s">
        <v>357</v>
      </c>
      <c r="WGH95" s="590" t="s">
        <v>357</v>
      </c>
      <c r="WGI95" s="590" t="s">
        <v>357</v>
      </c>
      <c r="WGJ95" s="590" t="s">
        <v>357</v>
      </c>
      <c r="WGK95" s="590" t="s">
        <v>357</v>
      </c>
      <c r="WGL95" s="590" t="s">
        <v>357</v>
      </c>
      <c r="WGM95" s="590" t="s">
        <v>357</v>
      </c>
      <c r="WGN95" s="590" t="s">
        <v>357</v>
      </c>
      <c r="WGO95" s="590" t="s">
        <v>357</v>
      </c>
      <c r="WGP95" s="590" t="s">
        <v>357</v>
      </c>
      <c r="WGQ95" s="590" t="s">
        <v>357</v>
      </c>
      <c r="WGR95" s="590" t="s">
        <v>357</v>
      </c>
      <c r="WGS95" s="590" t="s">
        <v>357</v>
      </c>
      <c r="WGT95" s="590" t="s">
        <v>357</v>
      </c>
      <c r="WGU95" s="590" t="s">
        <v>357</v>
      </c>
      <c r="WGV95" s="590" t="s">
        <v>357</v>
      </c>
      <c r="WGW95" s="590" t="s">
        <v>357</v>
      </c>
      <c r="WGX95" s="590" t="s">
        <v>357</v>
      </c>
      <c r="WGY95" s="590" t="s">
        <v>357</v>
      </c>
      <c r="WGZ95" s="590" t="s">
        <v>357</v>
      </c>
      <c r="WHA95" s="590" t="s">
        <v>357</v>
      </c>
      <c r="WHB95" s="590" t="s">
        <v>357</v>
      </c>
      <c r="WHC95" s="590" t="s">
        <v>357</v>
      </c>
      <c r="WHD95" s="590" t="s">
        <v>357</v>
      </c>
      <c r="WHE95" s="590" t="s">
        <v>357</v>
      </c>
      <c r="WHF95" s="590" t="s">
        <v>357</v>
      </c>
      <c r="WHG95" s="590" t="s">
        <v>357</v>
      </c>
      <c r="WHH95" s="590" t="s">
        <v>357</v>
      </c>
      <c r="WHI95" s="590" t="s">
        <v>357</v>
      </c>
      <c r="WHJ95" s="590" t="s">
        <v>357</v>
      </c>
      <c r="WHK95" s="590" t="s">
        <v>357</v>
      </c>
      <c r="WHL95" s="590" t="s">
        <v>357</v>
      </c>
      <c r="WHM95" s="590" t="s">
        <v>357</v>
      </c>
      <c r="WHN95" s="590" t="s">
        <v>357</v>
      </c>
      <c r="WHO95" s="590" t="s">
        <v>357</v>
      </c>
      <c r="WHP95" s="590" t="s">
        <v>357</v>
      </c>
      <c r="WHQ95" s="590" t="s">
        <v>357</v>
      </c>
      <c r="WHR95" s="590" t="s">
        <v>357</v>
      </c>
      <c r="WHS95" s="590" t="s">
        <v>357</v>
      </c>
      <c r="WHT95" s="590" t="s">
        <v>357</v>
      </c>
      <c r="WHU95" s="590" t="s">
        <v>357</v>
      </c>
      <c r="WHV95" s="590" t="s">
        <v>357</v>
      </c>
      <c r="WHW95" s="590" t="s">
        <v>357</v>
      </c>
      <c r="WHX95" s="590" t="s">
        <v>357</v>
      </c>
      <c r="WHY95" s="590" t="s">
        <v>357</v>
      </c>
      <c r="WHZ95" s="590" t="s">
        <v>357</v>
      </c>
      <c r="WIA95" s="590" t="s">
        <v>357</v>
      </c>
      <c r="WIB95" s="590" t="s">
        <v>357</v>
      </c>
      <c r="WIC95" s="590" t="s">
        <v>357</v>
      </c>
      <c r="WID95" s="590" t="s">
        <v>357</v>
      </c>
      <c r="WIE95" s="590" t="s">
        <v>357</v>
      </c>
      <c r="WIF95" s="590" t="s">
        <v>357</v>
      </c>
      <c r="WIG95" s="590" t="s">
        <v>357</v>
      </c>
      <c r="WIH95" s="590" t="s">
        <v>357</v>
      </c>
      <c r="WII95" s="590" t="s">
        <v>357</v>
      </c>
      <c r="WIJ95" s="590" t="s">
        <v>357</v>
      </c>
      <c r="WIK95" s="590" t="s">
        <v>357</v>
      </c>
      <c r="WIL95" s="590" t="s">
        <v>357</v>
      </c>
      <c r="WIM95" s="590" t="s">
        <v>357</v>
      </c>
      <c r="WIN95" s="590" t="s">
        <v>357</v>
      </c>
      <c r="WIO95" s="590" t="s">
        <v>357</v>
      </c>
      <c r="WIP95" s="590" t="s">
        <v>357</v>
      </c>
      <c r="WIQ95" s="590" t="s">
        <v>357</v>
      </c>
      <c r="WIR95" s="590" t="s">
        <v>357</v>
      </c>
      <c r="WIS95" s="590" t="s">
        <v>357</v>
      </c>
      <c r="WIT95" s="590" t="s">
        <v>357</v>
      </c>
      <c r="WIU95" s="590" t="s">
        <v>357</v>
      </c>
      <c r="WIV95" s="590" t="s">
        <v>357</v>
      </c>
      <c r="WIW95" s="590" t="s">
        <v>357</v>
      </c>
      <c r="WIX95" s="590" t="s">
        <v>357</v>
      </c>
      <c r="WIY95" s="590" t="s">
        <v>357</v>
      </c>
      <c r="WIZ95" s="590" t="s">
        <v>357</v>
      </c>
      <c r="WJA95" s="590" t="s">
        <v>357</v>
      </c>
      <c r="WJB95" s="590" t="s">
        <v>357</v>
      </c>
      <c r="WJC95" s="590" t="s">
        <v>357</v>
      </c>
      <c r="WJD95" s="590" t="s">
        <v>357</v>
      </c>
      <c r="WJE95" s="590" t="s">
        <v>357</v>
      </c>
      <c r="WJF95" s="590" t="s">
        <v>357</v>
      </c>
      <c r="WJG95" s="590" t="s">
        <v>357</v>
      </c>
      <c r="WJH95" s="590" t="s">
        <v>357</v>
      </c>
      <c r="WJI95" s="590" t="s">
        <v>357</v>
      </c>
      <c r="WJJ95" s="590" t="s">
        <v>357</v>
      </c>
      <c r="WJK95" s="590" t="s">
        <v>357</v>
      </c>
      <c r="WJL95" s="590" t="s">
        <v>357</v>
      </c>
      <c r="WJM95" s="590" t="s">
        <v>357</v>
      </c>
      <c r="WJN95" s="590" t="s">
        <v>357</v>
      </c>
      <c r="WJO95" s="590" t="s">
        <v>357</v>
      </c>
      <c r="WJP95" s="590" t="s">
        <v>357</v>
      </c>
      <c r="WJQ95" s="590" t="s">
        <v>357</v>
      </c>
      <c r="WJR95" s="590" t="s">
        <v>357</v>
      </c>
      <c r="WJS95" s="590" t="s">
        <v>357</v>
      </c>
      <c r="WJT95" s="590" t="s">
        <v>357</v>
      </c>
      <c r="WJU95" s="590" t="s">
        <v>357</v>
      </c>
      <c r="WJV95" s="590" t="s">
        <v>357</v>
      </c>
      <c r="WJW95" s="590" t="s">
        <v>357</v>
      </c>
      <c r="WJX95" s="590" t="s">
        <v>357</v>
      </c>
      <c r="WJY95" s="590" t="s">
        <v>357</v>
      </c>
      <c r="WJZ95" s="590" t="s">
        <v>357</v>
      </c>
      <c r="WKA95" s="590" t="s">
        <v>357</v>
      </c>
      <c r="WKB95" s="590" t="s">
        <v>357</v>
      </c>
      <c r="WKC95" s="590" t="s">
        <v>357</v>
      </c>
      <c r="WKD95" s="590" t="s">
        <v>357</v>
      </c>
      <c r="WKE95" s="590" t="s">
        <v>357</v>
      </c>
      <c r="WKF95" s="590" t="s">
        <v>357</v>
      </c>
      <c r="WKG95" s="590" t="s">
        <v>357</v>
      </c>
      <c r="WKH95" s="590" t="s">
        <v>357</v>
      </c>
      <c r="WKI95" s="590" t="s">
        <v>357</v>
      </c>
      <c r="WKJ95" s="590" t="s">
        <v>357</v>
      </c>
      <c r="WKK95" s="590" t="s">
        <v>357</v>
      </c>
      <c r="WKL95" s="590" t="s">
        <v>357</v>
      </c>
      <c r="WKM95" s="590" t="s">
        <v>357</v>
      </c>
      <c r="WKN95" s="590" t="s">
        <v>357</v>
      </c>
      <c r="WKO95" s="590" t="s">
        <v>357</v>
      </c>
      <c r="WKP95" s="590" t="s">
        <v>357</v>
      </c>
      <c r="WKQ95" s="590" t="s">
        <v>357</v>
      </c>
      <c r="WKR95" s="590" t="s">
        <v>357</v>
      </c>
      <c r="WKS95" s="590" t="s">
        <v>357</v>
      </c>
      <c r="WKT95" s="590" t="s">
        <v>357</v>
      </c>
      <c r="WKU95" s="590" t="s">
        <v>357</v>
      </c>
      <c r="WKV95" s="590" t="s">
        <v>357</v>
      </c>
      <c r="WKW95" s="590" t="s">
        <v>357</v>
      </c>
      <c r="WKX95" s="590" t="s">
        <v>357</v>
      </c>
      <c r="WKY95" s="590" t="s">
        <v>357</v>
      </c>
      <c r="WKZ95" s="590" t="s">
        <v>357</v>
      </c>
      <c r="WLA95" s="590" t="s">
        <v>357</v>
      </c>
      <c r="WLB95" s="590" t="s">
        <v>357</v>
      </c>
      <c r="WLC95" s="590" t="s">
        <v>357</v>
      </c>
      <c r="WLD95" s="590" t="s">
        <v>357</v>
      </c>
      <c r="WLE95" s="590" t="s">
        <v>357</v>
      </c>
      <c r="WLF95" s="590" t="s">
        <v>357</v>
      </c>
      <c r="WLG95" s="590" t="s">
        <v>357</v>
      </c>
      <c r="WLH95" s="590" t="s">
        <v>357</v>
      </c>
      <c r="WLI95" s="590" t="s">
        <v>357</v>
      </c>
      <c r="WLJ95" s="590" t="s">
        <v>357</v>
      </c>
      <c r="WLK95" s="590" t="s">
        <v>357</v>
      </c>
      <c r="WLL95" s="590" t="s">
        <v>357</v>
      </c>
      <c r="WLM95" s="590" t="s">
        <v>357</v>
      </c>
      <c r="WLN95" s="590" t="s">
        <v>357</v>
      </c>
      <c r="WLO95" s="590" t="s">
        <v>357</v>
      </c>
      <c r="WLP95" s="590" t="s">
        <v>357</v>
      </c>
      <c r="WLQ95" s="590" t="s">
        <v>357</v>
      </c>
      <c r="WLR95" s="590" t="s">
        <v>357</v>
      </c>
      <c r="WLS95" s="590" t="s">
        <v>357</v>
      </c>
      <c r="WLT95" s="590" t="s">
        <v>357</v>
      </c>
      <c r="WLU95" s="590" t="s">
        <v>357</v>
      </c>
      <c r="WLV95" s="590" t="s">
        <v>357</v>
      </c>
      <c r="WLW95" s="590" t="s">
        <v>357</v>
      </c>
      <c r="WLX95" s="590" t="s">
        <v>357</v>
      </c>
      <c r="WLY95" s="590" t="s">
        <v>357</v>
      </c>
      <c r="WLZ95" s="590" t="s">
        <v>357</v>
      </c>
      <c r="WMA95" s="590" t="s">
        <v>357</v>
      </c>
      <c r="WMB95" s="590" t="s">
        <v>357</v>
      </c>
      <c r="WMC95" s="590" t="s">
        <v>357</v>
      </c>
      <c r="WMD95" s="590" t="s">
        <v>357</v>
      </c>
      <c r="WME95" s="590" t="s">
        <v>357</v>
      </c>
      <c r="WMF95" s="590" t="s">
        <v>357</v>
      </c>
      <c r="WMG95" s="590" t="s">
        <v>357</v>
      </c>
      <c r="WMH95" s="590" t="s">
        <v>357</v>
      </c>
      <c r="WMI95" s="590" t="s">
        <v>357</v>
      </c>
      <c r="WMJ95" s="590" t="s">
        <v>357</v>
      </c>
      <c r="WMK95" s="590" t="s">
        <v>357</v>
      </c>
      <c r="WML95" s="590" t="s">
        <v>357</v>
      </c>
      <c r="WMM95" s="590" t="s">
        <v>357</v>
      </c>
      <c r="WMN95" s="590" t="s">
        <v>357</v>
      </c>
      <c r="WMO95" s="590" t="s">
        <v>357</v>
      </c>
      <c r="WMP95" s="590" t="s">
        <v>357</v>
      </c>
      <c r="WMQ95" s="590" t="s">
        <v>357</v>
      </c>
      <c r="WMR95" s="590" t="s">
        <v>357</v>
      </c>
      <c r="WMS95" s="590" t="s">
        <v>357</v>
      </c>
      <c r="WMT95" s="590" t="s">
        <v>357</v>
      </c>
      <c r="WMU95" s="590" t="s">
        <v>357</v>
      </c>
      <c r="WMV95" s="590" t="s">
        <v>357</v>
      </c>
      <c r="WMW95" s="590" t="s">
        <v>357</v>
      </c>
      <c r="WMX95" s="590" t="s">
        <v>357</v>
      </c>
      <c r="WMY95" s="590" t="s">
        <v>357</v>
      </c>
      <c r="WMZ95" s="590" t="s">
        <v>357</v>
      </c>
      <c r="WNA95" s="590" t="s">
        <v>357</v>
      </c>
      <c r="WNB95" s="590" t="s">
        <v>357</v>
      </c>
      <c r="WNC95" s="590" t="s">
        <v>357</v>
      </c>
      <c r="WND95" s="590" t="s">
        <v>357</v>
      </c>
      <c r="WNE95" s="590" t="s">
        <v>357</v>
      </c>
      <c r="WNF95" s="590" t="s">
        <v>357</v>
      </c>
      <c r="WNG95" s="590" t="s">
        <v>357</v>
      </c>
      <c r="WNH95" s="590" t="s">
        <v>357</v>
      </c>
      <c r="WNI95" s="590" t="s">
        <v>357</v>
      </c>
      <c r="WNJ95" s="590" t="s">
        <v>357</v>
      </c>
      <c r="WNK95" s="590" t="s">
        <v>357</v>
      </c>
      <c r="WNL95" s="590" t="s">
        <v>357</v>
      </c>
      <c r="WNM95" s="590" t="s">
        <v>357</v>
      </c>
      <c r="WNN95" s="590" t="s">
        <v>357</v>
      </c>
      <c r="WNO95" s="590" t="s">
        <v>357</v>
      </c>
      <c r="WNP95" s="590" t="s">
        <v>357</v>
      </c>
      <c r="WNQ95" s="590" t="s">
        <v>357</v>
      </c>
      <c r="WNR95" s="590" t="s">
        <v>357</v>
      </c>
      <c r="WNS95" s="590" t="s">
        <v>357</v>
      </c>
      <c r="WNT95" s="590" t="s">
        <v>357</v>
      </c>
      <c r="WNU95" s="590" t="s">
        <v>357</v>
      </c>
      <c r="WNV95" s="590" t="s">
        <v>357</v>
      </c>
      <c r="WNW95" s="590" t="s">
        <v>357</v>
      </c>
      <c r="WNX95" s="590" t="s">
        <v>357</v>
      </c>
      <c r="WNY95" s="590" t="s">
        <v>357</v>
      </c>
      <c r="WNZ95" s="590" t="s">
        <v>357</v>
      </c>
      <c r="WOA95" s="590" t="s">
        <v>357</v>
      </c>
      <c r="WOB95" s="590" t="s">
        <v>357</v>
      </c>
      <c r="WOC95" s="590" t="s">
        <v>357</v>
      </c>
      <c r="WOD95" s="590" t="s">
        <v>357</v>
      </c>
      <c r="WOE95" s="590" t="s">
        <v>357</v>
      </c>
      <c r="WOF95" s="590" t="s">
        <v>357</v>
      </c>
      <c r="WOG95" s="590" t="s">
        <v>357</v>
      </c>
      <c r="WOH95" s="590" t="s">
        <v>357</v>
      </c>
      <c r="WOI95" s="590" t="s">
        <v>357</v>
      </c>
      <c r="WOJ95" s="590" t="s">
        <v>357</v>
      </c>
      <c r="WOK95" s="590" t="s">
        <v>357</v>
      </c>
      <c r="WOL95" s="590" t="s">
        <v>357</v>
      </c>
      <c r="WOM95" s="590" t="s">
        <v>357</v>
      </c>
      <c r="WON95" s="590" t="s">
        <v>357</v>
      </c>
      <c r="WOO95" s="590" t="s">
        <v>357</v>
      </c>
      <c r="WOP95" s="590" t="s">
        <v>357</v>
      </c>
      <c r="WOQ95" s="590" t="s">
        <v>357</v>
      </c>
      <c r="WOR95" s="590" t="s">
        <v>357</v>
      </c>
      <c r="WOS95" s="590" t="s">
        <v>357</v>
      </c>
      <c r="WOT95" s="590" t="s">
        <v>357</v>
      </c>
      <c r="WOU95" s="590" t="s">
        <v>357</v>
      </c>
      <c r="WOV95" s="590" t="s">
        <v>357</v>
      </c>
      <c r="WOW95" s="590" t="s">
        <v>357</v>
      </c>
      <c r="WOX95" s="590" t="s">
        <v>357</v>
      </c>
      <c r="WOY95" s="590" t="s">
        <v>357</v>
      </c>
      <c r="WOZ95" s="590" t="s">
        <v>357</v>
      </c>
      <c r="WPA95" s="590" t="s">
        <v>357</v>
      </c>
      <c r="WPB95" s="590" t="s">
        <v>357</v>
      </c>
      <c r="WPC95" s="590" t="s">
        <v>357</v>
      </c>
      <c r="WPD95" s="590" t="s">
        <v>357</v>
      </c>
      <c r="WPE95" s="590" t="s">
        <v>357</v>
      </c>
      <c r="WPF95" s="590" t="s">
        <v>357</v>
      </c>
      <c r="WPG95" s="590" t="s">
        <v>357</v>
      </c>
      <c r="WPH95" s="590" t="s">
        <v>357</v>
      </c>
      <c r="WPI95" s="590" t="s">
        <v>357</v>
      </c>
      <c r="WPJ95" s="590" t="s">
        <v>357</v>
      </c>
      <c r="WPK95" s="590" t="s">
        <v>357</v>
      </c>
      <c r="WPL95" s="590" t="s">
        <v>357</v>
      </c>
      <c r="WPM95" s="590" t="s">
        <v>357</v>
      </c>
      <c r="WPN95" s="590" t="s">
        <v>357</v>
      </c>
      <c r="WPO95" s="590" t="s">
        <v>357</v>
      </c>
      <c r="WPP95" s="590" t="s">
        <v>357</v>
      </c>
      <c r="WPQ95" s="590" t="s">
        <v>357</v>
      </c>
      <c r="WPR95" s="590" t="s">
        <v>357</v>
      </c>
      <c r="WPS95" s="590" t="s">
        <v>357</v>
      </c>
      <c r="WPT95" s="590" t="s">
        <v>357</v>
      </c>
      <c r="WPU95" s="590" t="s">
        <v>357</v>
      </c>
      <c r="WPV95" s="590" t="s">
        <v>357</v>
      </c>
      <c r="WPW95" s="590" t="s">
        <v>357</v>
      </c>
      <c r="WPX95" s="590" t="s">
        <v>357</v>
      </c>
      <c r="WPY95" s="590" t="s">
        <v>357</v>
      </c>
      <c r="WPZ95" s="590" t="s">
        <v>357</v>
      </c>
      <c r="WQA95" s="590" t="s">
        <v>357</v>
      </c>
      <c r="WQB95" s="590" t="s">
        <v>357</v>
      </c>
      <c r="WQC95" s="590" t="s">
        <v>357</v>
      </c>
      <c r="WQD95" s="590" t="s">
        <v>357</v>
      </c>
      <c r="WQE95" s="590" t="s">
        <v>357</v>
      </c>
      <c r="WQF95" s="590" t="s">
        <v>357</v>
      </c>
      <c r="WQG95" s="590" t="s">
        <v>357</v>
      </c>
      <c r="WQH95" s="590" t="s">
        <v>357</v>
      </c>
      <c r="WQI95" s="590" t="s">
        <v>357</v>
      </c>
      <c r="WQJ95" s="590" t="s">
        <v>357</v>
      </c>
      <c r="WQK95" s="590" t="s">
        <v>357</v>
      </c>
      <c r="WQL95" s="590" t="s">
        <v>357</v>
      </c>
      <c r="WQM95" s="590" t="s">
        <v>357</v>
      </c>
      <c r="WQN95" s="590" t="s">
        <v>357</v>
      </c>
      <c r="WQO95" s="590" t="s">
        <v>357</v>
      </c>
      <c r="WQP95" s="590" t="s">
        <v>357</v>
      </c>
      <c r="WQQ95" s="590" t="s">
        <v>357</v>
      </c>
      <c r="WQR95" s="590" t="s">
        <v>357</v>
      </c>
      <c r="WQS95" s="590" t="s">
        <v>357</v>
      </c>
      <c r="WQT95" s="590" t="s">
        <v>357</v>
      </c>
      <c r="WQU95" s="590" t="s">
        <v>357</v>
      </c>
      <c r="WQV95" s="590" t="s">
        <v>357</v>
      </c>
      <c r="WQW95" s="590" t="s">
        <v>357</v>
      </c>
      <c r="WQX95" s="590" t="s">
        <v>357</v>
      </c>
      <c r="WQY95" s="590" t="s">
        <v>357</v>
      </c>
      <c r="WQZ95" s="590" t="s">
        <v>357</v>
      </c>
      <c r="WRA95" s="590" t="s">
        <v>357</v>
      </c>
      <c r="WRB95" s="590" t="s">
        <v>357</v>
      </c>
      <c r="WRC95" s="590" t="s">
        <v>357</v>
      </c>
      <c r="WRD95" s="590" t="s">
        <v>357</v>
      </c>
      <c r="WRE95" s="590" t="s">
        <v>357</v>
      </c>
      <c r="WRF95" s="590" t="s">
        <v>357</v>
      </c>
      <c r="WRG95" s="590" t="s">
        <v>357</v>
      </c>
      <c r="WRH95" s="590" t="s">
        <v>357</v>
      </c>
      <c r="WRI95" s="590" t="s">
        <v>357</v>
      </c>
      <c r="WRJ95" s="590" t="s">
        <v>357</v>
      </c>
      <c r="WRK95" s="590" t="s">
        <v>357</v>
      </c>
      <c r="WRL95" s="590" t="s">
        <v>357</v>
      </c>
      <c r="WRM95" s="590" t="s">
        <v>357</v>
      </c>
      <c r="WRN95" s="590" t="s">
        <v>357</v>
      </c>
      <c r="WRO95" s="590" t="s">
        <v>357</v>
      </c>
      <c r="WRP95" s="590" t="s">
        <v>357</v>
      </c>
      <c r="WRQ95" s="590" t="s">
        <v>357</v>
      </c>
      <c r="WRR95" s="590" t="s">
        <v>357</v>
      </c>
      <c r="WRS95" s="590" t="s">
        <v>357</v>
      </c>
      <c r="WRT95" s="590" t="s">
        <v>357</v>
      </c>
      <c r="WRU95" s="590" t="s">
        <v>357</v>
      </c>
      <c r="WRV95" s="590" t="s">
        <v>357</v>
      </c>
      <c r="WRW95" s="590" t="s">
        <v>357</v>
      </c>
      <c r="WRX95" s="590" t="s">
        <v>357</v>
      </c>
      <c r="WRY95" s="590" t="s">
        <v>357</v>
      </c>
      <c r="WRZ95" s="590" t="s">
        <v>357</v>
      </c>
      <c r="WSA95" s="590" t="s">
        <v>357</v>
      </c>
      <c r="WSB95" s="590" t="s">
        <v>357</v>
      </c>
      <c r="WSC95" s="590" t="s">
        <v>357</v>
      </c>
      <c r="WSD95" s="590" t="s">
        <v>357</v>
      </c>
      <c r="WSE95" s="590" t="s">
        <v>357</v>
      </c>
      <c r="WSF95" s="590" t="s">
        <v>357</v>
      </c>
      <c r="WSG95" s="590" t="s">
        <v>357</v>
      </c>
      <c r="WSH95" s="590" t="s">
        <v>357</v>
      </c>
      <c r="WSI95" s="590" t="s">
        <v>357</v>
      </c>
      <c r="WSJ95" s="590" t="s">
        <v>357</v>
      </c>
      <c r="WSK95" s="590" t="s">
        <v>357</v>
      </c>
      <c r="WSL95" s="590" t="s">
        <v>357</v>
      </c>
      <c r="WSM95" s="590" t="s">
        <v>357</v>
      </c>
      <c r="WSN95" s="590" t="s">
        <v>357</v>
      </c>
      <c r="WSO95" s="590" t="s">
        <v>357</v>
      </c>
      <c r="WSP95" s="590" t="s">
        <v>357</v>
      </c>
      <c r="WSQ95" s="590" t="s">
        <v>357</v>
      </c>
      <c r="WSR95" s="590" t="s">
        <v>357</v>
      </c>
      <c r="WSS95" s="590" t="s">
        <v>357</v>
      </c>
      <c r="WST95" s="590" t="s">
        <v>357</v>
      </c>
      <c r="WSU95" s="590" t="s">
        <v>357</v>
      </c>
      <c r="WSV95" s="590" t="s">
        <v>357</v>
      </c>
      <c r="WSW95" s="590" t="s">
        <v>357</v>
      </c>
      <c r="WSX95" s="590" t="s">
        <v>357</v>
      </c>
      <c r="WSY95" s="590" t="s">
        <v>357</v>
      </c>
      <c r="WSZ95" s="590" t="s">
        <v>357</v>
      </c>
      <c r="WTA95" s="590" t="s">
        <v>357</v>
      </c>
      <c r="WTB95" s="590" t="s">
        <v>357</v>
      </c>
      <c r="WTC95" s="590" t="s">
        <v>357</v>
      </c>
      <c r="WTD95" s="590" t="s">
        <v>357</v>
      </c>
      <c r="WTE95" s="590" t="s">
        <v>357</v>
      </c>
      <c r="WTF95" s="590" t="s">
        <v>357</v>
      </c>
      <c r="WTG95" s="590" t="s">
        <v>357</v>
      </c>
      <c r="WTH95" s="590" t="s">
        <v>357</v>
      </c>
      <c r="WTI95" s="590" t="s">
        <v>357</v>
      </c>
      <c r="WTJ95" s="590" t="s">
        <v>357</v>
      </c>
      <c r="WTK95" s="590" t="s">
        <v>357</v>
      </c>
      <c r="WTL95" s="590" t="s">
        <v>357</v>
      </c>
      <c r="WTM95" s="590" t="s">
        <v>357</v>
      </c>
      <c r="WTN95" s="590" t="s">
        <v>357</v>
      </c>
      <c r="WTO95" s="590" t="s">
        <v>357</v>
      </c>
      <c r="WTP95" s="590" t="s">
        <v>357</v>
      </c>
      <c r="WTQ95" s="590" t="s">
        <v>357</v>
      </c>
      <c r="WTR95" s="590" t="s">
        <v>357</v>
      </c>
      <c r="WTS95" s="590" t="s">
        <v>357</v>
      </c>
      <c r="WTT95" s="590" t="s">
        <v>357</v>
      </c>
      <c r="WTU95" s="590" t="s">
        <v>357</v>
      </c>
      <c r="WTV95" s="590" t="s">
        <v>357</v>
      </c>
      <c r="WTW95" s="590" t="s">
        <v>357</v>
      </c>
      <c r="WTX95" s="590" t="s">
        <v>357</v>
      </c>
      <c r="WTY95" s="590" t="s">
        <v>357</v>
      </c>
      <c r="WTZ95" s="590" t="s">
        <v>357</v>
      </c>
      <c r="WUA95" s="590" t="s">
        <v>357</v>
      </c>
      <c r="WUB95" s="590" t="s">
        <v>357</v>
      </c>
      <c r="WUC95" s="590" t="s">
        <v>357</v>
      </c>
      <c r="WUD95" s="590" t="s">
        <v>357</v>
      </c>
      <c r="WUE95" s="590" t="s">
        <v>357</v>
      </c>
      <c r="WUF95" s="590" t="s">
        <v>357</v>
      </c>
      <c r="WUG95" s="590" t="s">
        <v>357</v>
      </c>
      <c r="WUH95" s="590" t="s">
        <v>357</v>
      </c>
      <c r="WUI95" s="590" t="s">
        <v>357</v>
      </c>
      <c r="WUJ95" s="590" t="s">
        <v>357</v>
      </c>
      <c r="WUK95" s="590" t="s">
        <v>357</v>
      </c>
      <c r="WUL95" s="590" t="s">
        <v>357</v>
      </c>
      <c r="WUM95" s="590" t="s">
        <v>357</v>
      </c>
      <c r="WUN95" s="590" t="s">
        <v>357</v>
      </c>
      <c r="WUO95" s="590" t="s">
        <v>357</v>
      </c>
      <c r="WUP95" s="590" t="s">
        <v>357</v>
      </c>
      <c r="WUQ95" s="590" t="s">
        <v>357</v>
      </c>
      <c r="WUR95" s="590" t="s">
        <v>357</v>
      </c>
      <c r="WUS95" s="590" t="s">
        <v>357</v>
      </c>
      <c r="WUT95" s="590" t="s">
        <v>357</v>
      </c>
      <c r="WUU95" s="590" t="s">
        <v>357</v>
      </c>
      <c r="WUV95" s="590" t="s">
        <v>357</v>
      </c>
      <c r="WUW95" s="590" t="s">
        <v>357</v>
      </c>
      <c r="WUX95" s="590" t="s">
        <v>357</v>
      </c>
      <c r="WUY95" s="590" t="s">
        <v>357</v>
      </c>
      <c r="WUZ95" s="590" t="s">
        <v>357</v>
      </c>
      <c r="WVA95" s="590" t="s">
        <v>357</v>
      </c>
      <c r="WVB95" s="590" t="s">
        <v>357</v>
      </c>
      <c r="WVC95" s="590" t="s">
        <v>357</v>
      </c>
      <c r="WVD95" s="590" t="s">
        <v>357</v>
      </c>
      <c r="WVE95" s="590" t="s">
        <v>357</v>
      </c>
      <c r="WVF95" s="590" t="s">
        <v>357</v>
      </c>
      <c r="WVG95" s="590" t="s">
        <v>357</v>
      </c>
      <c r="WVH95" s="590" t="s">
        <v>357</v>
      </c>
      <c r="WVI95" s="590" t="s">
        <v>357</v>
      </c>
      <c r="WVJ95" s="590" t="s">
        <v>357</v>
      </c>
      <c r="WVK95" s="590" t="s">
        <v>357</v>
      </c>
      <c r="WVL95" s="590" t="s">
        <v>357</v>
      </c>
      <c r="WVM95" s="590" t="s">
        <v>357</v>
      </c>
      <c r="WVN95" s="590" t="s">
        <v>357</v>
      </c>
      <c r="WVO95" s="590" t="s">
        <v>357</v>
      </c>
      <c r="WVP95" s="590" t="s">
        <v>357</v>
      </c>
      <c r="WVQ95" s="590" t="s">
        <v>357</v>
      </c>
      <c r="WVR95" s="590" t="s">
        <v>357</v>
      </c>
      <c r="WVS95" s="590" t="s">
        <v>357</v>
      </c>
      <c r="WVT95" s="590" t="s">
        <v>357</v>
      </c>
      <c r="WVU95" s="590" t="s">
        <v>357</v>
      </c>
      <c r="WVV95" s="590" t="s">
        <v>357</v>
      </c>
      <c r="WVW95" s="590" t="s">
        <v>357</v>
      </c>
      <c r="WVX95" s="590" t="s">
        <v>357</v>
      </c>
      <c r="WVY95" s="590" t="s">
        <v>357</v>
      </c>
      <c r="WVZ95" s="590" t="s">
        <v>357</v>
      </c>
      <c r="WWA95" s="590" t="s">
        <v>357</v>
      </c>
      <c r="WWB95" s="590" t="s">
        <v>357</v>
      </c>
      <c r="WWC95" s="590" t="s">
        <v>357</v>
      </c>
      <c r="WWD95" s="590" t="s">
        <v>357</v>
      </c>
      <c r="WWE95" s="590" t="s">
        <v>357</v>
      </c>
      <c r="WWF95" s="590" t="s">
        <v>357</v>
      </c>
      <c r="WWG95" s="590" t="s">
        <v>357</v>
      </c>
      <c r="WWH95" s="590" t="s">
        <v>357</v>
      </c>
      <c r="WWI95" s="590" t="s">
        <v>357</v>
      </c>
      <c r="WWJ95" s="590" t="s">
        <v>357</v>
      </c>
      <c r="WWK95" s="590" t="s">
        <v>357</v>
      </c>
      <c r="WWL95" s="590" t="s">
        <v>357</v>
      </c>
      <c r="WWM95" s="590" t="s">
        <v>357</v>
      </c>
      <c r="WWN95" s="590" t="s">
        <v>357</v>
      </c>
      <c r="WWO95" s="590" t="s">
        <v>357</v>
      </c>
      <c r="WWP95" s="590" t="s">
        <v>357</v>
      </c>
      <c r="WWQ95" s="590" t="s">
        <v>357</v>
      </c>
      <c r="WWR95" s="590" t="s">
        <v>357</v>
      </c>
      <c r="WWS95" s="590" t="s">
        <v>357</v>
      </c>
      <c r="WWT95" s="590" t="s">
        <v>357</v>
      </c>
      <c r="WWU95" s="590" t="s">
        <v>357</v>
      </c>
      <c r="WWV95" s="590" t="s">
        <v>357</v>
      </c>
      <c r="WWW95" s="590" t="s">
        <v>357</v>
      </c>
      <c r="WWX95" s="590" t="s">
        <v>357</v>
      </c>
      <c r="WWY95" s="590" t="s">
        <v>357</v>
      </c>
      <c r="WWZ95" s="590" t="s">
        <v>357</v>
      </c>
      <c r="WXA95" s="590" t="s">
        <v>357</v>
      </c>
      <c r="WXB95" s="590" t="s">
        <v>357</v>
      </c>
      <c r="WXC95" s="590" t="s">
        <v>357</v>
      </c>
      <c r="WXD95" s="590" t="s">
        <v>357</v>
      </c>
      <c r="WXE95" s="590" t="s">
        <v>357</v>
      </c>
      <c r="WXF95" s="590" t="s">
        <v>357</v>
      </c>
      <c r="WXG95" s="590" t="s">
        <v>357</v>
      </c>
      <c r="WXH95" s="590" t="s">
        <v>357</v>
      </c>
      <c r="WXI95" s="590" t="s">
        <v>357</v>
      </c>
      <c r="WXJ95" s="590" t="s">
        <v>357</v>
      </c>
      <c r="WXK95" s="590" t="s">
        <v>357</v>
      </c>
      <c r="WXL95" s="590" t="s">
        <v>357</v>
      </c>
      <c r="WXM95" s="590" t="s">
        <v>357</v>
      </c>
      <c r="WXN95" s="590" t="s">
        <v>357</v>
      </c>
      <c r="WXO95" s="590" t="s">
        <v>357</v>
      </c>
      <c r="WXP95" s="590" t="s">
        <v>357</v>
      </c>
      <c r="WXQ95" s="590" t="s">
        <v>357</v>
      </c>
      <c r="WXR95" s="590" t="s">
        <v>357</v>
      </c>
      <c r="WXS95" s="590" t="s">
        <v>357</v>
      </c>
      <c r="WXT95" s="590" t="s">
        <v>357</v>
      </c>
      <c r="WXU95" s="590" t="s">
        <v>357</v>
      </c>
      <c r="WXV95" s="590" t="s">
        <v>357</v>
      </c>
      <c r="WXW95" s="590" t="s">
        <v>357</v>
      </c>
      <c r="WXX95" s="590" t="s">
        <v>357</v>
      </c>
      <c r="WXY95" s="590" t="s">
        <v>357</v>
      </c>
      <c r="WXZ95" s="590" t="s">
        <v>357</v>
      </c>
      <c r="WYA95" s="590" t="s">
        <v>357</v>
      </c>
      <c r="WYB95" s="590" t="s">
        <v>357</v>
      </c>
      <c r="WYC95" s="590" t="s">
        <v>357</v>
      </c>
      <c r="WYD95" s="590" t="s">
        <v>357</v>
      </c>
      <c r="WYE95" s="590" t="s">
        <v>357</v>
      </c>
      <c r="WYF95" s="590" t="s">
        <v>357</v>
      </c>
      <c r="WYG95" s="590" t="s">
        <v>357</v>
      </c>
      <c r="WYH95" s="590" t="s">
        <v>357</v>
      </c>
      <c r="WYI95" s="590" t="s">
        <v>357</v>
      </c>
      <c r="WYJ95" s="590" t="s">
        <v>357</v>
      </c>
      <c r="WYK95" s="590" t="s">
        <v>357</v>
      </c>
      <c r="WYL95" s="590" t="s">
        <v>357</v>
      </c>
      <c r="WYM95" s="590" t="s">
        <v>357</v>
      </c>
      <c r="WYN95" s="590" t="s">
        <v>357</v>
      </c>
      <c r="WYO95" s="590" t="s">
        <v>357</v>
      </c>
      <c r="WYP95" s="590" t="s">
        <v>357</v>
      </c>
      <c r="WYQ95" s="590" t="s">
        <v>357</v>
      </c>
      <c r="WYR95" s="590" t="s">
        <v>357</v>
      </c>
      <c r="WYS95" s="590" t="s">
        <v>357</v>
      </c>
      <c r="WYT95" s="590" t="s">
        <v>357</v>
      </c>
      <c r="WYU95" s="590" t="s">
        <v>357</v>
      </c>
      <c r="WYV95" s="590" t="s">
        <v>357</v>
      </c>
      <c r="WYW95" s="590" t="s">
        <v>357</v>
      </c>
      <c r="WYX95" s="590" t="s">
        <v>357</v>
      </c>
      <c r="WYY95" s="590" t="s">
        <v>357</v>
      </c>
      <c r="WYZ95" s="590" t="s">
        <v>357</v>
      </c>
      <c r="WZA95" s="590" t="s">
        <v>357</v>
      </c>
      <c r="WZB95" s="590" t="s">
        <v>357</v>
      </c>
      <c r="WZC95" s="590" t="s">
        <v>357</v>
      </c>
      <c r="WZD95" s="590" t="s">
        <v>357</v>
      </c>
      <c r="WZE95" s="590" t="s">
        <v>357</v>
      </c>
      <c r="WZF95" s="590" t="s">
        <v>357</v>
      </c>
      <c r="WZG95" s="590" t="s">
        <v>357</v>
      </c>
      <c r="WZH95" s="590" t="s">
        <v>357</v>
      </c>
      <c r="WZI95" s="590" t="s">
        <v>357</v>
      </c>
      <c r="WZJ95" s="590" t="s">
        <v>357</v>
      </c>
      <c r="WZK95" s="590" t="s">
        <v>357</v>
      </c>
      <c r="WZL95" s="590" t="s">
        <v>357</v>
      </c>
      <c r="WZM95" s="590" t="s">
        <v>357</v>
      </c>
      <c r="WZN95" s="590" t="s">
        <v>357</v>
      </c>
      <c r="WZO95" s="590" t="s">
        <v>357</v>
      </c>
      <c r="WZP95" s="590" t="s">
        <v>357</v>
      </c>
      <c r="WZQ95" s="590" t="s">
        <v>357</v>
      </c>
      <c r="WZR95" s="590" t="s">
        <v>357</v>
      </c>
      <c r="WZS95" s="590" t="s">
        <v>357</v>
      </c>
      <c r="WZT95" s="590" t="s">
        <v>357</v>
      </c>
      <c r="WZU95" s="590" t="s">
        <v>357</v>
      </c>
      <c r="WZV95" s="590" t="s">
        <v>357</v>
      </c>
      <c r="WZW95" s="590" t="s">
        <v>357</v>
      </c>
      <c r="WZX95" s="590" t="s">
        <v>357</v>
      </c>
      <c r="WZY95" s="590" t="s">
        <v>357</v>
      </c>
      <c r="WZZ95" s="590" t="s">
        <v>357</v>
      </c>
      <c r="XAA95" s="590" t="s">
        <v>357</v>
      </c>
      <c r="XAB95" s="590" t="s">
        <v>357</v>
      </c>
      <c r="XAC95" s="590" t="s">
        <v>357</v>
      </c>
      <c r="XAD95" s="590" t="s">
        <v>357</v>
      </c>
      <c r="XAE95" s="590" t="s">
        <v>357</v>
      </c>
      <c r="XAF95" s="590" t="s">
        <v>357</v>
      </c>
      <c r="XAG95" s="590" t="s">
        <v>357</v>
      </c>
      <c r="XAH95" s="590" t="s">
        <v>357</v>
      </c>
      <c r="XAI95" s="590" t="s">
        <v>357</v>
      </c>
      <c r="XAJ95" s="590" t="s">
        <v>357</v>
      </c>
      <c r="XAK95" s="590" t="s">
        <v>357</v>
      </c>
      <c r="XAL95" s="590" t="s">
        <v>357</v>
      </c>
      <c r="XAM95" s="590" t="s">
        <v>357</v>
      </c>
      <c r="XAN95" s="590" t="s">
        <v>357</v>
      </c>
      <c r="XAO95" s="590" t="s">
        <v>357</v>
      </c>
      <c r="XAP95" s="590" t="s">
        <v>357</v>
      </c>
      <c r="XAQ95" s="590" t="s">
        <v>357</v>
      </c>
      <c r="XAR95" s="590" t="s">
        <v>357</v>
      </c>
      <c r="XAS95" s="590" t="s">
        <v>357</v>
      </c>
      <c r="XAT95" s="590" t="s">
        <v>357</v>
      </c>
      <c r="XAU95" s="590" t="s">
        <v>357</v>
      </c>
      <c r="XAV95" s="590" t="s">
        <v>357</v>
      </c>
      <c r="XAW95" s="590" t="s">
        <v>357</v>
      </c>
      <c r="XAX95" s="590" t="s">
        <v>357</v>
      </c>
      <c r="XAY95" s="590" t="s">
        <v>357</v>
      </c>
      <c r="XAZ95" s="590" t="s">
        <v>357</v>
      </c>
      <c r="XBA95" s="590" t="s">
        <v>357</v>
      </c>
      <c r="XBB95" s="590" t="s">
        <v>357</v>
      </c>
      <c r="XBC95" s="590" t="s">
        <v>357</v>
      </c>
      <c r="XBD95" s="590" t="s">
        <v>357</v>
      </c>
      <c r="XBE95" s="590" t="s">
        <v>357</v>
      </c>
      <c r="XBF95" s="590" t="s">
        <v>357</v>
      </c>
      <c r="XBG95" s="590" t="s">
        <v>357</v>
      </c>
      <c r="XBH95" s="590" t="s">
        <v>357</v>
      </c>
      <c r="XBI95" s="590" t="s">
        <v>357</v>
      </c>
      <c r="XBJ95" s="590" t="s">
        <v>357</v>
      </c>
      <c r="XBK95" s="590" t="s">
        <v>357</v>
      </c>
      <c r="XBL95" s="590" t="s">
        <v>357</v>
      </c>
      <c r="XBM95" s="590" t="s">
        <v>357</v>
      </c>
      <c r="XBN95" s="590" t="s">
        <v>357</v>
      </c>
      <c r="XBO95" s="590" t="s">
        <v>357</v>
      </c>
      <c r="XBP95" s="590" t="s">
        <v>357</v>
      </c>
      <c r="XBQ95" s="590" t="s">
        <v>357</v>
      </c>
      <c r="XBR95" s="590" t="s">
        <v>357</v>
      </c>
      <c r="XBS95" s="590" t="s">
        <v>357</v>
      </c>
      <c r="XBT95" s="590" t="s">
        <v>357</v>
      </c>
      <c r="XBU95" s="590" t="s">
        <v>357</v>
      </c>
      <c r="XBV95" s="590" t="s">
        <v>357</v>
      </c>
      <c r="XBW95" s="590" t="s">
        <v>357</v>
      </c>
      <c r="XBX95" s="590" t="s">
        <v>357</v>
      </c>
      <c r="XBY95" s="590" t="s">
        <v>357</v>
      </c>
      <c r="XBZ95" s="590" t="s">
        <v>357</v>
      </c>
      <c r="XCA95" s="590" t="s">
        <v>357</v>
      </c>
      <c r="XCB95" s="590" t="s">
        <v>357</v>
      </c>
      <c r="XCC95" s="590" t="s">
        <v>357</v>
      </c>
      <c r="XCD95" s="590" t="s">
        <v>357</v>
      </c>
      <c r="XCE95" s="590" t="s">
        <v>357</v>
      </c>
      <c r="XCF95" s="590" t="s">
        <v>357</v>
      </c>
      <c r="XCG95" s="590" t="s">
        <v>357</v>
      </c>
      <c r="XCH95" s="590" t="s">
        <v>357</v>
      </c>
      <c r="XCI95" s="590" t="s">
        <v>357</v>
      </c>
      <c r="XCJ95" s="590" t="s">
        <v>357</v>
      </c>
      <c r="XCK95" s="590" t="s">
        <v>357</v>
      </c>
      <c r="XCL95" s="590" t="s">
        <v>357</v>
      </c>
      <c r="XCM95" s="590" t="s">
        <v>357</v>
      </c>
      <c r="XCN95" s="590" t="s">
        <v>357</v>
      </c>
      <c r="XCO95" s="590" t="s">
        <v>357</v>
      </c>
      <c r="XCP95" s="590" t="s">
        <v>357</v>
      </c>
      <c r="XCQ95" s="590" t="s">
        <v>357</v>
      </c>
      <c r="XCR95" s="590" t="s">
        <v>357</v>
      </c>
      <c r="XCS95" s="590" t="s">
        <v>357</v>
      </c>
      <c r="XCT95" s="590" t="s">
        <v>357</v>
      </c>
      <c r="XCU95" s="590" t="s">
        <v>357</v>
      </c>
      <c r="XCV95" s="590" t="s">
        <v>357</v>
      </c>
      <c r="XCW95" s="590" t="s">
        <v>357</v>
      </c>
      <c r="XCX95" s="590" t="s">
        <v>357</v>
      </c>
      <c r="XCY95" s="590" t="s">
        <v>357</v>
      </c>
      <c r="XCZ95" s="590" t="s">
        <v>357</v>
      </c>
      <c r="XDA95" s="590" t="s">
        <v>357</v>
      </c>
      <c r="XDB95" s="590" t="s">
        <v>357</v>
      </c>
      <c r="XDC95" s="590" t="s">
        <v>357</v>
      </c>
      <c r="XDD95" s="590" t="s">
        <v>357</v>
      </c>
      <c r="XDE95" s="590" t="s">
        <v>357</v>
      </c>
      <c r="XDF95" s="590" t="s">
        <v>357</v>
      </c>
      <c r="XDG95" s="590" t="s">
        <v>357</v>
      </c>
      <c r="XDH95" s="590" t="s">
        <v>357</v>
      </c>
      <c r="XDI95" s="590" t="s">
        <v>357</v>
      </c>
      <c r="XDJ95" s="590" t="s">
        <v>357</v>
      </c>
      <c r="XDK95" s="590" t="s">
        <v>357</v>
      </c>
      <c r="XDL95" s="590" t="s">
        <v>357</v>
      </c>
      <c r="XDM95" s="590" t="s">
        <v>357</v>
      </c>
      <c r="XDN95" s="590" t="s">
        <v>357</v>
      </c>
      <c r="XDO95" s="590" t="s">
        <v>357</v>
      </c>
      <c r="XDP95" s="590" t="s">
        <v>357</v>
      </c>
      <c r="XDQ95" s="590" t="s">
        <v>357</v>
      </c>
      <c r="XDR95" s="590" t="s">
        <v>357</v>
      </c>
      <c r="XDS95" s="590" t="s">
        <v>357</v>
      </c>
      <c r="XDT95" s="590" t="s">
        <v>357</v>
      </c>
      <c r="XDU95" s="590" t="s">
        <v>357</v>
      </c>
      <c r="XDV95" s="590" t="s">
        <v>357</v>
      </c>
      <c r="XDW95" s="590" t="s">
        <v>357</v>
      </c>
      <c r="XDX95" s="590" t="s">
        <v>357</v>
      </c>
      <c r="XDY95" s="590" t="s">
        <v>357</v>
      </c>
      <c r="XDZ95" s="590" t="s">
        <v>357</v>
      </c>
      <c r="XEA95" s="590" t="s">
        <v>357</v>
      </c>
      <c r="XEB95" s="590" t="s">
        <v>357</v>
      </c>
      <c r="XEC95" s="590" t="s">
        <v>357</v>
      </c>
      <c r="XED95" s="590" t="s">
        <v>357</v>
      </c>
      <c r="XEE95" s="590" t="s">
        <v>357</v>
      </c>
      <c r="XEF95" s="590" t="s">
        <v>357</v>
      </c>
      <c r="XEG95" s="590" t="s">
        <v>357</v>
      </c>
      <c r="XEH95" s="590" t="s">
        <v>357</v>
      </c>
      <c r="XEI95" s="590" t="s">
        <v>357</v>
      </c>
      <c r="XEJ95" s="590" t="s">
        <v>357</v>
      </c>
      <c r="XEK95" s="590" t="s">
        <v>357</v>
      </c>
      <c r="XEL95" s="590" t="s">
        <v>357</v>
      </c>
      <c r="XEM95" s="590" t="s">
        <v>357</v>
      </c>
      <c r="XEN95" s="590" t="s">
        <v>357</v>
      </c>
      <c r="XEO95" s="590" t="s">
        <v>357</v>
      </c>
      <c r="XEP95" s="590" t="s">
        <v>357</v>
      </c>
      <c r="XEQ95" s="590" t="s">
        <v>357</v>
      </c>
      <c r="XER95" s="590" t="s">
        <v>357</v>
      </c>
      <c r="XES95" s="590" t="s">
        <v>357</v>
      </c>
      <c r="XET95" s="590" t="s">
        <v>357</v>
      </c>
      <c r="XEU95" s="590" t="s">
        <v>357</v>
      </c>
      <c r="XEV95" s="590" t="s">
        <v>357</v>
      </c>
      <c r="XEW95" s="590" t="s">
        <v>357</v>
      </c>
      <c r="XEX95" s="590" t="s">
        <v>357</v>
      </c>
      <c r="XEY95" s="590" t="s">
        <v>357</v>
      </c>
      <c r="XEZ95" s="590" t="s">
        <v>357</v>
      </c>
      <c r="XFA95" s="590" t="s">
        <v>357</v>
      </c>
      <c r="XFB95" s="590" t="s">
        <v>357</v>
      </c>
      <c r="XFC95" s="590" t="s">
        <v>357</v>
      </c>
      <c r="XFD95" s="590" t="s">
        <v>357</v>
      </c>
    </row>
    <row r="96" spans="1:16384">
      <c r="A96" s="588" t="s">
        <v>364</v>
      </c>
    </row>
    <row r="97" spans="1:1">
      <c r="A97" s="588" t="s">
        <v>365</v>
      </c>
    </row>
    <row r="98" spans="1:1">
      <c r="A98" s="588" t="s">
        <v>366</v>
      </c>
    </row>
    <row r="99" spans="1:1">
      <c r="A99" s="588" t="s">
        <v>367</v>
      </c>
    </row>
    <row r="100" spans="1:1">
      <c r="A100" s="588" t="s">
        <v>368</v>
      </c>
    </row>
    <row r="101" spans="1:1">
      <c r="A101" s="588" t="s">
        <v>369</v>
      </c>
    </row>
    <row r="102" spans="1:1">
      <c r="A102" s="588" t="s">
        <v>370</v>
      </c>
    </row>
    <row r="103" spans="1:1">
      <c r="A103" s="588" t="s">
        <v>371</v>
      </c>
    </row>
    <row r="104" spans="1:1">
      <c r="A104" s="588" t="s">
        <v>372</v>
      </c>
    </row>
    <row r="105" spans="1:1" ht="12" customHeight="1">
      <c r="A105" s="588" t="s">
        <v>373</v>
      </c>
    </row>
    <row r="106" spans="1:1">
      <c r="A106" s="590"/>
    </row>
    <row r="107" spans="1:1">
      <c r="A107" s="587" t="s">
        <v>374</v>
      </c>
    </row>
    <row r="108" spans="1:1" ht="4.5" customHeight="1">
      <c r="A108" s="587"/>
    </row>
    <row r="109" spans="1:1">
      <c r="A109" s="588" t="s">
        <v>375</v>
      </c>
    </row>
    <row r="110" spans="1:1">
      <c r="A110" s="588" t="s">
        <v>376</v>
      </c>
    </row>
    <row r="111" spans="1:1">
      <c r="A111" s="588" t="s">
        <v>377</v>
      </c>
    </row>
    <row r="112" spans="1:1">
      <c r="A112" s="588" t="s">
        <v>378</v>
      </c>
    </row>
    <row r="113" spans="1:1">
      <c r="A113" s="588" t="s">
        <v>379</v>
      </c>
    </row>
    <row r="114" spans="1:1">
      <c r="A114" s="588" t="s">
        <v>380</v>
      </c>
    </row>
    <row r="115" spans="1:1">
      <c r="A115" s="588" t="s">
        <v>381</v>
      </c>
    </row>
    <row r="116" spans="1:1">
      <c r="A116" s="588" t="s">
        <v>382</v>
      </c>
    </row>
    <row r="117" spans="1:1">
      <c r="A117" s="588" t="s">
        <v>383</v>
      </c>
    </row>
    <row r="118" spans="1:1" ht="16.5" customHeight="1">
      <c r="A118" s="590"/>
    </row>
    <row r="119" spans="1:1">
      <c r="A119" s="587" t="s">
        <v>384</v>
      </c>
    </row>
    <row r="120" spans="1:1" ht="4.5" customHeight="1">
      <c r="A120" s="587"/>
    </row>
    <row r="121" spans="1:1">
      <c r="A121" s="588" t="s">
        <v>385</v>
      </c>
    </row>
    <row r="122" spans="1:1">
      <c r="A122" s="588" t="s">
        <v>386</v>
      </c>
    </row>
    <row r="123" spans="1:1" ht="13.5" customHeight="1">
      <c r="A123" s="588" t="s">
        <v>387</v>
      </c>
    </row>
    <row r="125" spans="1:1">
      <c r="A125" s="585" t="s">
        <v>388</v>
      </c>
    </row>
    <row r="126" spans="1:1" ht="9.75" customHeight="1">
      <c r="A126" s="585"/>
    </row>
    <row r="127" spans="1:1">
      <c r="A127" s="593" t="s">
        <v>605</v>
      </c>
    </row>
    <row r="128" spans="1:1" ht="6" customHeight="1">
      <c r="A128" s="593"/>
    </row>
    <row r="129" spans="1:1">
      <c r="A129" s="588" t="s">
        <v>608</v>
      </c>
    </row>
    <row r="130" spans="1:1">
      <c r="A130" s="588" t="s">
        <v>609</v>
      </c>
    </row>
    <row r="131" spans="1:1">
      <c r="A131" s="588" t="s">
        <v>610</v>
      </c>
    </row>
    <row r="132" spans="1:1">
      <c r="A132" s="588" t="s">
        <v>611</v>
      </c>
    </row>
    <row r="133" spans="1:1" ht="8.25" customHeight="1">
      <c r="A133" s="590"/>
    </row>
    <row r="134" spans="1:1">
      <c r="A134" s="593" t="s">
        <v>606</v>
      </c>
    </row>
    <row r="135" spans="1:1" ht="4.5" customHeight="1">
      <c r="A135" s="590"/>
    </row>
    <row r="136" spans="1:1">
      <c r="A136" s="588" t="s">
        <v>612</v>
      </c>
    </row>
    <row r="137" spans="1:1">
      <c r="A137" s="588" t="s">
        <v>613</v>
      </c>
    </row>
    <row r="138" spans="1:1">
      <c r="A138" s="588" t="s">
        <v>614</v>
      </c>
    </row>
    <row r="139" spans="1:1">
      <c r="A139" s="588" t="s">
        <v>615</v>
      </c>
    </row>
    <row r="140" spans="1:1">
      <c r="A140" s="588" t="s">
        <v>616</v>
      </c>
    </row>
    <row r="141" spans="1:1" ht="10.5" customHeight="1"/>
    <row r="142" spans="1:1" ht="14.25" customHeight="1">
      <c r="A142" s="594" t="s">
        <v>607</v>
      </c>
    </row>
    <row r="143" spans="1:1" ht="21.75" customHeight="1">
      <c r="A143" s="588" t="s">
        <v>617</v>
      </c>
    </row>
    <row r="144" spans="1:1">
      <c r="A144" s="588" t="s">
        <v>618</v>
      </c>
    </row>
    <row r="145" spans="1:1">
      <c r="A145" s="588" t="s">
        <v>619</v>
      </c>
    </row>
    <row r="146" spans="1:1">
      <c r="A146" s="588" t="s">
        <v>620</v>
      </c>
    </row>
    <row r="147" spans="1:1">
      <c r="A147" s="588" t="s">
        <v>621</v>
      </c>
    </row>
    <row r="148" spans="1:1">
      <c r="A148" s="588" t="s">
        <v>622</v>
      </c>
    </row>
    <row r="149" spans="1:1">
      <c r="A149" s="588" t="s">
        <v>623</v>
      </c>
    </row>
    <row r="150" spans="1:1">
      <c r="A150" s="588" t="s">
        <v>624</v>
      </c>
    </row>
    <row r="151" spans="1:1">
      <c r="A151" s="588" t="s">
        <v>625</v>
      </c>
    </row>
    <row r="152" spans="1:1" ht="7.5" customHeight="1">
      <c r="A152" s="592"/>
    </row>
    <row r="153" spans="1:1">
      <c r="A153" s="585" t="s">
        <v>677</v>
      </c>
    </row>
    <row r="154" spans="1:1" ht="10.5" customHeight="1"/>
    <row r="155" spans="1:1" ht="12" customHeight="1">
      <c r="A155" s="588" t="s">
        <v>397</v>
      </c>
    </row>
    <row r="156" spans="1:1" ht="12" customHeight="1">
      <c r="A156" s="588" t="s">
        <v>398</v>
      </c>
    </row>
    <row r="157" spans="1:1">
      <c r="A157" s="588" t="s">
        <v>396</v>
      </c>
    </row>
    <row r="158" spans="1:1">
      <c r="A158" s="588" t="s">
        <v>399</v>
      </c>
    </row>
    <row r="159" spans="1:1" ht="9" customHeight="1"/>
    <row r="161" spans="1:1">
      <c r="A161" s="582"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209" customWidth="1"/>
    <col min="2" max="2" width="54.28515625" style="206" customWidth="1"/>
    <col min="3" max="3" width="23.7109375" style="206" customWidth="1"/>
    <col min="4" max="4" width="24.7109375" style="210" customWidth="1"/>
    <col min="5" max="16384" width="11.42578125" style="206"/>
  </cols>
  <sheetData>
    <row r="1" spans="1:4" ht="31.5">
      <c r="A1" s="1775" t="s">
        <v>627</v>
      </c>
      <c r="B1" s="1775"/>
      <c r="C1" s="1775"/>
      <c r="D1" s="1775"/>
    </row>
    <row r="2" spans="1:4" ht="24" thickBot="1">
      <c r="A2" s="1776" t="s">
        <v>628</v>
      </c>
      <c r="B2" s="1776"/>
      <c r="C2" s="1776"/>
      <c r="D2" s="1776"/>
    </row>
    <row r="3" spans="1:4" s="211" customFormat="1" ht="60" customHeight="1" thickBot="1">
      <c r="A3" s="249" t="s">
        <v>288</v>
      </c>
      <c r="B3" s="250" t="s">
        <v>629</v>
      </c>
      <c r="C3" s="249" t="s">
        <v>673</v>
      </c>
      <c r="D3" s="251" t="s">
        <v>630</v>
      </c>
    </row>
    <row r="4" spans="1:4" ht="15.75">
      <c r="A4" s="1766">
        <v>1</v>
      </c>
      <c r="B4" s="967" t="s">
        <v>631</v>
      </c>
      <c r="C4" s="1769" t="s">
        <v>632</v>
      </c>
      <c r="D4" s="1772">
        <f>1/12</f>
        <v>8.3333333333333329E-2</v>
      </c>
    </row>
    <row r="5" spans="1:4" ht="15.75">
      <c r="A5" s="1767"/>
      <c r="B5" s="967" t="s">
        <v>633</v>
      </c>
      <c r="C5" s="1770"/>
      <c r="D5" s="1773"/>
    </row>
    <row r="6" spans="1:4" ht="16.5" thickBot="1">
      <c r="A6" s="1768"/>
      <c r="B6" s="968" t="s">
        <v>634</v>
      </c>
      <c r="C6" s="1771"/>
      <c r="D6" s="1774"/>
    </row>
    <row r="7" spans="1:4" ht="15.75">
      <c r="A7" s="1766">
        <v>2</v>
      </c>
      <c r="B7" s="967" t="s">
        <v>635</v>
      </c>
      <c r="C7" s="1769" t="s">
        <v>636</v>
      </c>
      <c r="D7" s="1772">
        <v>0.16666666666666699</v>
      </c>
    </row>
    <row r="8" spans="1:4" ht="15.75">
      <c r="A8" s="1767"/>
      <c r="B8" s="967" t="s">
        <v>637</v>
      </c>
      <c r="C8" s="1770"/>
      <c r="D8" s="1773"/>
    </row>
    <row r="9" spans="1:4" ht="15.75">
      <c r="A9" s="1767"/>
      <c r="B9" s="967" t="s">
        <v>634</v>
      </c>
      <c r="C9" s="1770"/>
      <c r="D9" s="1773"/>
    </row>
    <row r="10" spans="1:4" ht="16.5" thickBot="1">
      <c r="A10" s="1768"/>
      <c r="B10" s="969" t="s">
        <v>638</v>
      </c>
      <c r="C10" s="1771"/>
      <c r="D10" s="1774"/>
    </row>
    <row r="11" spans="1:4" ht="15.75">
      <c r="A11" s="1766">
        <v>3</v>
      </c>
      <c r="B11" s="967" t="s">
        <v>639</v>
      </c>
      <c r="C11" s="1769" t="s">
        <v>640</v>
      </c>
      <c r="D11" s="1772">
        <v>0.25</v>
      </c>
    </row>
    <row r="12" spans="1:4" ht="15.75">
      <c r="A12" s="1767"/>
      <c r="B12" s="967" t="s">
        <v>641</v>
      </c>
      <c r="C12" s="1770"/>
      <c r="D12" s="1773"/>
    </row>
    <row r="13" spans="1:4" ht="16.5" thickBot="1">
      <c r="A13" s="1768"/>
      <c r="B13" s="968" t="s">
        <v>634</v>
      </c>
      <c r="C13" s="1771"/>
      <c r="D13" s="1774"/>
    </row>
    <row r="14" spans="1:4" ht="15.75">
      <c r="A14" s="1766">
        <v>4</v>
      </c>
      <c r="B14" s="967" t="s">
        <v>642</v>
      </c>
      <c r="C14" s="1769" t="s">
        <v>643</v>
      </c>
      <c r="D14" s="1772">
        <v>0.33333333333333331</v>
      </c>
    </row>
    <row r="15" spans="1:4" ht="15.75">
      <c r="A15" s="1767"/>
      <c r="B15" s="967" t="s">
        <v>644</v>
      </c>
      <c r="C15" s="1770"/>
      <c r="D15" s="1773"/>
    </row>
    <row r="16" spans="1:4" ht="16.5" thickBot="1">
      <c r="A16" s="1768"/>
      <c r="B16" s="968" t="s">
        <v>634</v>
      </c>
      <c r="C16" s="1771"/>
      <c r="D16" s="1774"/>
    </row>
    <row r="17" spans="1:4" ht="15.75">
      <c r="A17" s="1766">
        <v>5</v>
      </c>
      <c r="B17" s="967" t="s">
        <v>645</v>
      </c>
      <c r="C17" s="1769" t="s">
        <v>646</v>
      </c>
      <c r="D17" s="1772">
        <v>0.41666666666666669</v>
      </c>
    </row>
    <row r="18" spans="1:4" ht="15.75">
      <c r="A18" s="1767"/>
      <c r="B18" s="967" t="s">
        <v>647</v>
      </c>
      <c r="C18" s="1770"/>
      <c r="D18" s="1773"/>
    </row>
    <row r="19" spans="1:4" ht="15.75">
      <c r="A19" s="1767"/>
      <c r="B19" s="967" t="s">
        <v>634</v>
      </c>
      <c r="C19" s="1770"/>
      <c r="D19" s="1773"/>
    </row>
    <row r="20" spans="1:4" ht="16.5" thickBot="1">
      <c r="A20" s="1768"/>
      <c r="B20" s="969" t="s">
        <v>648</v>
      </c>
      <c r="C20" s="1771"/>
      <c r="D20" s="1774"/>
    </row>
    <row r="21" spans="1:4" ht="15.75">
      <c r="A21" s="1766">
        <v>6</v>
      </c>
      <c r="B21" s="967" t="s">
        <v>649</v>
      </c>
      <c r="C21" s="1769" t="s">
        <v>650</v>
      </c>
      <c r="D21" s="1772">
        <v>0.5</v>
      </c>
    </row>
    <row r="22" spans="1:4" ht="15.75">
      <c r="A22" s="1767"/>
      <c r="B22" s="967" t="s">
        <v>634</v>
      </c>
      <c r="C22" s="1770"/>
      <c r="D22" s="1773"/>
    </row>
    <row r="23" spans="1:4" ht="16.5" thickBot="1">
      <c r="A23" s="1768"/>
      <c r="B23" s="968" t="s">
        <v>651</v>
      </c>
      <c r="C23" s="1771"/>
      <c r="D23" s="1774"/>
    </row>
    <row r="24" spans="1:4" ht="15.75">
      <c r="A24" s="1777">
        <v>7</v>
      </c>
      <c r="B24" s="1654" t="s">
        <v>652</v>
      </c>
      <c r="C24" s="1780" t="s">
        <v>653</v>
      </c>
      <c r="D24" s="1783">
        <v>0.58333333333333337</v>
      </c>
    </row>
    <row r="25" spans="1:4" ht="15.75">
      <c r="A25" s="1778"/>
      <c r="B25" s="1654" t="s">
        <v>654</v>
      </c>
      <c r="C25" s="1781"/>
      <c r="D25" s="1784"/>
    </row>
    <row r="26" spans="1:4" ht="16.5" thickBot="1">
      <c r="A26" s="1779"/>
      <c r="B26" s="1655" t="s">
        <v>655</v>
      </c>
      <c r="C26" s="1782"/>
      <c r="D26" s="1785"/>
    </row>
    <row r="27" spans="1:4" ht="15.75">
      <c r="A27" s="1777">
        <v>8</v>
      </c>
      <c r="B27" s="1654" t="s">
        <v>656</v>
      </c>
      <c r="C27" s="1780" t="s">
        <v>657</v>
      </c>
      <c r="D27" s="1783">
        <v>0.66666666666666663</v>
      </c>
    </row>
    <row r="28" spans="1:4" ht="15.75">
      <c r="A28" s="1778"/>
      <c r="B28" s="1654" t="s">
        <v>658</v>
      </c>
      <c r="C28" s="1781"/>
      <c r="D28" s="1784"/>
    </row>
    <row r="29" spans="1:4" ht="15.75">
      <c r="A29" s="1778"/>
      <c r="B29" s="1654" t="s">
        <v>655</v>
      </c>
      <c r="C29" s="1781"/>
      <c r="D29" s="1784"/>
    </row>
    <row r="30" spans="1:4" ht="16.5" thickBot="1">
      <c r="A30" s="1779"/>
      <c r="B30" s="969" t="s">
        <v>659</v>
      </c>
      <c r="C30" s="1782"/>
      <c r="D30" s="1785"/>
    </row>
    <row r="31" spans="1:4" ht="15.75">
      <c r="A31" s="1786">
        <v>9</v>
      </c>
      <c r="B31" s="207" t="s">
        <v>660</v>
      </c>
      <c r="C31" s="1789" t="s">
        <v>661</v>
      </c>
      <c r="D31" s="1792">
        <v>0.75</v>
      </c>
    </row>
    <row r="32" spans="1:4" ht="15.75">
      <c r="A32" s="1787"/>
      <c r="B32" s="207" t="s">
        <v>662</v>
      </c>
      <c r="C32" s="1790"/>
      <c r="D32" s="1793"/>
    </row>
    <row r="33" spans="1:4" ht="16.5" thickBot="1">
      <c r="A33" s="1788"/>
      <c r="B33" s="208" t="s">
        <v>655</v>
      </c>
      <c r="C33" s="1791"/>
      <c r="D33" s="1794"/>
    </row>
    <row r="34" spans="1:4" ht="15.75">
      <c r="A34" s="1786">
        <v>10</v>
      </c>
      <c r="B34" s="207" t="s">
        <v>663</v>
      </c>
      <c r="C34" s="1789" t="s">
        <v>664</v>
      </c>
      <c r="D34" s="1792">
        <v>0.83333333333333337</v>
      </c>
    </row>
    <row r="35" spans="1:4" ht="15.75">
      <c r="A35" s="1787"/>
      <c r="B35" s="207" t="s">
        <v>665</v>
      </c>
      <c r="C35" s="1790"/>
      <c r="D35" s="1793"/>
    </row>
    <row r="36" spans="1:4" ht="16.5" thickBot="1">
      <c r="A36" s="1788"/>
      <c r="B36" s="208" t="s">
        <v>655</v>
      </c>
      <c r="C36" s="1791"/>
      <c r="D36" s="1794"/>
    </row>
    <row r="37" spans="1:4" ht="15.75">
      <c r="A37" s="1795">
        <v>11</v>
      </c>
      <c r="B37" s="212" t="s">
        <v>666</v>
      </c>
      <c r="C37" s="1797" t="s">
        <v>667</v>
      </c>
      <c r="D37" s="1799">
        <v>0.91666666666666663</v>
      </c>
    </row>
    <row r="38" spans="1:4" ht="15.75">
      <c r="A38" s="1796"/>
      <c r="B38" s="212" t="s">
        <v>668</v>
      </c>
      <c r="C38" s="1798"/>
      <c r="D38" s="1800"/>
    </row>
    <row r="39" spans="1:4" ht="32.25" thickBot="1">
      <c r="A39" s="1796"/>
      <c r="B39" s="212" t="s">
        <v>655</v>
      </c>
      <c r="C39" s="1798"/>
      <c r="D39" s="1800"/>
    </row>
    <row r="40" spans="1:4" ht="15.75">
      <c r="A40" s="1801">
        <v>12</v>
      </c>
      <c r="B40" s="252" t="s">
        <v>670</v>
      </c>
      <c r="C40" s="1804" t="s">
        <v>671</v>
      </c>
      <c r="D40" s="1807">
        <f>12/12</f>
        <v>1</v>
      </c>
    </row>
    <row r="41" spans="1:4" ht="15.75">
      <c r="A41" s="1802"/>
      <c r="B41" s="253" t="s">
        <v>672</v>
      </c>
      <c r="C41" s="1805"/>
      <c r="D41" s="1808"/>
    </row>
    <row r="42" spans="1:4" ht="15.75">
      <c r="A42" s="1802"/>
      <c r="B42" s="254" t="s">
        <v>669</v>
      </c>
      <c r="C42" s="1805"/>
      <c r="D42" s="1808"/>
    </row>
    <row r="43" spans="1:4" ht="32.25" thickBot="1">
      <c r="A43" s="1803"/>
      <c r="B43" s="255" t="s">
        <v>634</v>
      </c>
      <c r="C43" s="1806"/>
      <c r="D43" s="1809"/>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FF"/>
    <pageSetUpPr fitToPage="1"/>
  </sheetPr>
  <dimension ref="A1:W322"/>
  <sheetViews>
    <sheetView showGridLines="0" view="pageBreakPreview" topLeftCell="A31" zoomScale="25" zoomScaleNormal="39" zoomScaleSheetLayoutView="25" workbookViewId="0">
      <selection activeCell="A6" sqref="A6:M27"/>
    </sheetView>
  </sheetViews>
  <sheetFormatPr baseColWidth="10" defaultRowHeight="16.5"/>
  <cols>
    <col min="1" max="1" width="19.85546875" style="383" customWidth="1"/>
    <col min="2" max="2" width="43.28515625" style="383" customWidth="1"/>
    <col min="3" max="3" width="40.7109375" style="383" customWidth="1"/>
    <col min="4" max="4" width="58.140625" style="383" customWidth="1"/>
    <col min="5" max="5" width="47.85546875" style="383" customWidth="1"/>
    <col min="6" max="6" width="102.28515625" style="383" customWidth="1"/>
    <col min="7" max="7" width="55.42578125" style="383" customWidth="1"/>
    <col min="8" max="8" width="38.5703125" style="383" customWidth="1"/>
    <col min="9" max="9" width="49.28515625" style="383" customWidth="1"/>
    <col min="10" max="10" width="38.140625" style="383" customWidth="1"/>
    <col min="11" max="11" width="51" style="383" customWidth="1"/>
    <col min="12" max="12" width="37.85546875" style="383" customWidth="1"/>
    <col min="13" max="13" width="24.42578125" style="383" customWidth="1"/>
    <col min="14" max="14" width="42.140625" style="342" customWidth="1"/>
    <col min="15" max="15" width="17.5703125" style="342" customWidth="1"/>
    <col min="16" max="16" width="132.140625" style="342" customWidth="1"/>
    <col min="17" max="17" width="91.5703125" style="342" customWidth="1"/>
    <col min="18" max="18" width="78.42578125" style="342" bestFit="1" customWidth="1"/>
    <col min="19" max="21" width="45.28515625" style="342" customWidth="1"/>
    <col min="22" max="22" width="56.140625" style="342" bestFit="1" customWidth="1"/>
    <col min="23" max="16384" width="11.42578125" style="342"/>
  </cols>
  <sheetData>
    <row r="1" spans="1:13" ht="296.25" customHeight="1">
      <c r="A1" s="1811" t="s">
        <v>1155</v>
      </c>
      <c r="B1" s="1811"/>
      <c r="C1" s="1811"/>
      <c r="D1" s="1811"/>
      <c r="E1" s="1811"/>
      <c r="F1" s="1811"/>
      <c r="G1" s="1811"/>
      <c r="H1" s="1811"/>
      <c r="I1" s="1811"/>
      <c r="J1" s="1811"/>
      <c r="K1" s="1811"/>
      <c r="L1" s="1811"/>
      <c r="M1" s="1812"/>
    </row>
    <row r="2" spans="1:13" ht="24.75" customHeight="1">
      <c r="A2" s="395"/>
      <c r="B2" s="395"/>
      <c r="C2" s="395"/>
      <c r="D2" s="395"/>
      <c r="E2" s="395"/>
      <c r="F2" s="395"/>
      <c r="G2" s="395"/>
      <c r="H2" s="395"/>
      <c r="I2" s="395"/>
      <c r="J2" s="395"/>
      <c r="K2" s="395"/>
      <c r="L2" s="395"/>
      <c r="M2" s="395"/>
    </row>
    <row r="3" spans="1:13" ht="96" customHeight="1">
      <c r="A3" s="1813" t="s">
        <v>887</v>
      </c>
      <c r="B3" s="1813"/>
      <c r="C3" s="1813"/>
      <c r="D3" s="1813"/>
      <c r="E3" s="1813"/>
      <c r="F3" s="1813"/>
      <c r="G3" s="1813"/>
      <c r="H3" s="1813"/>
      <c r="I3" s="1813"/>
      <c r="J3" s="1813"/>
      <c r="K3" s="1813"/>
      <c r="L3" s="1813"/>
      <c r="M3" s="1814"/>
    </row>
    <row r="6" spans="1:13" ht="24" customHeight="1">
      <c r="E6" s="384"/>
    </row>
    <row r="7" spans="1:13" s="1316" customFormat="1" ht="134.25" customHeight="1">
      <c r="A7" s="1810" t="s">
        <v>1107</v>
      </c>
      <c r="B7" s="1810"/>
      <c r="C7" s="1810"/>
      <c r="D7" s="1810"/>
      <c r="E7" s="1810"/>
      <c r="F7" s="1810" t="s">
        <v>1119</v>
      </c>
      <c r="G7" s="1810"/>
      <c r="H7" s="1810"/>
      <c r="I7" s="1810"/>
      <c r="J7" s="1810"/>
      <c r="K7" s="1810"/>
      <c r="L7" s="1810"/>
      <c r="M7" s="1810"/>
    </row>
    <row r="8" spans="1:13" ht="57" customHeight="1"/>
    <row r="9" spans="1:13" ht="60">
      <c r="A9" s="388"/>
      <c r="B9" s="1407" t="s">
        <v>41</v>
      </c>
      <c r="C9" s="395"/>
      <c r="D9" s="1407" t="s">
        <v>79</v>
      </c>
      <c r="F9" s="1815"/>
      <c r="G9" s="1815"/>
      <c r="H9" s="1815"/>
      <c r="I9" s="1815"/>
    </row>
    <row r="10" spans="1:13" ht="60">
      <c r="A10" s="388"/>
      <c r="B10" s="1315">
        <f>+'III.1.5.Afil. SFS x sexo'!R21</f>
        <v>0.50195244737232025</v>
      </c>
      <c r="C10" s="394"/>
      <c r="D10" s="1408">
        <f>+'III.1.5.Afil. SFS x sexo'!S21</f>
        <v>0.4980475526276798</v>
      </c>
    </row>
    <row r="11" spans="1:13" ht="35.25">
      <c r="B11" s="385"/>
      <c r="C11" s="386"/>
    </row>
    <row r="12" spans="1:13" ht="60">
      <c r="C12" s="387"/>
      <c r="E12" s="388"/>
    </row>
    <row r="13" spans="1:13" ht="50.25" customHeight="1">
      <c r="F13" s="387"/>
      <c r="G13" s="387"/>
      <c r="H13" s="387"/>
      <c r="I13" s="387"/>
      <c r="J13" s="387"/>
    </row>
    <row r="14" spans="1:13" ht="16.5" customHeight="1">
      <c r="E14" s="387"/>
      <c r="F14" s="387"/>
      <c r="G14" s="387"/>
      <c r="H14" s="387"/>
      <c r="I14" s="387"/>
      <c r="J14" s="387"/>
    </row>
    <row r="15" spans="1:13" ht="35.25">
      <c r="G15" s="389"/>
      <c r="H15" s="389"/>
      <c r="J15" s="384"/>
    </row>
    <row r="16" spans="1:13" ht="42.75" customHeight="1">
      <c r="G16" s="384"/>
      <c r="H16" s="384"/>
    </row>
    <row r="17" spans="1:23" ht="43.5" customHeight="1">
      <c r="G17" s="386"/>
      <c r="H17" s="386"/>
    </row>
    <row r="18" spans="1:23" ht="31.5" customHeight="1">
      <c r="G18" s="386"/>
      <c r="H18" s="386"/>
    </row>
    <row r="19" spans="1:23" ht="136.5" customHeight="1">
      <c r="G19" s="387"/>
      <c r="H19" s="387"/>
    </row>
    <row r="20" spans="1:23" ht="126" customHeight="1">
      <c r="J20" s="390"/>
      <c r="O20" s="342">
        <v>0</v>
      </c>
    </row>
    <row r="21" spans="1:23" ht="178.5" customHeight="1">
      <c r="C21" s="391"/>
      <c r="J21" s="391"/>
    </row>
    <row r="22" spans="1:23" ht="81" customHeight="1">
      <c r="C22" s="391"/>
      <c r="J22" s="391"/>
    </row>
    <row r="23" spans="1:23" ht="88.5" customHeight="1">
      <c r="C23" s="391"/>
      <c r="J23" s="391"/>
    </row>
    <row r="24" spans="1:23" s="343" customFormat="1" ht="132" customHeight="1">
      <c r="A24" s="1810" t="s">
        <v>1108</v>
      </c>
      <c r="B24" s="1810"/>
      <c r="C24" s="1810"/>
      <c r="D24" s="1810"/>
      <c r="E24" s="1810"/>
      <c r="F24" s="1810"/>
      <c r="G24" s="1810" t="s">
        <v>1109</v>
      </c>
      <c r="H24" s="1810"/>
      <c r="I24" s="1810"/>
      <c r="J24" s="1810"/>
      <c r="K24" s="1810"/>
      <c r="L24" s="1810"/>
      <c r="M24" s="1810"/>
      <c r="N24" s="342"/>
      <c r="O24" s="342"/>
      <c r="P24" s="342"/>
      <c r="Q24" s="342"/>
      <c r="R24" s="342"/>
      <c r="S24" s="342"/>
      <c r="T24" s="342"/>
      <c r="U24" s="342"/>
      <c r="V24" s="342"/>
      <c r="W24" s="342"/>
    </row>
    <row r="25" spans="1:23" ht="6.75" customHeight="1"/>
    <row r="26" spans="1:23" ht="16.5" customHeight="1">
      <c r="C26" s="391"/>
      <c r="J26" s="391"/>
    </row>
    <row r="27" spans="1:23" ht="27">
      <c r="C27" s="390"/>
      <c r="L27" s="390"/>
    </row>
    <row r="28" spans="1:23" ht="27">
      <c r="C28" s="390"/>
      <c r="L28" s="390"/>
    </row>
    <row r="29" spans="1:23" ht="27">
      <c r="L29" s="390"/>
    </row>
    <row r="41" ht="37.5" customHeight="1"/>
    <row r="51" spans="1:13" ht="86.25" customHeight="1"/>
    <row r="59" spans="1:13" ht="169.5" customHeight="1"/>
    <row r="60" spans="1:13" ht="200.25" customHeight="1">
      <c r="A60" s="1810" t="s">
        <v>1110</v>
      </c>
      <c r="B60" s="1810"/>
      <c r="C60" s="1810"/>
      <c r="D60" s="1810"/>
      <c r="E60" s="1810"/>
      <c r="F60" s="1810"/>
      <c r="G60" s="1810" t="s">
        <v>1173</v>
      </c>
      <c r="H60" s="1810"/>
      <c r="I60" s="1810"/>
      <c r="J60" s="1810"/>
      <c r="K60" s="1810"/>
      <c r="L60" s="1810"/>
      <c r="M60" s="1810"/>
    </row>
    <row r="77" ht="65.25" customHeight="1"/>
    <row r="78" ht="95.25" customHeight="1"/>
    <row r="88" spans="14:23" ht="35.25">
      <c r="N88" s="343"/>
      <c r="T88" s="343"/>
      <c r="U88" s="343"/>
      <c r="V88" s="343"/>
      <c r="W88" s="343"/>
    </row>
    <row r="104" spans="1:8" ht="45">
      <c r="B104" s="679" t="s">
        <v>1071</v>
      </c>
    </row>
    <row r="109" spans="1:8">
      <c r="A109" s="342"/>
      <c r="B109" s="342"/>
      <c r="C109" s="342"/>
      <c r="D109" s="342"/>
      <c r="E109" s="342"/>
    </row>
    <row r="110" spans="1:8" ht="56.25" customHeight="1">
      <c r="A110" s="1810" t="s">
        <v>1027</v>
      </c>
      <c r="B110" s="1810"/>
      <c r="C110" s="1810"/>
      <c r="D110" s="1810"/>
      <c r="E110" s="1810"/>
      <c r="F110" s="1810"/>
      <c r="G110" s="1810"/>
      <c r="H110" s="679" t="s">
        <v>1072</v>
      </c>
    </row>
    <row r="114" spans="2:23" ht="60">
      <c r="H114" s="1810" t="s">
        <v>1077</v>
      </c>
      <c r="I114" s="1810"/>
      <c r="J114" s="1810"/>
      <c r="K114" s="1810"/>
      <c r="L114" s="1810"/>
      <c r="M114" s="1810"/>
    </row>
    <row r="120" spans="2:23" ht="72" customHeight="1"/>
    <row r="121" spans="2:23" hidden="1"/>
    <row r="124" spans="2:23" s="343" customFormat="1" ht="101.25" customHeight="1">
      <c r="B124" s="393"/>
      <c r="D124" s="402"/>
      <c r="L124" s="393"/>
      <c r="M124" s="393"/>
      <c r="N124" s="342"/>
      <c r="S124" s="342"/>
      <c r="T124" s="342"/>
      <c r="U124" s="342"/>
      <c r="V124" s="342"/>
      <c r="W124" s="342"/>
    </row>
    <row r="132" spans="2:4">
      <c r="B132" s="392"/>
      <c r="C132" s="392"/>
      <c r="D132" s="392"/>
    </row>
    <row r="149" spans="1:16" ht="5.25" customHeight="1"/>
    <row r="150" spans="1:16" ht="44.25">
      <c r="A150" s="679" t="s">
        <v>1007</v>
      </c>
      <c r="H150" s="679" t="s">
        <v>1007</v>
      </c>
    </row>
    <row r="151" spans="1:16" ht="104.25" customHeight="1">
      <c r="A151" s="1813" t="s">
        <v>823</v>
      </c>
      <c r="B151" s="1813"/>
      <c r="C151" s="1813"/>
      <c r="D151" s="1813"/>
      <c r="E151" s="1813"/>
      <c r="F151" s="1813"/>
      <c r="G151" s="1813"/>
      <c r="H151" s="1813"/>
      <c r="I151" s="1813"/>
      <c r="J151" s="1813"/>
      <c r="K151" s="1813"/>
      <c r="L151" s="1813"/>
      <c r="M151" s="1814"/>
    </row>
    <row r="152" spans="1:16" ht="30.75" customHeight="1">
      <c r="D152" s="342"/>
      <c r="E152" s="342"/>
      <c r="F152" s="342"/>
      <c r="G152" s="342"/>
      <c r="H152" s="342"/>
      <c r="I152" s="342"/>
      <c r="J152" s="342"/>
    </row>
    <row r="154" spans="1:16" s="680" customFormat="1" ht="98.25" customHeight="1">
      <c r="A154" s="1810" t="s">
        <v>1111</v>
      </c>
      <c r="B154" s="1810"/>
      <c r="C154" s="1810"/>
      <c r="D154" s="1810"/>
      <c r="E154" s="1810"/>
      <c r="F154" s="1810"/>
      <c r="G154" s="1810"/>
      <c r="H154" s="1810" t="s">
        <v>1112</v>
      </c>
      <c r="I154" s="1810"/>
      <c r="J154" s="1810"/>
      <c r="K154" s="1810"/>
      <c r="L154" s="1810"/>
      <c r="M154" s="1810"/>
    </row>
    <row r="155" spans="1:16" s="693" customFormat="1" ht="41.25" customHeight="1">
      <c r="A155" s="691"/>
      <c r="B155" s="691"/>
      <c r="C155" s="691"/>
      <c r="D155" s="691"/>
      <c r="E155" s="691"/>
      <c r="F155" s="691"/>
      <c r="G155" s="691"/>
      <c r="H155" s="691"/>
      <c r="I155" s="692"/>
      <c r="J155" s="1816"/>
      <c r="K155" s="1816"/>
      <c r="L155" s="1816"/>
      <c r="M155" s="691"/>
    </row>
    <row r="158" spans="1:16" ht="45" customHeight="1"/>
    <row r="159" spans="1:16">
      <c r="P159" s="342" t="s">
        <v>1172</v>
      </c>
    </row>
    <row r="160" spans="1:16" ht="88.5" customHeight="1">
      <c r="N160" s="342">
        <f>+INFOGRAFIA!P196</f>
        <v>0</v>
      </c>
    </row>
    <row r="171" ht="94.5" customHeight="1"/>
    <row r="175" ht="127.5" customHeight="1"/>
    <row r="197" spans="1:15" ht="45">
      <c r="I197" s="679" t="s">
        <v>1010</v>
      </c>
    </row>
    <row r="198" spans="1:15" ht="45">
      <c r="A198" s="679" t="s">
        <v>1011</v>
      </c>
      <c r="J198" s="679"/>
      <c r="K198" s="679"/>
      <c r="L198" s="679"/>
      <c r="M198" s="679"/>
    </row>
    <row r="199" spans="1:15" ht="44.25" hidden="1">
      <c r="I199" s="679"/>
      <c r="J199" s="679"/>
      <c r="K199" s="679"/>
      <c r="L199" s="679"/>
      <c r="M199" s="679"/>
    </row>
    <row r="200" spans="1:15">
      <c r="D200" s="342"/>
      <c r="E200" s="342"/>
      <c r="F200" s="342"/>
      <c r="G200" s="342"/>
    </row>
    <row r="202" spans="1:15" ht="164.25" customHeight="1">
      <c r="A202" s="1810" t="s">
        <v>1113</v>
      </c>
      <c r="B202" s="1810"/>
      <c r="C202" s="1810"/>
      <c r="D202" s="1810"/>
      <c r="E202" s="1810"/>
      <c r="F202" s="1810"/>
      <c r="G202" s="1810" t="s">
        <v>1114</v>
      </c>
      <c r="H202" s="1810"/>
      <c r="I202" s="1810"/>
      <c r="J202" s="1810"/>
      <c r="K202" s="1810"/>
      <c r="L202" s="1810"/>
      <c r="M202" s="1810"/>
      <c r="N202" s="694"/>
      <c r="O202" s="694"/>
    </row>
    <row r="210" spans="2:20" ht="23.25">
      <c r="P210" s="396" t="s">
        <v>836</v>
      </c>
      <c r="Q210" s="397" t="s">
        <v>837</v>
      </c>
      <c r="R210" s="397" t="s">
        <v>838</v>
      </c>
      <c r="S210" s="397" t="s">
        <v>1079</v>
      </c>
      <c r="T210" s="398" t="s">
        <v>840</v>
      </c>
    </row>
    <row r="211" spans="2:20" ht="23.25">
      <c r="P211" s="399" t="s">
        <v>876</v>
      </c>
      <c r="Q211" s="400">
        <v>40909</v>
      </c>
      <c r="R211" s="400">
        <v>41639</v>
      </c>
      <c r="S211" s="400" t="s">
        <v>1080</v>
      </c>
      <c r="T211" s="401">
        <v>181.34</v>
      </c>
    </row>
    <row r="212" spans="2:20" ht="23.25">
      <c r="P212" s="399" t="s">
        <v>877</v>
      </c>
      <c r="Q212" s="400">
        <v>41640</v>
      </c>
      <c r="R212" s="400">
        <v>42735</v>
      </c>
      <c r="S212" s="400" t="s">
        <v>1081</v>
      </c>
      <c r="T212" s="401">
        <v>201.34</v>
      </c>
    </row>
    <row r="213" spans="2:20" ht="23.25">
      <c r="P213" s="399" t="s">
        <v>878</v>
      </c>
      <c r="Q213" s="400">
        <v>42736</v>
      </c>
      <c r="R213" s="400">
        <v>43131</v>
      </c>
      <c r="S213" s="400" t="s">
        <v>1082</v>
      </c>
      <c r="T213" s="401">
        <v>216.38</v>
      </c>
    </row>
    <row r="214" spans="2:20" ht="23.25">
      <c r="P214" s="399" t="s">
        <v>879</v>
      </c>
      <c r="Q214" s="400">
        <v>43132</v>
      </c>
      <c r="R214" s="400">
        <v>43921</v>
      </c>
      <c r="S214" s="400" t="s">
        <v>1083</v>
      </c>
      <c r="T214" s="401">
        <v>220.38</v>
      </c>
    </row>
    <row r="215" spans="2:20" ht="23.25">
      <c r="P215" s="399" t="s">
        <v>880</v>
      </c>
      <c r="Q215" s="400">
        <v>43922</v>
      </c>
      <c r="R215" s="400">
        <v>44561</v>
      </c>
      <c r="S215" s="400" t="s">
        <v>1085</v>
      </c>
      <c r="T215" s="401">
        <v>237.38</v>
      </c>
    </row>
    <row r="216" spans="2:20" ht="23.25">
      <c r="P216" s="399" t="s">
        <v>882</v>
      </c>
      <c r="Q216" s="400">
        <v>44562</v>
      </c>
      <c r="R216" s="400" t="s">
        <v>874</v>
      </c>
      <c r="S216" s="400" t="s">
        <v>1084</v>
      </c>
      <c r="T216" s="401">
        <v>259.43</v>
      </c>
    </row>
    <row r="223" spans="2:20">
      <c r="B223" s="342"/>
      <c r="C223" s="342"/>
      <c r="D223" s="342"/>
      <c r="E223" s="342"/>
    </row>
    <row r="235" spans="16:18" ht="17.25" thickBot="1"/>
    <row r="236" spans="16:18" ht="102" thickTop="1" thickBot="1">
      <c r="P236" s="1541" t="s">
        <v>1018</v>
      </c>
      <c r="Q236" s="1540">
        <f>+R236/1000000</f>
        <v>878292.49468324997</v>
      </c>
      <c r="R236" s="1540">
        <v>878292494683.25</v>
      </c>
    </row>
    <row r="237" spans="16:18" ht="51.75" thickTop="1" thickBot="1">
      <c r="P237" s="1541" t="s">
        <v>988</v>
      </c>
      <c r="Q237" s="1540">
        <f>+R237/1000000</f>
        <v>64994.194762059997</v>
      </c>
      <c r="R237" s="1540">
        <v>64994194762.059998</v>
      </c>
    </row>
    <row r="238" spans="16:18" ht="51.75" thickTop="1" thickBot="1">
      <c r="P238" s="1541" t="s">
        <v>1019</v>
      </c>
      <c r="Q238" s="1540">
        <v>64364.746633080002</v>
      </c>
      <c r="R238" s="1540">
        <v>46484366884.529999</v>
      </c>
    </row>
    <row r="239" spans="16:18" ht="51.75" thickTop="1" thickBot="1">
      <c r="P239" s="1541" t="s">
        <v>987</v>
      </c>
      <c r="Q239" s="1540">
        <v>46380.435000539997</v>
      </c>
      <c r="R239" s="1540">
        <v>88956516.930000007</v>
      </c>
    </row>
    <row r="240" spans="16:18" ht="51.75" thickTop="1" thickBot="1">
      <c r="P240" s="1541" t="s">
        <v>47</v>
      </c>
      <c r="Q240" s="1540">
        <v>88.621805969999997</v>
      </c>
      <c r="R240" s="1540">
        <v>121484599616.17999</v>
      </c>
    </row>
    <row r="241" spans="1:18" ht="51.75" thickTop="1" thickBot="1">
      <c r="P241" s="1541" t="s">
        <v>57</v>
      </c>
      <c r="Q241" s="1540">
        <v>119759.08904198</v>
      </c>
      <c r="R241" s="1540">
        <v>1111344612462.95</v>
      </c>
    </row>
    <row r="242" spans="1:18" ht="17.25" thickTop="1"/>
    <row r="245" spans="1:18" ht="22.5" customHeight="1"/>
    <row r="246" spans="1:18" ht="22.5" customHeight="1"/>
    <row r="247" spans="1:18" ht="22.5" customHeight="1"/>
    <row r="248" spans="1:18" ht="52.5" customHeight="1">
      <c r="A248" s="388" t="s">
        <v>1028</v>
      </c>
      <c r="G248" s="388"/>
    </row>
    <row r="249" spans="1:18">
      <c r="A249" s="342"/>
      <c r="H249" s="342"/>
    </row>
    <row r="250" spans="1:18" ht="112.5" customHeight="1">
      <c r="A250" s="1813" t="s">
        <v>824</v>
      </c>
      <c r="B250" s="1813"/>
      <c r="C250" s="1813"/>
      <c r="D250" s="1813"/>
      <c r="E250" s="1813"/>
      <c r="F250" s="1813"/>
      <c r="G250" s="1813"/>
      <c r="H250" s="1813"/>
      <c r="I250" s="1813"/>
      <c r="J250" s="1813"/>
      <c r="K250" s="1813"/>
      <c r="L250" s="1813"/>
      <c r="M250" s="1814"/>
    </row>
    <row r="253" spans="1:18" s="681" customFormat="1" ht="87.75" customHeight="1">
      <c r="B253" s="1810" t="s">
        <v>1116</v>
      </c>
      <c r="C253" s="1819"/>
      <c r="D253" s="1819"/>
      <c r="E253" s="1819"/>
      <c r="F253" s="1819"/>
      <c r="G253" s="1409"/>
      <c r="H253" s="1810" t="s">
        <v>1115</v>
      </c>
      <c r="I253" s="1810"/>
      <c r="J253" s="1810"/>
      <c r="K253" s="1810"/>
      <c r="L253" s="1810"/>
      <c r="M253" s="1810"/>
      <c r="P253" s="342"/>
      <c r="Q253" s="342"/>
      <c r="R253" s="342"/>
    </row>
    <row r="254" spans="1:18" customFormat="1">
      <c r="P254" s="342"/>
      <c r="Q254" s="342"/>
      <c r="R254" s="342"/>
    </row>
    <row r="255" spans="1:18" customFormat="1">
      <c r="P255" s="342"/>
      <c r="Q255" s="342"/>
      <c r="R255" s="342"/>
    </row>
    <row r="256" spans="1:18" customFormat="1">
      <c r="P256" s="342"/>
      <c r="Q256" s="342"/>
      <c r="R256" s="342"/>
    </row>
    <row r="257" spans="16:18" customFormat="1">
      <c r="P257" s="342"/>
      <c r="Q257" s="342"/>
      <c r="R257" s="342"/>
    </row>
    <row r="258" spans="16:18" customFormat="1">
      <c r="P258" s="342"/>
      <c r="Q258" s="342"/>
      <c r="R258" s="342"/>
    </row>
    <row r="259" spans="16:18" customFormat="1">
      <c r="P259" s="342"/>
      <c r="Q259" s="342"/>
      <c r="R259" s="342"/>
    </row>
    <row r="260" spans="16:18" customFormat="1" ht="42" customHeight="1">
      <c r="P260" s="342"/>
      <c r="Q260" s="342"/>
      <c r="R260" s="342"/>
    </row>
    <row r="261" spans="16:18" customFormat="1" ht="33" customHeight="1">
      <c r="P261" s="342"/>
      <c r="Q261" s="342"/>
      <c r="R261" s="342"/>
    </row>
    <row r="262" spans="16:18" customFormat="1" ht="33" customHeight="1">
      <c r="P262" s="342"/>
      <c r="Q262" s="342"/>
      <c r="R262" s="342"/>
    </row>
    <row r="263" spans="16:18" customFormat="1" ht="33" customHeight="1">
      <c r="P263" s="342"/>
      <c r="Q263" s="342"/>
      <c r="R263" s="342"/>
    </row>
    <row r="264" spans="16:18" customFormat="1" ht="73.5" customHeight="1"/>
    <row r="265" spans="16:18" customFormat="1" ht="33" customHeight="1"/>
    <row r="266" spans="16:18" customFormat="1" ht="33" customHeight="1"/>
    <row r="267" spans="16:18" customFormat="1" ht="15"/>
    <row r="268" spans="16:18" customFormat="1" ht="15"/>
    <row r="269" spans="16:18" customFormat="1" ht="15"/>
    <row r="270" spans="16:18" customFormat="1" ht="15"/>
    <row r="271" spans="16:18" customFormat="1" ht="15"/>
    <row r="272" spans="16:18" customFormat="1" ht="15"/>
    <row r="273" customFormat="1" ht="15"/>
    <row r="274" customFormat="1" ht="15"/>
    <row r="275" customFormat="1" ht="15"/>
    <row r="276" customFormat="1" ht="15"/>
    <row r="277" customFormat="1" ht="15"/>
    <row r="278" customFormat="1" ht="15"/>
    <row r="279" customFormat="1" ht="15"/>
    <row r="280" customFormat="1" ht="15"/>
    <row r="281" customFormat="1" ht="15"/>
    <row r="282" customFormat="1" ht="15"/>
    <row r="283" customFormat="1" ht="15"/>
    <row r="284" customFormat="1" ht="15"/>
    <row r="285" customFormat="1" ht="15"/>
    <row r="286" customFormat="1" ht="15"/>
    <row r="287" customFormat="1" ht="15"/>
    <row r="288" customFormat="1" ht="15"/>
    <row r="289" spans="1:13" customFormat="1" ht="15"/>
    <row r="290" spans="1:13" customFormat="1" ht="15"/>
    <row r="291" spans="1:13" customFormat="1" ht="15"/>
    <row r="292" spans="1:13" customFormat="1" ht="15"/>
    <row r="293" spans="1:13" customFormat="1" ht="15"/>
    <row r="294" spans="1:13" customFormat="1" ht="15"/>
    <row r="295" spans="1:13" customFormat="1" ht="27" customHeight="1">
      <c r="G295" s="678"/>
      <c r="H295" s="678"/>
      <c r="I295" s="678"/>
      <c r="J295" s="678"/>
      <c r="K295" s="678"/>
    </row>
    <row r="296" spans="1:13" customFormat="1" ht="15"/>
    <row r="297" spans="1:13" customFormat="1" ht="15"/>
    <row r="298" spans="1:13" customFormat="1" ht="15"/>
    <row r="299" spans="1:13" customFormat="1" ht="15"/>
    <row r="300" spans="1:13" s="681" customFormat="1" ht="46.5"/>
    <row r="301" spans="1:13" customFormat="1" ht="74.25" customHeight="1">
      <c r="A301" s="1818" t="s">
        <v>1117</v>
      </c>
      <c r="B301" s="1818"/>
      <c r="C301" s="1818"/>
      <c r="D301" s="1818"/>
      <c r="E301" s="1818"/>
      <c r="F301" s="1818"/>
      <c r="H301" s="1817" t="s">
        <v>1118</v>
      </c>
      <c r="I301" s="1817"/>
      <c r="J301" s="1817"/>
      <c r="K301" s="1817"/>
      <c r="L301" s="1817"/>
      <c r="M301" s="1817"/>
    </row>
    <row r="302" spans="1:13" customFormat="1" ht="15"/>
    <row r="303" spans="1:13" customFormat="1" ht="153" customHeight="1"/>
    <row r="304" spans="1:13" customFormat="1" ht="15"/>
    <row r="305" customFormat="1" ht="15"/>
    <row r="306" customFormat="1" ht="15"/>
    <row r="307" customFormat="1" ht="15"/>
    <row r="308" customFormat="1" ht="15"/>
    <row r="311" ht="124.5" customHeight="1"/>
    <row r="312" ht="124.5" customHeight="1"/>
    <row r="313" ht="256.5" customHeight="1"/>
    <row r="322" ht="136.5" customHeight="1"/>
  </sheetData>
  <mergeCells count="22">
    <mergeCell ref="J155:L155"/>
    <mergeCell ref="A250:M250"/>
    <mergeCell ref="H301:M301"/>
    <mergeCell ref="A154:G154"/>
    <mergeCell ref="A202:F202"/>
    <mergeCell ref="A301:F301"/>
    <mergeCell ref="B253:F253"/>
    <mergeCell ref="H154:M154"/>
    <mergeCell ref="H253:M253"/>
    <mergeCell ref="G202:M202"/>
    <mergeCell ref="H114:M114"/>
    <mergeCell ref="A1:M1"/>
    <mergeCell ref="F7:M7"/>
    <mergeCell ref="A151:M151"/>
    <mergeCell ref="F9:I9"/>
    <mergeCell ref="A3:M3"/>
    <mergeCell ref="A7:E7"/>
    <mergeCell ref="A24:F24"/>
    <mergeCell ref="A60:F60"/>
    <mergeCell ref="A110:G110"/>
    <mergeCell ref="G24:M24"/>
    <mergeCell ref="G60:M60"/>
  </mergeCells>
  <pageMargins left="0.70866141732283472" right="0.70866141732283472" top="0.74803149606299213" bottom="0.74803149606299213" header="0.31496062992125984" footer="0.31496062992125984"/>
  <pageSetup scale="15" fitToHeight="0" orientation="portrait" r:id="rId1"/>
  <rowBreaks count="2" manualBreakCount="2">
    <brk id="150" max="12" man="1"/>
    <brk id="342"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99FF"/>
  </sheetPr>
  <dimension ref="A1:AV357"/>
  <sheetViews>
    <sheetView zoomScale="55" zoomScaleNormal="55" workbookViewId="0">
      <selection activeCell="A6" sqref="A6:J27"/>
    </sheetView>
  </sheetViews>
  <sheetFormatPr baseColWidth="10" defaultColWidth="11.42578125" defaultRowHeight="16.5" outlineLevelRow="1" outlineLevelCol="1"/>
  <cols>
    <col min="1" max="1" width="52.85546875" style="980" bestFit="1" customWidth="1" outlineLevel="1"/>
    <col min="2" max="2" width="23.28515625" style="980" customWidth="1"/>
    <col min="3" max="3" width="24.5703125" style="980" customWidth="1"/>
    <col min="4" max="4" width="22.85546875" style="980" bestFit="1" customWidth="1"/>
    <col min="5" max="5" width="24.7109375" style="980" customWidth="1"/>
    <col min="6" max="6" width="30.28515625" style="980" customWidth="1"/>
    <col min="7" max="7" width="24.28515625" style="980" customWidth="1"/>
    <col min="8" max="8" width="19.85546875" style="980" bestFit="1" customWidth="1"/>
    <col min="9" max="9" width="27.85546875" style="980" bestFit="1" customWidth="1"/>
    <col min="10" max="10" width="21" style="980" bestFit="1" customWidth="1"/>
    <col min="11" max="11" width="22.85546875" style="980" bestFit="1" customWidth="1"/>
    <col min="12" max="12" width="14.7109375" style="980" bestFit="1" customWidth="1"/>
    <col min="13" max="14" width="13.7109375" style="980" bestFit="1" customWidth="1"/>
    <col min="15" max="15" width="13.28515625" style="980" bestFit="1" customWidth="1"/>
    <col min="16" max="16" width="14.7109375" style="980" bestFit="1" customWidth="1"/>
    <col min="17" max="37" width="11.42578125" style="980"/>
    <col min="38" max="16384" width="11.42578125" style="1031"/>
  </cols>
  <sheetData>
    <row r="1" spans="1:10" s="980" customFormat="1">
      <c r="B1" s="981"/>
    </row>
    <row r="2" spans="1:10" s="980" customFormat="1">
      <c r="A2" s="1825" t="s">
        <v>977</v>
      </c>
      <c r="B2" s="1825"/>
      <c r="C2" s="1825"/>
      <c r="D2" s="1825"/>
      <c r="E2" s="1825"/>
    </row>
    <row r="3" spans="1:10" s="980" customFormat="1">
      <c r="A3" s="1824">
        <v>44957</v>
      </c>
      <c r="B3" s="1825"/>
      <c r="C3" s="1825"/>
      <c r="D3" s="1825"/>
      <c r="E3" s="1825"/>
    </row>
    <row r="4" spans="1:10" s="980" customFormat="1">
      <c r="A4" s="982" t="s">
        <v>978</v>
      </c>
      <c r="B4" s="1825" t="s">
        <v>79</v>
      </c>
      <c r="C4" s="1825"/>
      <c r="D4" s="1825" t="s">
        <v>41</v>
      </c>
      <c r="E4" s="1825"/>
      <c r="F4" s="983"/>
      <c r="G4" s="983"/>
      <c r="H4" s="983"/>
      <c r="I4" s="983"/>
      <c r="J4" s="983"/>
    </row>
    <row r="5" spans="1:10" s="980" customFormat="1">
      <c r="A5" s="982"/>
      <c r="B5" s="984" t="s">
        <v>812</v>
      </c>
      <c r="C5" s="984" t="s">
        <v>8</v>
      </c>
      <c r="D5" s="984" t="s">
        <v>812</v>
      </c>
      <c r="E5" s="984" t="s">
        <v>8</v>
      </c>
      <c r="F5" s="1275" t="s">
        <v>1</v>
      </c>
      <c r="G5" s="1273"/>
      <c r="H5" s="1273"/>
      <c r="I5" s="983"/>
      <c r="J5" s="983"/>
    </row>
    <row r="6" spans="1:10" s="980" customFormat="1" outlineLevel="1">
      <c r="A6" s="985" t="s">
        <v>50</v>
      </c>
      <c r="B6" s="986">
        <v>2462809</v>
      </c>
      <c r="C6" s="987">
        <f>+B6/(B6+D6)</f>
        <v>0.55593732026008058</v>
      </c>
      <c r="D6" s="986">
        <v>1967203</v>
      </c>
      <c r="E6" s="987">
        <f>+D6/(B6+D6)</f>
        <v>0.44406267973991942</v>
      </c>
      <c r="F6" s="1276">
        <f>+D6+B6</f>
        <v>4430012</v>
      </c>
      <c r="G6" s="988"/>
      <c r="H6" s="988"/>
      <c r="I6" s="989"/>
      <c r="J6" s="989"/>
    </row>
    <row r="7" spans="1:10" s="980" customFormat="1" outlineLevel="1">
      <c r="A7" s="985" t="s">
        <v>979</v>
      </c>
      <c r="B7" s="986">
        <v>35107</v>
      </c>
      <c r="C7" s="987">
        <f>+B7/(B7+D7)</f>
        <v>0.24036341727259034</v>
      </c>
      <c r="D7" s="986">
        <v>110951</v>
      </c>
      <c r="E7" s="987">
        <f>+D7/(B7+D7)</f>
        <v>0.75963658272740964</v>
      </c>
      <c r="F7" s="1276">
        <f>+D7+B7</f>
        <v>146058</v>
      </c>
      <c r="G7" s="988"/>
      <c r="H7" s="988"/>
      <c r="I7" s="989"/>
      <c r="J7" s="989"/>
    </row>
    <row r="8" spans="1:10" s="980" customFormat="1" outlineLevel="1">
      <c r="A8" s="985" t="s">
        <v>95</v>
      </c>
      <c r="B8" s="986">
        <v>41887</v>
      </c>
      <c r="C8" s="987">
        <f>+B8/(B8+D8)</f>
        <v>0.46713952736235181</v>
      </c>
      <c r="D8" s="986">
        <v>47780</v>
      </c>
      <c r="E8" s="987">
        <f>+D8/(B8+D8)</f>
        <v>0.53286047263764824</v>
      </c>
      <c r="F8" s="1276">
        <f>+D8+B8</f>
        <v>89667</v>
      </c>
      <c r="G8" s="988"/>
      <c r="H8" s="988"/>
      <c r="I8" s="989"/>
      <c r="J8" s="989"/>
    </row>
    <row r="9" spans="1:10" s="980" customFormat="1" outlineLevel="1">
      <c r="A9" s="985" t="s">
        <v>1</v>
      </c>
      <c r="B9" s="986">
        <f>+SUM(B6:B8)</f>
        <v>2539803</v>
      </c>
      <c r="C9" s="987">
        <f>+B9/(B9+D9)</f>
        <v>0.54435194268343889</v>
      </c>
      <c r="D9" s="986">
        <f>SUM(D6:D8)</f>
        <v>2125934</v>
      </c>
      <c r="E9" s="987">
        <f>+D9/(B9+D9)</f>
        <v>0.45564805731656116</v>
      </c>
      <c r="F9" s="1276">
        <f>+D9+B9</f>
        <v>4665737</v>
      </c>
      <c r="G9" s="988"/>
      <c r="H9" s="988"/>
      <c r="I9" s="989"/>
      <c r="J9" s="989"/>
    </row>
    <row r="10" spans="1:10" s="980" customFormat="1" outlineLevel="1">
      <c r="A10" s="991"/>
      <c r="B10" s="992"/>
      <c r="C10" s="992"/>
      <c r="D10" s="992"/>
      <c r="E10" s="993"/>
      <c r="F10" s="993"/>
      <c r="G10" s="993"/>
      <c r="H10" s="993"/>
      <c r="I10" s="993"/>
      <c r="J10" s="993"/>
    </row>
    <row r="11" spans="1:10" s="980" customFormat="1" outlineLevel="1">
      <c r="A11" s="991"/>
      <c r="B11" s="992"/>
      <c r="C11" s="992"/>
      <c r="D11" s="992"/>
      <c r="E11" s="993"/>
      <c r="F11" s="993"/>
      <c r="G11" s="993"/>
      <c r="H11" s="993"/>
      <c r="I11" s="993"/>
      <c r="J11" s="993"/>
    </row>
    <row r="12" spans="1:10" s="980" customFormat="1" outlineLevel="1">
      <c r="A12" s="991"/>
      <c r="B12" s="992"/>
      <c r="C12" s="992"/>
      <c r="D12" s="992"/>
      <c r="E12" s="993"/>
      <c r="F12" s="993"/>
      <c r="G12" s="993"/>
      <c r="H12" s="993"/>
      <c r="I12" s="993"/>
      <c r="J12" s="993"/>
    </row>
    <row r="13" spans="1:10" s="980" customFormat="1" outlineLevel="1">
      <c r="A13" s="991"/>
      <c r="B13" s="992"/>
      <c r="C13" s="992"/>
      <c r="D13" s="992"/>
      <c r="E13" s="993"/>
      <c r="F13" s="993"/>
      <c r="G13" s="993"/>
      <c r="H13" s="993"/>
      <c r="I13" s="993"/>
      <c r="J13" s="993"/>
    </row>
    <row r="14" spans="1:10" s="980" customFormat="1" outlineLevel="1">
      <c r="A14" s="991"/>
      <c r="B14" s="992"/>
      <c r="C14" s="992"/>
      <c r="D14" s="992"/>
      <c r="E14" s="993"/>
      <c r="F14" s="993"/>
      <c r="G14" s="993"/>
      <c r="H14" s="993"/>
      <c r="I14" s="993"/>
      <c r="J14" s="993"/>
    </row>
    <row r="15" spans="1:10" s="980" customFormat="1" outlineLevel="1">
      <c r="A15" s="991"/>
      <c r="B15" s="992"/>
      <c r="C15" s="992"/>
      <c r="D15" s="992"/>
      <c r="E15" s="993"/>
      <c r="F15" s="993"/>
      <c r="G15" s="993"/>
      <c r="H15" s="993"/>
      <c r="I15" s="993"/>
      <c r="J15" s="993"/>
    </row>
    <row r="16" spans="1:10" s="980" customFormat="1" outlineLevel="1">
      <c r="A16" s="991"/>
      <c r="B16" s="992"/>
      <c r="C16" s="992"/>
      <c r="D16" s="992"/>
      <c r="E16" s="993"/>
      <c r="F16" s="993"/>
      <c r="G16" s="993"/>
      <c r="H16" s="993"/>
      <c r="I16" s="993"/>
      <c r="J16" s="993"/>
    </row>
    <row r="17" spans="1:10" s="980" customFormat="1" outlineLevel="1">
      <c r="A17" s="991"/>
      <c r="B17" s="992"/>
      <c r="C17" s="992"/>
      <c r="D17" s="992"/>
      <c r="E17" s="993"/>
      <c r="F17" s="993"/>
      <c r="G17" s="993"/>
      <c r="H17" s="993"/>
      <c r="I17" s="993"/>
      <c r="J17" s="993"/>
    </row>
    <row r="18" spans="1:10" s="980" customFormat="1" outlineLevel="1">
      <c r="A18" s="991"/>
      <c r="B18" s="992"/>
      <c r="C18" s="992"/>
      <c r="D18" s="992"/>
      <c r="E18" s="993"/>
      <c r="F18" s="993"/>
      <c r="G18" s="993"/>
      <c r="H18" s="993"/>
      <c r="I18" s="993"/>
      <c r="J18" s="993"/>
    </row>
    <row r="19" spans="1:10" s="980" customFormat="1" outlineLevel="1">
      <c r="A19" s="991"/>
      <c r="B19" s="992"/>
      <c r="C19" s="992"/>
      <c r="D19" s="992"/>
      <c r="E19" s="993"/>
      <c r="F19" s="993"/>
      <c r="G19" s="993"/>
      <c r="H19" s="993"/>
      <c r="I19" s="993"/>
      <c r="J19" s="993"/>
    </row>
    <row r="20" spans="1:10" s="980" customFormat="1" outlineLevel="1">
      <c r="A20" s="991"/>
      <c r="B20" s="992"/>
      <c r="C20" s="992"/>
      <c r="D20" s="992"/>
      <c r="E20" s="993"/>
      <c r="F20" s="993"/>
      <c r="G20" s="993"/>
      <c r="H20" s="993"/>
      <c r="I20" s="993"/>
      <c r="J20" s="993"/>
    </row>
    <row r="21" spans="1:10" s="980" customFormat="1" outlineLevel="1">
      <c r="A21" s="991"/>
      <c r="B21" s="992"/>
      <c r="C21" s="992"/>
      <c r="D21" s="992"/>
      <c r="E21" s="993"/>
      <c r="F21" s="993"/>
      <c r="G21" s="993"/>
      <c r="H21" s="993"/>
      <c r="I21" s="993"/>
      <c r="J21" s="993"/>
    </row>
    <row r="22" spans="1:10" s="980" customFormat="1" outlineLevel="1">
      <c r="A22" s="991"/>
      <c r="B22" s="992"/>
      <c r="C22" s="992"/>
      <c r="D22" s="992"/>
      <c r="E22" s="993"/>
      <c r="F22" s="993"/>
      <c r="G22" s="993"/>
      <c r="H22" s="993"/>
      <c r="I22" s="993"/>
      <c r="J22" s="993"/>
    </row>
    <row r="23" spans="1:10" s="980" customFormat="1" outlineLevel="1">
      <c r="A23" s="991"/>
      <c r="B23" s="992"/>
      <c r="C23" s="992"/>
      <c r="D23" s="992"/>
      <c r="E23" s="993"/>
      <c r="F23" s="993"/>
      <c r="G23" s="993"/>
      <c r="H23" s="993"/>
      <c r="I23" s="993"/>
      <c r="J23" s="993"/>
    </row>
    <row r="24" spans="1:10" s="980" customFormat="1" outlineLevel="1">
      <c r="A24" s="991"/>
      <c r="B24" s="992"/>
      <c r="C24" s="992"/>
      <c r="D24" s="992"/>
      <c r="E24" s="993"/>
      <c r="F24" s="993"/>
      <c r="G24" s="993"/>
      <c r="H24" s="993"/>
      <c r="I24" s="993"/>
      <c r="J24" s="993"/>
    </row>
    <row r="25" spans="1:10" s="980" customFormat="1" outlineLevel="1">
      <c r="A25" s="991"/>
      <c r="B25" s="992"/>
      <c r="C25" s="992"/>
      <c r="D25" s="992"/>
      <c r="E25" s="993"/>
      <c r="F25" s="993"/>
      <c r="G25" s="993"/>
      <c r="H25" s="993"/>
      <c r="I25" s="993"/>
      <c r="J25" s="993"/>
    </row>
    <row r="26" spans="1:10" s="980" customFormat="1" outlineLevel="1">
      <c r="A26" s="991"/>
      <c r="B26" s="992"/>
      <c r="C26" s="992"/>
      <c r="D26" s="992"/>
      <c r="E26" s="993"/>
      <c r="F26" s="993"/>
      <c r="G26" s="993"/>
      <c r="H26" s="993"/>
      <c r="I26" s="993"/>
      <c r="J26" s="993"/>
    </row>
    <row r="27" spans="1:10" s="980" customFormat="1" outlineLevel="1">
      <c r="A27" s="991"/>
      <c r="B27" s="992"/>
      <c r="C27" s="992"/>
      <c r="D27" s="992"/>
      <c r="E27" s="993"/>
      <c r="F27" s="993"/>
      <c r="G27" s="993"/>
      <c r="H27" s="993"/>
      <c r="I27" s="993"/>
      <c r="J27" s="993"/>
    </row>
    <row r="28" spans="1:10" s="980" customFormat="1" outlineLevel="1">
      <c r="A28" s="991"/>
      <c r="B28" s="992"/>
      <c r="C28" s="992"/>
      <c r="D28" s="992"/>
      <c r="E28" s="993"/>
      <c r="F28" s="993"/>
      <c r="G28" s="993"/>
      <c r="H28" s="993"/>
      <c r="I28" s="993"/>
      <c r="J28" s="993"/>
    </row>
    <row r="29" spans="1:10" s="980" customFormat="1" outlineLevel="1">
      <c r="A29" s="991"/>
      <c r="B29" s="992"/>
      <c r="C29" s="992"/>
      <c r="D29" s="992"/>
      <c r="E29" s="993"/>
      <c r="F29" s="993"/>
      <c r="G29" s="993"/>
      <c r="H29" s="993"/>
      <c r="I29" s="993"/>
      <c r="J29" s="993"/>
    </row>
    <row r="30" spans="1:10" s="980" customFormat="1" outlineLevel="1">
      <c r="A30" s="991"/>
      <c r="B30" s="992"/>
      <c r="C30" s="992"/>
      <c r="D30" s="992"/>
      <c r="E30" s="993"/>
      <c r="F30" s="993"/>
      <c r="G30" s="993"/>
      <c r="H30" s="993"/>
      <c r="I30" s="993"/>
      <c r="J30" s="993"/>
    </row>
    <row r="31" spans="1:10" s="980" customFormat="1" outlineLevel="1">
      <c r="A31" s="991"/>
      <c r="B31" s="992"/>
      <c r="C31" s="992"/>
      <c r="D31" s="992"/>
      <c r="E31" s="993"/>
      <c r="F31" s="993"/>
      <c r="G31" s="993"/>
      <c r="H31" s="993"/>
      <c r="I31" s="993"/>
      <c r="J31" s="993"/>
    </row>
    <row r="32" spans="1:10" s="980" customFormat="1" outlineLevel="1">
      <c r="A32" s="991"/>
      <c r="B32" s="992"/>
      <c r="C32" s="992"/>
      <c r="D32" s="992"/>
      <c r="E32" s="993"/>
      <c r="F32" s="993"/>
      <c r="G32" s="993"/>
      <c r="H32" s="993"/>
      <c r="I32" s="993"/>
      <c r="J32" s="993"/>
    </row>
    <row r="33" spans="1:10" s="980" customFormat="1" outlineLevel="1">
      <c r="A33" s="991"/>
      <c r="B33" s="992"/>
      <c r="C33" s="992"/>
      <c r="D33" s="992"/>
      <c r="E33" s="993"/>
      <c r="F33" s="993"/>
      <c r="G33" s="993"/>
      <c r="H33" s="993"/>
      <c r="I33" s="993"/>
      <c r="J33" s="993"/>
    </row>
    <row r="34" spans="1:10" s="980" customFormat="1">
      <c r="E34" s="994"/>
      <c r="F34" s="994"/>
      <c r="G34" s="994"/>
      <c r="H34" s="994"/>
      <c r="I34" s="994"/>
      <c r="J34" s="994"/>
    </row>
    <row r="35" spans="1:10" s="980" customFormat="1">
      <c r="A35" s="1825" t="s">
        <v>980</v>
      </c>
      <c r="B35" s="1825"/>
      <c r="C35" s="1825"/>
      <c r="D35" s="1825"/>
      <c r="E35" s="1825"/>
      <c r="F35" s="1825"/>
    </row>
    <row r="36" spans="1:10" s="980" customFormat="1">
      <c r="A36" s="1824">
        <f>+A3</f>
        <v>44957</v>
      </c>
      <c r="B36" s="1824"/>
      <c r="C36" s="1824"/>
      <c r="D36" s="1824"/>
      <c r="E36" s="1824"/>
      <c r="F36" s="1824"/>
    </row>
    <row r="37" spans="1:10" s="980" customFormat="1">
      <c r="A37" s="1277" t="s">
        <v>978</v>
      </c>
      <c r="B37" s="1827" t="s">
        <v>79</v>
      </c>
      <c r="C37" s="1827"/>
      <c r="D37" s="1827" t="s">
        <v>41</v>
      </c>
      <c r="E37" s="1827"/>
      <c r="F37" s="1826" t="s">
        <v>1</v>
      </c>
    </row>
    <row r="38" spans="1:10" s="980" customFormat="1">
      <c r="A38" s="1278"/>
      <c r="B38" s="1279" t="s">
        <v>812</v>
      </c>
      <c r="C38" s="1279" t="s">
        <v>8</v>
      </c>
      <c r="D38" s="1279" t="s">
        <v>812</v>
      </c>
      <c r="E38" s="1279" t="s">
        <v>8</v>
      </c>
      <c r="F38" s="1827"/>
    </row>
    <row r="39" spans="1:10" s="980" customFormat="1" outlineLevel="1">
      <c r="A39" s="985" t="s">
        <v>981</v>
      </c>
      <c r="B39" s="986">
        <v>1009034</v>
      </c>
      <c r="C39" s="987">
        <f>+B39/(B39+D39)</f>
        <v>0.54327798258446236</v>
      </c>
      <c r="D39" s="986">
        <v>848273</v>
      </c>
      <c r="E39" s="987">
        <f>+D39/(B39+D39)</f>
        <v>0.45672201741553764</v>
      </c>
      <c r="F39" s="1276">
        <f>+D39+B39</f>
        <v>1857307</v>
      </c>
      <c r="I39" s="995"/>
      <c r="J39" s="995"/>
    </row>
    <row r="40" spans="1:10" s="980" customFormat="1" outlineLevel="1">
      <c r="A40" s="985" t="s">
        <v>979</v>
      </c>
      <c r="B40" s="986">
        <v>26881</v>
      </c>
      <c r="C40" s="987">
        <f>+B40/(B40+D40)</f>
        <v>0.2236877142762041</v>
      </c>
      <c r="D40" s="986">
        <v>93291</v>
      </c>
      <c r="E40" s="987">
        <f>+D40/(B40+D40)</f>
        <v>0.77631228572379585</v>
      </c>
      <c r="F40" s="1276">
        <f>+D40+B40</f>
        <v>120172</v>
      </c>
      <c r="I40" s="995"/>
      <c r="J40" s="995"/>
    </row>
    <row r="41" spans="1:10" s="980" customFormat="1" outlineLevel="1">
      <c r="A41" s="985" t="s">
        <v>95</v>
      </c>
      <c r="B41" s="986">
        <v>12072</v>
      </c>
      <c r="C41" s="987">
        <f>+B41/(B41+D41)</f>
        <v>0.4466479206748557</v>
      </c>
      <c r="D41" s="986">
        <v>14956</v>
      </c>
      <c r="E41" s="987">
        <f>+D41/(B41+D41)</f>
        <v>0.5533520793251443</v>
      </c>
      <c r="F41" s="1276">
        <f>+D41+B41</f>
        <v>27028</v>
      </c>
      <c r="I41" s="995"/>
      <c r="J41" s="995"/>
    </row>
    <row r="42" spans="1:10" s="980" customFormat="1" outlineLevel="1">
      <c r="A42" s="985" t="s">
        <v>982</v>
      </c>
      <c r="B42" s="986">
        <v>7388</v>
      </c>
      <c r="C42" s="987">
        <f>+B42/(B42+D42)</f>
        <v>0.44802910855063677</v>
      </c>
      <c r="D42" s="986">
        <v>9102</v>
      </c>
      <c r="E42" s="987">
        <f>+D42/(B42+D42)</f>
        <v>0.55197089144936329</v>
      </c>
      <c r="F42" s="1276">
        <f>+D42+B42</f>
        <v>16490</v>
      </c>
      <c r="I42" s="995"/>
      <c r="J42" s="995"/>
    </row>
    <row r="43" spans="1:10" s="980" customFormat="1" outlineLevel="1">
      <c r="A43" s="985" t="s">
        <v>1</v>
      </c>
      <c r="B43" s="986">
        <f>+SUM(B39:B42)</f>
        <v>1055375</v>
      </c>
      <c r="C43" s="987">
        <f>+B43/(B43+D43)</f>
        <v>0.52220512944848507</v>
      </c>
      <c r="D43" s="986">
        <f>+SUM(D39:D42)</f>
        <v>965622</v>
      </c>
      <c r="E43" s="987">
        <f>+D43/(B43+D43)</f>
        <v>0.47779487055151493</v>
      </c>
      <c r="F43" s="1276">
        <f>+D43+B43</f>
        <v>2020997</v>
      </c>
      <c r="I43" s="995"/>
      <c r="J43" s="995"/>
    </row>
    <row r="44" spans="1:10" s="980" customFormat="1" outlineLevel="1">
      <c r="A44" s="991"/>
      <c r="B44" s="992"/>
      <c r="C44" s="992"/>
      <c r="D44" s="992"/>
    </row>
    <row r="45" spans="1:10" s="980" customFormat="1">
      <c r="A45" s="991"/>
      <c r="B45" s="992"/>
      <c r="C45" s="992"/>
      <c r="D45" s="992"/>
    </row>
    <row r="46" spans="1:10" s="980" customFormat="1">
      <c r="A46" s="991"/>
      <c r="B46" s="992"/>
      <c r="C46" s="992"/>
      <c r="D46" s="992"/>
    </row>
    <row r="47" spans="1:10" s="980" customFormat="1">
      <c r="A47" s="991"/>
      <c r="B47" s="992"/>
      <c r="C47" s="992"/>
      <c r="D47" s="992"/>
    </row>
    <row r="48" spans="1:10" s="980" customFormat="1">
      <c r="A48" s="991"/>
      <c r="B48" s="992"/>
      <c r="C48" s="992"/>
      <c r="D48" s="992"/>
    </row>
    <row r="49" spans="1:4" s="980" customFormat="1" outlineLevel="1">
      <c r="A49" s="991"/>
      <c r="B49" s="992"/>
      <c r="C49" s="992"/>
      <c r="D49" s="992"/>
    </row>
    <row r="50" spans="1:4" s="980" customFormat="1" outlineLevel="1">
      <c r="A50" s="991"/>
      <c r="B50" s="992"/>
      <c r="C50" s="992"/>
      <c r="D50" s="992"/>
    </row>
    <row r="51" spans="1:4" s="980" customFormat="1" outlineLevel="1">
      <c r="A51" s="991"/>
      <c r="B51" s="992"/>
      <c r="C51" s="992"/>
      <c r="D51" s="992"/>
    </row>
    <row r="52" spans="1:4" s="980" customFormat="1" outlineLevel="1">
      <c r="A52" s="991"/>
      <c r="B52" s="992"/>
      <c r="C52" s="992"/>
      <c r="D52" s="992"/>
    </row>
    <row r="53" spans="1:4" s="980" customFormat="1" outlineLevel="1">
      <c r="A53" s="991"/>
      <c r="B53" s="992"/>
      <c r="C53" s="992"/>
      <c r="D53" s="992"/>
    </row>
    <row r="54" spans="1:4" s="980" customFormat="1">
      <c r="A54" s="991"/>
      <c r="B54" s="992"/>
      <c r="C54" s="992"/>
      <c r="D54" s="992"/>
    </row>
    <row r="55" spans="1:4" s="980" customFormat="1">
      <c r="A55" s="991"/>
      <c r="B55" s="992"/>
      <c r="C55" s="992"/>
      <c r="D55" s="992"/>
    </row>
    <row r="56" spans="1:4" s="980" customFormat="1">
      <c r="A56" s="991"/>
      <c r="B56" s="992"/>
      <c r="C56" s="992"/>
      <c r="D56" s="992"/>
    </row>
    <row r="57" spans="1:4" s="980" customFormat="1">
      <c r="A57" s="991"/>
      <c r="B57" s="992"/>
      <c r="C57" s="992"/>
      <c r="D57" s="992"/>
    </row>
    <row r="58" spans="1:4" s="980" customFormat="1">
      <c r="A58" s="991"/>
      <c r="B58" s="992"/>
      <c r="C58" s="992"/>
      <c r="D58" s="992"/>
    </row>
    <row r="59" spans="1:4" s="980" customFormat="1">
      <c r="A59" s="991"/>
      <c r="B59" s="992"/>
      <c r="C59" s="992"/>
      <c r="D59" s="992"/>
    </row>
    <row r="60" spans="1:4" s="980" customFormat="1">
      <c r="A60" s="991"/>
      <c r="B60" s="992"/>
      <c r="C60" s="992"/>
      <c r="D60" s="992"/>
    </row>
    <row r="61" spans="1:4" s="980" customFormat="1">
      <c r="A61" s="991"/>
      <c r="B61" s="992"/>
      <c r="C61" s="992"/>
      <c r="D61" s="992"/>
    </row>
    <row r="62" spans="1:4" s="980" customFormat="1">
      <c r="A62" s="991"/>
      <c r="B62" s="992"/>
      <c r="C62" s="992"/>
      <c r="D62" s="992"/>
    </row>
    <row r="63" spans="1:4" s="980" customFormat="1" outlineLevel="1"/>
    <row r="64" spans="1:4" s="980" customFormat="1" outlineLevel="1"/>
    <row r="65" spans="1:9" s="980" customFormat="1" outlineLevel="1"/>
    <row r="66" spans="1:9" s="980" customFormat="1" outlineLevel="1"/>
    <row r="67" spans="1:9" s="980" customFormat="1" outlineLevel="1"/>
    <row r="68" spans="1:9" s="980" customFormat="1" outlineLevel="1"/>
    <row r="69" spans="1:9" s="980" customFormat="1"/>
    <row r="70" spans="1:9" s="980" customFormat="1"/>
    <row r="71" spans="1:9" s="980" customFormat="1">
      <c r="A71" s="1820" t="s">
        <v>983</v>
      </c>
      <c r="B71" s="1820"/>
      <c r="C71" s="1820"/>
    </row>
    <row r="72" spans="1:9" s="980" customFormat="1">
      <c r="A72" s="1820"/>
      <c r="B72" s="1820"/>
      <c r="C72" s="1820"/>
      <c r="D72" s="996"/>
      <c r="E72" s="996"/>
      <c r="F72" s="996"/>
      <c r="G72" s="996"/>
      <c r="H72" s="996"/>
    </row>
    <row r="73" spans="1:9" s="980" customFormat="1">
      <c r="A73" s="1821"/>
      <c r="B73" s="1822"/>
      <c r="C73" s="1823"/>
      <c r="D73" s="996"/>
      <c r="E73" s="996"/>
      <c r="F73" s="996"/>
      <c r="G73" s="996"/>
      <c r="H73" s="996"/>
    </row>
    <row r="74" spans="1:9" s="980" customFormat="1">
      <c r="A74" s="997" t="s">
        <v>984</v>
      </c>
      <c r="B74" s="998" t="s">
        <v>455</v>
      </c>
      <c r="C74" s="998" t="s">
        <v>813</v>
      </c>
      <c r="D74" s="996"/>
      <c r="E74" s="996"/>
      <c r="F74" s="996"/>
      <c r="G74" s="996"/>
      <c r="H74" s="996"/>
    </row>
    <row r="75" spans="1:9" s="980" customFormat="1">
      <c r="A75" s="997" t="s">
        <v>95</v>
      </c>
      <c r="B75" s="999">
        <v>537135383828.94</v>
      </c>
      <c r="C75" s="1000">
        <v>0.56540694784846213</v>
      </c>
      <c r="D75" s="1001"/>
      <c r="E75" s="1002"/>
      <c r="F75" s="1002"/>
      <c r="G75" s="1002"/>
      <c r="H75" s="1002"/>
    </row>
    <row r="76" spans="1:9" s="980" customFormat="1">
      <c r="A76" s="997" t="s">
        <v>537</v>
      </c>
      <c r="B76" s="999">
        <v>179218113229.99002</v>
      </c>
      <c r="C76" s="1000">
        <v>0.18865107280439264</v>
      </c>
      <c r="D76" s="1001"/>
      <c r="E76" s="1002"/>
      <c r="F76" s="1002"/>
      <c r="G76" s="1002"/>
      <c r="H76" s="1002"/>
    </row>
    <row r="77" spans="1:9" s="980" customFormat="1">
      <c r="A77" s="997" t="s">
        <v>814</v>
      </c>
      <c r="B77" s="999">
        <v>74768384031.660019</v>
      </c>
      <c r="C77" s="1000">
        <v>7.8703740404422212E-2</v>
      </c>
      <c r="D77" s="1001"/>
      <c r="E77" s="1002"/>
      <c r="F77" s="1002"/>
      <c r="G77" s="1002"/>
      <c r="H77" s="1002"/>
    </row>
    <row r="78" spans="1:9" s="980" customFormat="1">
      <c r="A78" s="997" t="s">
        <v>423</v>
      </c>
      <c r="B78" s="999">
        <v>17919142893.329998</v>
      </c>
      <c r="C78" s="1000">
        <v>1.886229840074129E-2</v>
      </c>
      <c r="D78" s="1001"/>
      <c r="E78" s="1002"/>
      <c r="F78" s="1002"/>
      <c r="G78" s="1002"/>
      <c r="H78" s="1002"/>
      <c r="I78" s="1003"/>
    </row>
    <row r="79" spans="1:9" s="980" customFormat="1">
      <c r="A79" s="997" t="s">
        <v>233</v>
      </c>
      <c r="B79" s="999">
        <v>331097386.27999997</v>
      </c>
      <c r="C79" s="1000">
        <v>3.4852435392116452E-4</v>
      </c>
      <c r="D79" s="1001"/>
      <c r="E79" s="1002"/>
      <c r="F79" s="1002"/>
      <c r="G79" s="1002"/>
      <c r="H79" s="1002"/>
      <c r="I79" s="1003"/>
    </row>
    <row r="80" spans="1:9" s="980" customFormat="1">
      <c r="A80" s="997" t="s">
        <v>134</v>
      </c>
      <c r="B80" s="999">
        <v>25483219368.829998</v>
      </c>
      <c r="C80" s="1000">
        <v>2.6824502199005347E-2</v>
      </c>
      <c r="D80" s="1001"/>
      <c r="E80" s="1002"/>
      <c r="F80" s="1002"/>
      <c r="G80" s="1002"/>
      <c r="H80" s="1002"/>
      <c r="I80" s="1003"/>
    </row>
    <row r="81" spans="1:10" s="980" customFormat="1">
      <c r="A81" s="997" t="s">
        <v>815</v>
      </c>
      <c r="B81" s="999">
        <v>26724101.009999998</v>
      </c>
      <c r="C81" s="1000">
        <v>2.8130696358797577E-5</v>
      </c>
      <c r="D81" s="1001"/>
      <c r="E81" s="1002"/>
      <c r="F81" s="1002"/>
      <c r="G81" s="1002"/>
      <c r="H81" s="1002"/>
      <c r="I81" s="1003"/>
    </row>
    <row r="82" spans="1:10" s="980" customFormat="1">
      <c r="A82" s="997" t="s">
        <v>454</v>
      </c>
      <c r="B82" s="999">
        <v>33794783784.389999</v>
      </c>
      <c r="C82" s="1000">
        <v>3.5573537190050131E-2</v>
      </c>
      <c r="D82" s="1001"/>
      <c r="E82" s="1002"/>
      <c r="F82" s="1002"/>
      <c r="G82" s="1002"/>
      <c r="H82" s="1002"/>
      <c r="I82" s="1003"/>
    </row>
    <row r="83" spans="1:10" s="980" customFormat="1">
      <c r="A83" s="997" t="s">
        <v>816</v>
      </c>
      <c r="B83" s="999">
        <v>81320999603.109985</v>
      </c>
      <c r="C83" s="1000">
        <v>8.5601246102646189E-2</v>
      </c>
      <c r="D83" s="1001"/>
      <c r="E83" s="1002"/>
      <c r="F83" s="1002"/>
      <c r="G83" s="1002"/>
      <c r="H83" s="1002"/>
      <c r="I83" s="1003"/>
    </row>
    <row r="84" spans="1:10" s="980" customFormat="1">
      <c r="A84" s="997" t="s">
        <v>1</v>
      </c>
      <c r="B84" s="1004">
        <v>949997848227.54016</v>
      </c>
      <c r="C84" s="1005">
        <f>SUM(C75:C83)</f>
        <v>0.99999999999999989</v>
      </c>
      <c r="D84" s="1006"/>
      <c r="E84" s="1002"/>
      <c r="F84" s="1002"/>
      <c r="G84" s="1002"/>
      <c r="H84" s="1002"/>
      <c r="I84" s="1003"/>
    </row>
    <row r="85" spans="1:10" s="980" customFormat="1">
      <c r="A85" s="1007"/>
      <c r="B85" s="1007"/>
      <c r="C85" s="1007"/>
      <c r="I85" s="1003"/>
    </row>
    <row r="86" spans="1:10" s="980" customFormat="1">
      <c r="A86" s="1007"/>
      <c r="B86" s="1007"/>
      <c r="C86" s="1007"/>
      <c r="I86" s="1003"/>
    </row>
    <row r="87" spans="1:10" s="980" customFormat="1">
      <c r="A87" s="1007"/>
      <c r="B87" s="1007"/>
      <c r="C87" s="1007"/>
      <c r="I87" s="1003"/>
      <c r="J87" s="995"/>
    </row>
    <row r="88" spans="1:10" s="980" customFormat="1">
      <c r="A88" s="1007"/>
      <c r="B88" s="1007"/>
      <c r="C88" s="1007"/>
      <c r="I88" s="1003"/>
      <c r="J88" s="995"/>
    </row>
    <row r="89" spans="1:10" s="980" customFormat="1">
      <c r="A89" s="1007"/>
      <c r="B89" s="1007"/>
      <c r="C89" s="1007"/>
      <c r="I89" s="1003"/>
      <c r="J89" s="995"/>
    </row>
    <row r="90" spans="1:10" s="980" customFormat="1">
      <c r="A90" s="1007"/>
      <c r="B90" s="1007"/>
      <c r="C90" s="1007"/>
      <c r="I90" s="1003"/>
      <c r="J90" s="995"/>
    </row>
    <row r="91" spans="1:10" s="980" customFormat="1">
      <c r="A91" s="1007"/>
      <c r="B91" s="1007"/>
      <c r="C91" s="1007"/>
      <c r="I91" s="1003"/>
      <c r="J91" s="995"/>
    </row>
    <row r="92" spans="1:10" s="980" customFormat="1">
      <c r="A92" s="1007"/>
      <c r="B92" s="1007"/>
      <c r="C92" s="1007"/>
      <c r="I92" s="1003"/>
      <c r="J92" s="995"/>
    </row>
    <row r="93" spans="1:10" s="980" customFormat="1">
      <c r="A93" s="1007"/>
      <c r="B93" s="1007"/>
      <c r="C93" s="1007"/>
      <c r="I93" s="1003"/>
      <c r="J93" s="995"/>
    </row>
    <row r="94" spans="1:10" s="980" customFormat="1">
      <c r="A94" s="1007"/>
      <c r="B94" s="1007"/>
      <c r="C94" s="1007"/>
      <c r="I94" s="1003"/>
      <c r="J94" s="995"/>
    </row>
    <row r="95" spans="1:10" s="980" customFormat="1">
      <c r="A95" s="1007"/>
      <c r="B95" s="1007"/>
      <c r="C95" s="1007"/>
      <c r="I95" s="1003"/>
      <c r="J95" s="995"/>
    </row>
    <row r="96" spans="1:10" s="980" customFormat="1">
      <c r="A96" s="1007"/>
      <c r="B96" s="1007"/>
      <c r="C96" s="1007"/>
      <c r="I96" s="1003"/>
    </row>
    <row r="97" spans="1:47" s="980" customFormat="1">
      <c r="A97" s="1007"/>
      <c r="B97" s="1007"/>
      <c r="C97" s="1007"/>
      <c r="I97" s="1003"/>
      <c r="J97" s="1008"/>
    </row>
    <row r="98" spans="1:47" s="980" customFormat="1">
      <c r="A98" s="1007"/>
      <c r="B98" s="1007"/>
      <c r="C98" s="1007"/>
      <c r="I98" s="1003"/>
    </row>
    <row r="99" spans="1:47" s="980" customFormat="1">
      <c r="A99" s="1007"/>
      <c r="B99" s="1007"/>
      <c r="C99" s="1007"/>
      <c r="I99" s="1003"/>
    </row>
    <row r="100" spans="1:47" s="980" customFormat="1">
      <c r="A100" s="1007"/>
      <c r="B100" s="1007"/>
      <c r="C100" s="1007"/>
      <c r="I100" s="1003"/>
    </row>
    <row r="101" spans="1:47" s="980" customFormat="1">
      <c r="A101" s="1007"/>
      <c r="B101" s="1007"/>
      <c r="C101" s="1007"/>
      <c r="I101" s="1003"/>
    </row>
    <row r="102" spans="1:47" s="980" customFormat="1">
      <c r="A102" s="1007"/>
      <c r="B102" s="1007"/>
      <c r="C102" s="1007"/>
      <c r="I102" s="1003"/>
      <c r="J102" s="1011"/>
    </row>
    <row r="103" spans="1:47" s="980" customFormat="1">
      <c r="A103" s="1007"/>
      <c r="B103" s="1007"/>
      <c r="C103" s="1007"/>
      <c r="I103" s="1003"/>
      <c r="J103" s="1013"/>
    </row>
    <row r="104" spans="1:47" s="980" customFormat="1">
      <c r="A104" s="1007"/>
      <c r="B104" s="1007"/>
      <c r="C104" s="1007"/>
      <c r="I104" s="1003"/>
      <c r="J104" s="1013"/>
    </row>
    <row r="105" spans="1:47" s="980" customFormat="1">
      <c r="A105" s="1007"/>
      <c r="B105" s="1007"/>
      <c r="C105" s="1007"/>
      <c r="I105" s="1003"/>
      <c r="J105" s="1013"/>
    </row>
    <row r="106" spans="1:47" s="980" customFormat="1">
      <c r="A106" s="1007"/>
      <c r="B106" s="1007"/>
      <c r="C106" s="1007"/>
      <c r="I106" s="1003"/>
      <c r="J106" s="1013"/>
    </row>
    <row r="107" spans="1:47" s="980" customFormat="1">
      <c r="A107" s="1007"/>
      <c r="B107" s="1007"/>
      <c r="C107" s="1007"/>
      <c r="I107" s="1003"/>
      <c r="J107" s="1013"/>
    </row>
    <row r="108" spans="1:47" s="980" customFormat="1">
      <c r="A108" s="1007"/>
      <c r="B108" s="1007"/>
      <c r="C108" s="1007"/>
      <c r="I108" s="1003"/>
      <c r="J108" s="1013"/>
    </row>
    <row r="109" spans="1:47" s="980" customFormat="1">
      <c r="A109" s="1007"/>
      <c r="B109" s="1007"/>
      <c r="C109" s="1007"/>
      <c r="I109" s="1003"/>
      <c r="J109" s="1013"/>
    </row>
    <row r="110" spans="1:47" s="980" customFormat="1">
      <c r="A110" s="1007"/>
      <c r="B110" s="1007"/>
      <c r="C110" s="1007"/>
      <c r="I110" s="1003"/>
      <c r="J110" s="1013"/>
    </row>
    <row r="111" spans="1:47" s="980" customFormat="1">
      <c r="B111" s="1009"/>
      <c r="C111" s="1009"/>
      <c r="D111" s="1009"/>
      <c r="I111" s="1008"/>
      <c r="J111" s="1013"/>
      <c r="AT111" s="1828" t="s">
        <v>990</v>
      </c>
      <c r="AU111" s="1829"/>
    </row>
    <row r="112" spans="1:47" s="980" customFormat="1">
      <c r="J112" s="1013"/>
      <c r="AT112" s="1830">
        <f>+F36</f>
        <v>0</v>
      </c>
      <c r="AU112" s="1831"/>
    </row>
    <row r="113" spans="1:48" s="980" customFormat="1">
      <c r="I113" s="1003"/>
      <c r="J113" s="1013"/>
      <c r="AT113" s="1285" t="s">
        <v>991</v>
      </c>
      <c r="AU113" s="1286" t="s">
        <v>812</v>
      </c>
    </row>
    <row r="114" spans="1:48" s="980" customFormat="1">
      <c r="A114" s="1832" t="s">
        <v>985</v>
      </c>
      <c r="B114" s="1833"/>
      <c r="C114" s="1834"/>
      <c r="D114" s="1010"/>
      <c r="E114" s="1010"/>
      <c r="F114" s="1010"/>
      <c r="G114" s="1010"/>
      <c r="H114" s="1010"/>
      <c r="J114" s="1013"/>
      <c r="AT114" s="1019" t="s">
        <v>992</v>
      </c>
      <c r="AU114" s="1015">
        <v>15319</v>
      </c>
    </row>
    <row r="115" spans="1:48" s="980" customFormat="1" ht="17.25" thickBot="1">
      <c r="A115" s="1835">
        <f>+A36</f>
        <v>44957</v>
      </c>
      <c r="B115" s="1833"/>
      <c r="C115" s="1834"/>
      <c r="D115" s="1303"/>
      <c r="E115" s="1303"/>
      <c r="F115" s="1012"/>
      <c r="G115" s="1010" t="s">
        <v>94</v>
      </c>
      <c r="H115" s="1010"/>
      <c r="AT115" s="1019" t="s">
        <v>993</v>
      </c>
      <c r="AU115" s="1015">
        <v>13021</v>
      </c>
      <c r="AV115" s="990"/>
    </row>
    <row r="116" spans="1:48" s="980" customFormat="1" ht="52.5" thickTop="1" thickBot="1">
      <c r="A116" s="1024" t="s">
        <v>986</v>
      </c>
      <c r="B116" s="1304">
        <v>44896</v>
      </c>
      <c r="C116" s="1302" t="s">
        <v>1016</v>
      </c>
      <c r="D116" s="1302" t="s">
        <v>1017</v>
      </c>
      <c r="E116" s="1302" t="s">
        <v>1020</v>
      </c>
      <c r="F116" s="1302" t="s">
        <v>1021</v>
      </c>
      <c r="G116" s="1302" t="s">
        <v>1022</v>
      </c>
      <c r="H116" s="1010"/>
      <c r="I116" s="1307" t="s">
        <v>94</v>
      </c>
      <c r="J116" s="1310" t="s">
        <v>1018</v>
      </c>
      <c r="K116" s="1306" t="s">
        <v>988</v>
      </c>
      <c r="L116" s="1312" t="s">
        <v>1019</v>
      </c>
      <c r="M116" s="1307" t="s">
        <v>987</v>
      </c>
      <c r="N116" s="1310" t="s">
        <v>47</v>
      </c>
      <c r="O116" s="1308" t="s">
        <v>57</v>
      </c>
      <c r="AT116" s="1283" t="s">
        <v>994</v>
      </c>
      <c r="AU116" s="1284">
        <v>21029</v>
      </c>
      <c r="AV116" s="990" t="s">
        <v>1009</v>
      </c>
    </row>
    <row r="117" spans="1:48" s="980" customFormat="1" ht="17.25" thickTop="1">
      <c r="A117" s="986" t="s">
        <v>987</v>
      </c>
      <c r="B117" s="1016">
        <v>87779790.75</v>
      </c>
      <c r="C117" s="1016">
        <f>+M118</f>
        <v>88244838.879999995</v>
      </c>
      <c r="D117" s="1016">
        <f>+M119</f>
        <v>88244838.879999995</v>
      </c>
      <c r="E117" s="1017">
        <f>+B117/1000000</f>
        <v>87.779790750000004</v>
      </c>
      <c r="F117" s="1017">
        <f>+C117/1000000</f>
        <v>88.244838879999989</v>
      </c>
      <c r="G117" s="1017">
        <f t="shared" ref="F117:G121" si="0">+D117/1000000</f>
        <v>88.244838879999989</v>
      </c>
      <c r="H117" s="1010"/>
      <c r="I117" s="1313" t="s">
        <v>1015</v>
      </c>
      <c r="J117" s="1311">
        <v>841269765446.21997</v>
      </c>
      <c r="K117" s="1311">
        <v>61825342078.019997</v>
      </c>
      <c r="L117" s="1311">
        <v>45200909353.800003</v>
      </c>
      <c r="M117" s="1311">
        <v>87779790.75</v>
      </c>
      <c r="N117" s="1311">
        <v>113918511892.86</v>
      </c>
      <c r="O117" s="1309">
        <v>1062302308561.65</v>
      </c>
      <c r="AL117" s="1020" t="s">
        <v>995</v>
      </c>
      <c r="AM117" s="1015">
        <v>205028</v>
      </c>
    </row>
    <row r="118" spans="1:48" s="980" customFormat="1">
      <c r="A118" s="986" t="s">
        <v>979</v>
      </c>
      <c r="B118" s="1016">
        <v>45200909353.800003</v>
      </c>
      <c r="C118" s="1016">
        <f>+L118</f>
        <v>46002476789.459999</v>
      </c>
      <c r="D118" s="1016">
        <f>+L119</f>
        <v>46231324791.07</v>
      </c>
      <c r="E118" s="1017">
        <f>+B118/1000000</f>
        <v>45200.909353800002</v>
      </c>
      <c r="F118" s="1017">
        <f t="shared" si="0"/>
        <v>46002.476789460001</v>
      </c>
      <c r="G118" s="1017">
        <f t="shared" si="0"/>
        <v>46231.324791070001</v>
      </c>
      <c r="H118" s="1010"/>
      <c r="I118" s="1313" t="s">
        <v>1016</v>
      </c>
      <c r="J118" s="1311">
        <v>850971285733.26001</v>
      </c>
      <c r="K118" s="1311">
        <v>62528638473.309998</v>
      </c>
      <c r="L118" s="1311">
        <v>46002476789.459999</v>
      </c>
      <c r="M118" s="1311">
        <v>88244838.879999995</v>
      </c>
      <c r="N118" s="1311">
        <v>115542811385.67</v>
      </c>
      <c r="O118" s="1309">
        <v>1075133457220.5801</v>
      </c>
      <c r="AL118" s="1019" t="s">
        <v>996</v>
      </c>
      <c r="AM118" s="1021" t="e">
        <f>+[6]Cuadros!AH17</f>
        <v>#REF!</v>
      </c>
    </row>
    <row r="119" spans="1:48" s="980" customFormat="1">
      <c r="A119" s="986" t="s">
        <v>988</v>
      </c>
      <c r="B119" s="1016">
        <v>61825342078.019997</v>
      </c>
      <c r="C119" s="1016">
        <f>+K118</f>
        <v>62528638473.309998</v>
      </c>
      <c r="D119" s="1016">
        <f>+K119</f>
        <v>63184380257.190002</v>
      </c>
      <c r="E119" s="1017">
        <f>+B119/1000000</f>
        <v>61825.342078019996</v>
      </c>
      <c r="F119" s="1017">
        <f t="shared" si="0"/>
        <v>62528.638473309999</v>
      </c>
      <c r="G119" s="1017">
        <f t="shared" si="0"/>
        <v>63184.380257190001</v>
      </c>
      <c r="H119" s="1010"/>
      <c r="I119" s="1313" t="s">
        <v>1017</v>
      </c>
      <c r="J119" s="1311">
        <v>858605154586.94006</v>
      </c>
      <c r="K119" s="1311">
        <v>63184380257.190002</v>
      </c>
      <c r="L119" s="1311">
        <v>46231324791.07</v>
      </c>
      <c r="M119" s="1311">
        <v>88244838.879999995</v>
      </c>
      <c r="N119" s="1311">
        <v>116339474707.14999</v>
      </c>
      <c r="O119" s="1309">
        <v>1084448579181.2301</v>
      </c>
    </row>
    <row r="120" spans="1:48" s="980" customFormat="1">
      <c r="A120" s="986" t="s">
        <v>47</v>
      </c>
      <c r="B120" s="1016">
        <v>113918511892.86</v>
      </c>
      <c r="C120" s="1016">
        <f>+N118</f>
        <v>115542811385.67</v>
      </c>
      <c r="D120" s="1016">
        <f>+N119</f>
        <v>116339474707.14999</v>
      </c>
      <c r="E120" s="1017">
        <f>+B120/1000000</f>
        <v>113918.51189286</v>
      </c>
      <c r="F120" s="1017">
        <f t="shared" si="0"/>
        <v>115542.81138566999</v>
      </c>
      <c r="G120" s="1017">
        <f t="shared" si="0"/>
        <v>116339.47470714999</v>
      </c>
      <c r="H120" s="1010"/>
    </row>
    <row r="121" spans="1:48" s="980" customFormat="1">
      <c r="A121" s="986" t="s">
        <v>989</v>
      </c>
      <c r="B121" s="1016">
        <v>841269765446.21997</v>
      </c>
      <c r="C121" s="1016">
        <f>+J118</f>
        <v>850971285733.26001</v>
      </c>
      <c r="D121" s="1016">
        <f>+J119</f>
        <v>858605154586.94006</v>
      </c>
      <c r="E121" s="1017">
        <f>+B121/1000000</f>
        <v>841269.76544621994</v>
      </c>
      <c r="F121" s="1017">
        <f t="shared" si="0"/>
        <v>850971.28573325998</v>
      </c>
      <c r="G121" s="1017">
        <f t="shared" si="0"/>
        <v>858605.15458694007</v>
      </c>
      <c r="H121" s="1010"/>
    </row>
    <row r="122" spans="1:48" s="980" customFormat="1">
      <c r="A122" s="1305" t="s">
        <v>1</v>
      </c>
      <c r="B122" s="1016">
        <v>1084448579181.2301</v>
      </c>
      <c r="C122" s="1016">
        <v>1084448579181.2301</v>
      </c>
      <c r="D122" s="1016">
        <v>1084448579181.2301</v>
      </c>
      <c r="E122" s="1016">
        <v>1084448579181.23</v>
      </c>
      <c r="F122" s="1016">
        <v>1084448579181.23</v>
      </c>
      <c r="G122" s="1016">
        <v>1084448579181.23</v>
      </c>
      <c r="H122" s="1010"/>
    </row>
    <row r="123" spans="1:48" s="980" customFormat="1">
      <c r="C123" s="1018"/>
      <c r="D123" s="1018"/>
      <c r="E123" s="990"/>
      <c r="F123" s="990"/>
      <c r="G123" s="990"/>
      <c r="H123" s="1010"/>
    </row>
    <row r="124" spans="1:48" s="980" customFormat="1">
      <c r="C124" s="1018"/>
      <c r="D124" s="1018"/>
      <c r="E124" s="990"/>
      <c r="F124" s="990"/>
      <c r="G124" s="990"/>
      <c r="H124" s="1010"/>
    </row>
    <row r="125" spans="1:48" s="980" customFormat="1">
      <c r="C125" s="1018"/>
      <c r="D125" s="1018"/>
      <c r="E125" s="990"/>
      <c r="F125" s="990"/>
      <c r="G125" s="990"/>
      <c r="H125" s="1010"/>
    </row>
    <row r="126" spans="1:48" s="980" customFormat="1">
      <c r="C126" s="1018"/>
      <c r="D126" s="1018"/>
      <c r="E126" s="990"/>
      <c r="F126" s="990"/>
      <c r="G126" s="990"/>
      <c r="H126" s="1010"/>
    </row>
    <row r="127" spans="1:48" s="980" customFormat="1">
      <c r="C127" s="1018"/>
      <c r="D127" s="1018"/>
      <c r="E127" s="990"/>
      <c r="F127" s="990"/>
      <c r="G127" s="990"/>
      <c r="H127" s="1010"/>
      <c r="J127" s="1013"/>
    </row>
    <row r="128" spans="1:48" s="980" customFormat="1">
      <c r="C128" s="1018"/>
      <c r="D128" s="1018"/>
      <c r="E128" s="990"/>
      <c r="F128" s="990"/>
      <c r="G128" s="990"/>
      <c r="H128" s="1010"/>
      <c r="J128" s="1013"/>
    </row>
    <row r="129" spans="3:10" s="980" customFormat="1">
      <c r="C129" s="1018"/>
      <c r="D129" s="1018"/>
      <c r="E129" s="990"/>
      <c r="F129" s="990"/>
      <c r="G129" s="990"/>
      <c r="H129" s="1010"/>
      <c r="J129" s="1013"/>
    </row>
    <row r="130" spans="3:10" s="980" customFormat="1">
      <c r="C130" s="1018"/>
      <c r="D130" s="1018"/>
      <c r="E130" s="990"/>
      <c r="F130" s="990"/>
      <c r="G130" s="990"/>
      <c r="H130" s="1010"/>
      <c r="J130" s="1013"/>
    </row>
    <row r="131" spans="3:10" s="980" customFormat="1">
      <c r="C131" s="1018"/>
      <c r="D131" s="1018"/>
      <c r="E131" s="990"/>
      <c r="F131" s="990"/>
      <c r="G131" s="990"/>
      <c r="H131" s="1010"/>
      <c r="J131" s="1013"/>
    </row>
    <row r="132" spans="3:10" s="980" customFormat="1">
      <c r="C132" s="1018"/>
      <c r="D132" s="1018"/>
      <c r="E132" s="990"/>
      <c r="F132" s="990"/>
      <c r="G132" s="990"/>
      <c r="H132" s="1010"/>
      <c r="J132" s="1013"/>
    </row>
    <row r="133" spans="3:10" s="980" customFormat="1">
      <c r="C133" s="1018"/>
      <c r="D133" s="1018"/>
      <c r="E133" s="990"/>
      <c r="F133" s="990"/>
      <c r="G133" s="990"/>
      <c r="H133" s="990"/>
      <c r="I133" s="1018"/>
    </row>
    <row r="134" spans="3:10" s="980" customFormat="1">
      <c r="C134" s="1018"/>
      <c r="D134" s="1018"/>
      <c r="E134" s="990"/>
      <c r="F134" s="990"/>
      <c r="G134" s="990"/>
      <c r="H134" s="990"/>
      <c r="I134" s="1018"/>
    </row>
    <row r="135" spans="3:10" s="980" customFormat="1">
      <c r="C135" s="1018"/>
      <c r="D135" s="1018"/>
      <c r="E135" s="990"/>
      <c r="F135" s="990"/>
      <c r="G135" s="990"/>
      <c r="H135" s="990"/>
      <c r="I135" s="1018"/>
    </row>
    <row r="136" spans="3:10" s="980" customFormat="1">
      <c r="C136" s="1018"/>
      <c r="D136" s="1018"/>
      <c r="E136" s="990"/>
      <c r="F136" s="990"/>
      <c r="G136" s="990"/>
      <c r="H136" s="990"/>
      <c r="I136" s="1018"/>
    </row>
    <row r="137" spans="3:10" s="980" customFormat="1">
      <c r="C137" s="1018"/>
      <c r="D137" s="1018"/>
      <c r="E137" s="990"/>
      <c r="F137" s="990"/>
      <c r="G137" s="990"/>
      <c r="H137" s="990"/>
      <c r="I137" s="1018"/>
    </row>
    <row r="138" spans="3:10" s="980" customFormat="1">
      <c r="C138" s="1018"/>
      <c r="D138" s="1018"/>
      <c r="E138" s="990"/>
      <c r="F138" s="990"/>
      <c r="G138" s="990"/>
      <c r="H138" s="990"/>
      <c r="I138" s="1018"/>
    </row>
    <row r="139" spans="3:10" s="980" customFormat="1">
      <c r="C139" s="1018"/>
      <c r="D139" s="1018"/>
      <c r="E139" s="990"/>
      <c r="F139" s="990"/>
      <c r="G139" s="990"/>
      <c r="H139" s="990"/>
      <c r="I139" s="1018"/>
    </row>
    <row r="140" spans="3:10" s="980" customFormat="1">
      <c r="C140" s="1018"/>
      <c r="D140" s="1018"/>
      <c r="E140" s="990"/>
      <c r="F140" s="990"/>
      <c r="G140" s="990"/>
      <c r="H140" s="990"/>
      <c r="I140" s="1018"/>
    </row>
    <row r="141" spans="3:10" s="980" customFormat="1">
      <c r="C141" s="1018"/>
      <c r="D141" s="1018"/>
      <c r="E141" s="990"/>
      <c r="F141" s="990"/>
      <c r="G141" s="990"/>
      <c r="H141" s="990"/>
      <c r="I141" s="1018"/>
    </row>
    <row r="142" spans="3:10" s="980" customFormat="1">
      <c r="C142" s="1018"/>
      <c r="D142" s="1018"/>
      <c r="E142" s="990"/>
      <c r="F142" s="990"/>
      <c r="G142" s="990"/>
      <c r="H142" s="990"/>
      <c r="I142" s="1018"/>
    </row>
    <row r="143" spans="3:10" s="980" customFormat="1">
      <c r="C143" s="1018"/>
      <c r="D143" s="1018"/>
      <c r="E143" s="990"/>
      <c r="F143" s="990"/>
      <c r="G143" s="990"/>
      <c r="H143" s="990"/>
      <c r="I143" s="1018"/>
    </row>
    <row r="144" spans="3:10" s="980" customFormat="1">
      <c r="C144" s="1018"/>
      <c r="D144" s="1018"/>
      <c r="E144" s="990"/>
      <c r="F144" s="990"/>
      <c r="G144" s="990"/>
      <c r="H144" s="990"/>
      <c r="I144" s="1018"/>
    </row>
    <row r="145" spans="1:9" s="980" customFormat="1">
      <c r="C145" s="1018"/>
      <c r="D145" s="1018"/>
      <c r="E145" s="990"/>
      <c r="F145" s="990"/>
      <c r="G145" s="990"/>
      <c r="H145" s="990"/>
      <c r="I145" s="1018"/>
    </row>
    <row r="146" spans="1:9" s="980" customFormat="1">
      <c r="C146" s="1018"/>
      <c r="D146" s="1018"/>
      <c r="E146" s="990"/>
      <c r="F146" s="990"/>
      <c r="G146" s="990"/>
      <c r="H146" s="990"/>
      <c r="I146" s="1018"/>
    </row>
    <row r="147" spans="1:9" s="980" customFormat="1">
      <c r="C147" s="1018"/>
      <c r="D147" s="1018"/>
      <c r="E147" s="990"/>
      <c r="F147" s="990"/>
      <c r="G147" s="990"/>
      <c r="H147" s="990"/>
      <c r="I147" s="1018"/>
    </row>
    <row r="148" spans="1:9" s="980" customFormat="1">
      <c r="C148" s="1018"/>
      <c r="D148" s="1018"/>
      <c r="E148" s="990"/>
      <c r="F148" s="990"/>
      <c r="G148" s="990"/>
      <c r="H148" s="990"/>
      <c r="I148" s="1018"/>
    </row>
    <row r="149" spans="1:9" s="980" customFormat="1">
      <c r="C149" s="1018"/>
      <c r="D149" s="1018"/>
      <c r="E149" s="990"/>
      <c r="F149" s="990"/>
      <c r="G149" s="990"/>
      <c r="H149" s="990"/>
      <c r="I149" s="1018"/>
    </row>
    <row r="150" spans="1:9" s="980" customFormat="1">
      <c r="C150" s="1018"/>
      <c r="D150" s="1018"/>
      <c r="E150" s="990"/>
      <c r="F150" s="990"/>
      <c r="G150" s="990"/>
      <c r="H150" s="990"/>
      <c r="I150" s="1018"/>
    </row>
    <row r="151" spans="1:9" s="980" customFormat="1">
      <c r="C151" s="1018"/>
      <c r="D151" s="1018"/>
      <c r="E151" s="990"/>
      <c r="F151" s="990"/>
      <c r="G151" s="990"/>
      <c r="H151" s="990"/>
      <c r="I151" s="1018"/>
    </row>
    <row r="152" spans="1:9" s="980" customFormat="1">
      <c r="C152" s="1018"/>
      <c r="D152" s="1018"/>
      <c r="E152" s="990"/>
      <c r="F152" s="990"/>
      <c r="G152" s="990"/>
      <c r="H152" s="990"/>
      <c r="I152" s="1018"/>
    </row>
    <row r="153" spans="1:9" s="980" customFormat="1">
      <c r="C153" s="1018"/>
      <c r="D153" s="1018"/>
      <c r="E153" s="990"/>
      <c r="F153" s="990"/>
      <c r="G153" s="990"/>
      <c r="H153" s="990"/>
      <c r="I153" s="1018"/>
    </row>
    <row r="154" spans="1:9" s="980" customFormat="1">
      <c r="C154" s="1018"/>
      <c r="D154" s="1018"/>
      <c r="E154" s="990"/>
      <c r="F154" s="990"/>
      <c r="G154" s="990"/>
      <c r="H154" s="990"/>
      <c r="I154" s="1018"/>
    </row>
    <row r="155" spans="1:9" s="980" customFormat="1">
      <c r="C155" s="1018"/>
      <c r="D155" s="1018"/>
      <c r="E155" s="990"/>
      <c r="F155" s="1018"/>
    </row>
    <row r="156" spans="1:9" s="980" customFormat="1">
      <c r="E156" s="990"/>
      <c r="F156" s="1018"/>
    </row>
    <row r="157" spans="1:9" s="980" customFormat="1">
      <c r="A157" s="1828" t="s">
        <v>990</v>
      </c>
      <c r="B157" s="1829"/>
    </row>
    <row r="158" spans="1:9" s="980" customFormat="1">
      <c r="A158" s="1830">
        <f>+A36</f>
        <v>44957</v>
      </c>
      <c r="B158" s="1831"/>
    </row>
    <row r="159" spans="1:9" s="980" customFormat="1">
      <c r="A159" s="1285" t="s">
        <v>991</v>
      </c>
      <c r="B159" s="1286" t="s">
        <v>931</v>
      </c>
      <c r="C159" s="1286" t="s">
        <v>932</v>
      </c>
    </row>
    <row r="160" spans="1:9" s="980" customFormat="1" ht="17.25" customHeight="1">
      <c r="A160" s="1019" t="s">
        <v>992</v>
      </c>
      <c r="B160" s="1015">
        <v>15319</v>
      </c>
      <c r="C160" s="1015">
        <v>15402</v>
      </c>
    </row>
    <row r="161" spans="1:10" s="980" customFormat="1">
      <c r="A161" s="1019" t="s">
        <v>993</v>
      </c>
      <c r="B161" s="1015">
        <v>13021</v>
      </c>
      <c r="C161" s="1015">
        <v>13123</v>
      </c>
      <c r="D161" s="990"/>
      <c r="E161" s="990"/>
      <c r="F161" s="990"/>
      <c r="G161" s="990"/>
      <c r="H161" s="990"/>
      <c r="I161" s="990"/>
      <c r="J161" s="990"/>
    </row>
    <row r="162" spans="1:10" s="980" customFormat="1">
      <c r="A162" s="1019" t="s">
        <v>996</v>
      </c>
      <c r="B162" s="1021">
        <f>+[6]Cuadros!AC17</f>
        <v>47</v>
      </c>
      <c r="C162" s="1021">
        <v>47</v>
      </c>
    </row>
    <row r="163" spans="1:10" s="980" customFormat="1">
      <c r="A163" s="1022"/>
    </row>
    <row r="164" spans="1:10" s="980" customFormat="1"/>
    <row r="165" spans="1:10" s="980" customFormat="1"/>
    <row r="166" spans="1:10" s="980" customFormat="1"/>
    <row r="167" spans="1:10" s="980" customFormat="1"/>
    <row r="168" spans="1:10" s="980" customFormat="1"/>
    <row r="169" spans="1:10" s="980" customFormat="1"/>
    <row r="170" spans="1:10" s="980" customFormat="1"/>
    <row r="171" spans="1:10" s="980" customFormat="1"/>
    <row r="172" spans="1:10" s="980" customFormat="1"/>
    <row r="173" spans="1:10" s="980" customFormat="1"/>
    <row r="174" spans="1:10" s="980" customFormat="1"/>
    <row r="175" spans="1:10" s="980" customFormat="1"/>
    <row r="176" spans="1:10" s="980" customFormat="1"/>
    <row r="177" spans="2:3" s="980" customFormat="1"/>
    <row r="178" spans="2:3" s="980" customFormat="1"/>
    <row r="179" spans="2:3" s="980" customFormat="1"/>
    <row r="180" spans="2:3" s="980" customFormat="1"/>
    <row r="181" spans="2:3" s="980" customFormat="1"/>
    <row r="182" spans="2:3" s="980" customFormat="1"/>
    <row r="183" spans="2:3" s="980" customFormat="1"/>
    <row r="184" spans="2:3" s="980" customFormat="1"/>
    <row r="185" spans="2:3" s="980" customFormat="1"/>
    <row r="186" spans="2:3" s="980" customFormat="1"/>
    <row r="187" spans="2:3" s="980" customFormat="1"/>
    <row r="188" spans="2:3" s="980" customFormat="1"/>
    <row r="189" spans="2:3" s="980" customFormat="1"/>
    <row r="190" spans="2:3" s="980" customFormat="1"/>
    <row r="191" spans="2:3" s="980" customFormat="1">
      <c r="B191" s="990"/>
      <c r="C191" s="990"/>
    </row>
    <row r="192" spans="2:3" s="980" customFormat="1"/>
    <row r="193" spans="1:10" s="980" customFormat="1">
      <c r="A193" s="1832" t="s">
        <v>997</v>
      </c>
      <c r="B193" s="1833"/>
      <c r="C193" s="1834"/>
    </row>
    <row r="194" spans="1:10" s="980" customFormat="1">
      <c r="A194" s="1835">
        <f>+A158</f>
        <v>44957</v>
      </c>
      <c r="B194" s="1833"/>
      <c r="C194" s="1834"/>
      <c r="D194" s="1023"/>
    </row>
    <row r="195" spans="1:10" s="980" customFormat="1">
      <c r="A195" s="1024" t="s">
        <v>94</v>
      </c>
      <c r="B195" s="1014" t="s">
        <v>455</v>
      </c>
      <c r="C195" s="1014" t="s">
        <v>998</v>
      </c>
      <c r="D195" s="1023"/>
    </row>
    <row r="196" spans="1:10" s="980" customFormat="1">
      <c r="A196" s="1025">
        <v>2010</v>
      </c>
      <c r="B196" s="1026">
        <v>120341438720.42728</v>
      </c>
      <c r="C196" s="1026">
        <f t="shared" ref="C196:C208" si="1">+B196/1000000</f>
        <v>120341.43872042728</v>
      </c>
      <c r="D196" s="1023"/>
    </row>
    <row r="197" spans="1:10" s="980" customFormat="1">
      <c r="A197" s="1025">
        <v>2011</v>
      </c>
      <c r="B197" s="1026">
        <v>154672175241.93341</v>
      </c>
      <c r="C197" s="1026">
        <f t="shared" si="1"/>
        <v>154672.17524193341</v>
      </c>
      <c r="D197" s="1023"/>
    </row>
    <row r="198" spans="1:10" s="980" customFormat="1">
      <c r="A198" s="1025">
        <v>2012</v>
      </c>
      <c r="B198" s="1026">
        <v>198249647319.65976</v>
      </c>
      <c r="C198" s="1026">
        <f t="shared" si="1"/>
        <v>198249.64731965977</v>
      </c>
      <c r="D198" s="1023"/>
    </row>
    <row r="199" spans="1:10" s="980" customFormat="1">
      <c r="A199" s="1025">
        <v>2013</v>
      </c>
      <c r="B199" s="1026">
        <v>248541638566.08951</v>
      </c>
      <c r="C199" s="1026">
        <f t="shared" si="1"/>
        <v>248541.6385660895</v>
      </c>
      <c r="D199" s="1023"/>
    </row>
    <row r="200" spans="1:10" s="980" customFormat="1">
      <c r="A200" s="1025">
        <v>2014</v>
      </c>
      <c r="B200" s="1026">
        <v>305297323527.84998</v>
      </c>
      <c r="C200" s="1026">
        <f t="shared" si="1"/>
        <v>305297.32352784998</v>
      </c>
      <c r="D200" s="1023"/>
    </row>
    <row r="201" spans="1:10" s="980" customFormat="1">
      <c r="A201" s="1025">
        <v>2015</v>
      </c>
      <c r="B201" s="1026">
        <v>367708870927.88007</v>
      </c>
      <c r="C201" s="1026">
        <f t="shared" si="1"/>
        <v>367708.87092788005</v>
      </c>
      <c r="D201" s="1023"/>
      <c r="J201" s="1010"/>
    </row>
    <row r="202" spans="1:10" s="980" customFormat="1">
      <c r="A202" s="1025">
        <v>2016</v>
      </c>
      <c r="B202" s="1026">
        <v>436929968232.27997</v>
      </c>
      <c r="C202" s="1026">
        <f t="shared" si="1"/>
        <v>436929.96823227999</v>
      </c>
      <c r="D202" s="1023"/>
      <c r="J202" s="1010"/>
    </row>
    <row r="203" spans="1:10" s="980" customFormat="1">
      <c r="A203" s="1025">
        <v>2017</v>
      </c>
      <c r="B203" s="1026">
        <v>520077015572.93005</v>
      </c>
      <c r="C203" s="1026">
        <f t="shared" si="1"/>
        <v>520077.01557293005</v>
      </c>
      <c r="D203" s="1023"/>
      <c r="J203" s="990"/>
    </row>
    <row r="204" spans="1:10" s="980" customFormat="1">
      <c r="A204" s="1025">
        <v>2018</v>
      </c>
      <c r="B204" s="1026">
        <v>599976129579.04993</v>
      </c>
      <c r="C204" s="1026">
        <f t="shared" si="1"/>
        <v>599976.12957904988</v>
      </c>
      <c r="D204" s="1023"/>
      <c r="J204" s="1018"/>
    </row>
    <row r="205" spans="1:10" s="980" customFormat="1">
      <c r="A205" s="1025">
        <v>2019</v>
      </c>
      <c r="B205" s="1026">
        <v>707666437209.25378</v>
      </c>
      <c r="C205" s="1026">
        <f t="shared" si="1"/>
        <v>707666.43720925378</v>
      </c>
      <c r="D205" s="1027"/>
      <c r="J205" s="1018"/>
    </row>
    <row r="206" spans="1:10" s="980" customFormat="1">
      <c r="A206" s="1025">
        <v>2020</v>
      </c>
      <c r="B206" s="1026">
        <v>820942249817.68213</v>
      </c>
      <c r="C206" s="1026">
        <f t="shared" si="1"/>
        <v>820942.24981768208</v>
      </c>
      <c r="D206" s="1027"/>
    </row>
    <row r="207" spans="1:10" s="980" customFormat="1">
      <c r="A207" s="1025">
        <v>2021</v>
      </c>
      <c r="B207" s="1026">
        <v>960567116412.33008</v>
      </c>
      <c r="C207" s="1026">
        <f t="shared" si="1"/>
        <v>960567.11641233007</v>
      </c>
      <c r="D207" s="1027"/>
    </row>
    <row r="208" spans="1:10" s="980" customFormat="1">
      <c r="A208" s="1025">
        <v>2022</v>
      </c>
      <c r="B208" s="1026">
        <v>1062302308561.65</v>
      </c>
      <c r="C208" s="1028">
        <f t="shared" si="1"/>
        <v>1062302.3085616501</v>
      </c>
    </row>
    <row r="209" spans="1:3" s="980" customFormat="1">
      <c r="A209" s="1274">
        <v>44927</v>
      </c>
      <c r="B209" s="1026">
        <v>1075133457220.5802</v>
      </c>
      <c r="C209" s="1028">
        <f>+B209/1000000</f>
        <v>1075133.4572205802</v>
      </c>
    </row>
    <row r="210" spans="1:3" s="980" customFormat="1">
      <c r="A210" s="1290">
        <v>44958</v>
      </c>
      <c r="B210" s="1291">
        <v>1084448808413.9999</v>
      </c>
      <c r="C210" s="1292">
        <f>+B210/1000000</f>
        <v>1084448.8084139999</v>
      </c>
    </row>
    <row r="211" spans="1:3" s="980" customFormat="1"/>
    <row r="212" spans="1:3" s="980" customFormat="1"/>
    <row r="213" spans="1:3" s="980" customFormat="1"/>
    <row r="214" spans="1:3" s="980" customFormat="1"/>
    <row r="215" spans="1:3" s="980" customFormat="1"/>
    <row r="216" spans="1:3" s="980" customFormat="1"/>
    <row r="217" spans="1:3" s="980" customFormat="1"/>
    <row r="218" spans="1:3" s="980" customFormat="1"/>
    <row r="219" spans="1:3" s="980" customFormat="1"/>
    <row r="220" spans="1:3" s="980" customFormat="1"/>
    <row r="221" spans="1:3" s="980" customFormat="1"/>
    <row r="222" spans="1:3" s="980" customFormat="1"/>
    <row r="223" spans="1:3" s="980" customFormat="1"/>
    <row r="224" spans="1:3" s="980" customFormat="1"/>
    <row r="225" s="980" customFormat="1"/>
    <row r="226" s="980" customFormat="1"/>
    <row r="227" s="980" customFormat="1"/>
    <row r="228" s="980" customFormat="1"/>
    <row r="229" s="980" customFormat="1"/>
    <row r="230" s="980" customFormat="1"/>
    <row r="231" s="980" customFormat="1"/>
    <row r="232" s="980" customFormat="1"/>
    <row r="233" s="980" customFormat="1"/>
    <row r="234" s="980" customFormat="1"/>
    <row r="235" s="980" customFormat="1"/>
    <row r="236" s="980" customFormat="1"/>
    <row r="237" s="980" customFormat="1"/>
    <row r="238" s="980" customFormat="1"/>
    <row r="239" s="980" customFormat="1"/>
    <row r="240" s="980" customFormat="1"/>
    <row r="241" spans="1:8" s="980" customFormat="1"/>
    <row r="242" spans="1:8" s="980" customFormat="1"/>
    <row r="243" spans="1:8" s="980" customFormat="1"/>
    <row r="244" spans="1:8" s="980" customFormat="1"/>
    <row r="245" spans="1:8" s="980" customFormat="1"/>
    <row r="246" spans="1:8" s="980" customFormat="1"/>
    <row r="247" spans="1:8" s="980" customFormat="1">
      <c r="A247" s="1839" t="s">
        <v>1008</v>
      </c>
      <c r="B247" s="1837"/>
      <c r="C247" s="1838"/>
    </row>
    <row r="248" spans="1:8" s="980" customFormat="1">
      <c r="A248" s="1836">
        <f>+A194</f>
        <v>44957</v>
      </c>
      <c r="B248" s="1837"/>
      <c r="C248" s="1838"/>
    </row>
    <row r="249" spans="1:8" s="980" customFormat="1">
      <c r="A249" s="1287" t="s">
        <v>999</v>
      </c>
      <c r="B249" s="1287" t="s">
        <v>812</v>
      </c>
      <c r="C249" s="1288" t="s">
        <v>8</v>
      </c>
      <c r="D249" s="1289">
        <v>44958</v>
      </c>
    </row>
    <row r="250" spans="1:8" s="980" customFormat="1">
      <c r="A250" s="1281" t="s">
        <v>542</v>
      </c>
      <c r="B250" s="1282">
        <v>31360</v>
      </c>
      <c r="C250" s="1280">
        <f>+B250/$B$260</f>
        <v>1.5522155203733236E-2</v>
      </c>
      <c r="D250" s="1282">
        <v>31966</v>
      </c>
    </row>
    <row r="251" spans="1:8" s="980" customFormat="1">
      <c r="A251" s="1281" t="s">
        <v>16</v>
      </c>
      <c r="B251" s="1282">
        <v>244470</v>
      </c>
      <c r="C251" s="1280">
        <f t="shared" ref="C251:C259" si="2">+B251/$B$260</f>
        <v>0.12100450518675587</v>
      </c>
      <c r="D251" s="1282">
        <v>252627</v>
      </c>
    </row>
    <row r="252" spans="1:8" s="980" customFormat="1">
      <c r="A252" s="1281" t="s">
        <v>17</v>
      </c>
      <c r="B252" s="1282">
        <v>309966</v>
      </c>
      <c r="C252" s="1280">
        <f t="shared" si="2"/>
        <v>0.15342284310843038</v>
      </c>
      <c r="D252" s="1282">
        <v>321322</v>
      </c>
    </row>
    <row r="253" spans="1:8" s="980" customFormat="1">
      <c r="A253" s="1281" t="s">
        <v>18</v>
      </c>
      <c r="B253" s="1282">
        <v>308461</v>
      </c>
      <c r="C253" s="1280">
        <f t="shared" si="2"/>
        <v>0.15267791824932264</v>
      </c>
      <c r="D253" s="1282">
        <v>321505</v>
      </c>
    </row>
    <row r="254" spans="1:8" s="980" customFormat="1">
      <c r="A254" s="1281" t="s">
        <v>19</v>
      </c>
      <c r="B254" s="1282">
        <v>255268</v>
      </c>
      <c r="C254" s="1280">
        <f t="shared" si="2"/>
        <v>0.12634915543834743</v>
      </c>
      <c r="D254" s="1282">
        <v>266372</v>
      </c>
    </row>
    <row r="255" spans="1:8" s="980" customFormat="1">
      <c r="A255" s="1281" t="s">
        <v>20</v>
      </c>
      <c r="B255" s="1282">
        <v>232686</v>
      </c>
      <c r="C255" s="1280">
        <f t="shared" si="2"/>
        <v>0.1151718177849449</v>
      </c>
      <c r="D255" s="1282">
        <v>242855</v>
      </c>
    </row>
    <row r="256" spans="1:8" s="980" customFormat="1">
      <c r="A256" s="1281" t="s">
        <v>21</v>
      </c>
      <c r="B256" s="1282">
        <v>186015</v>
      </c>
      <c r="C256" s="1280">
        <f t="shared" si="2"/>
        <v>9.2071227685664475E-2</v>
      </c>
      <c r="D256" s="1282">
        <v>194859</v>
      </c>
      <c r="H256" s="990"/>
    </row>
    <row r="257" spans="1:10" s="980" customFormat="1">
      <c r="A257" s="1281" t="s">
        <v>22</v>
      </c>
      <c r="B257" s="1282">
        <v>154264</v>
      </c>
      <c r="C257" s="1280">
        <f t="shared" si="2"/>
        <v>7.6355540508568367E-2</v>
      </c>
      <c r="D257" s="1282">
        <v>161351</v>
      </c>
      <c r="H257" s="990"/>
    </row>
    <row r="258" spans="1:10" s="980" customFormat="1">
      <c r="A258" s="1281" t="s">
        <v>23</v>
      </c>
      <c r="B258" s="1282">
        <v>123945</v>
      </c>
      <c r="C258" s="1280">
        <f t="shared" si="2"/>
        <v>6.1348645622663137E-2</v>
      </c>
      <c r="D258" s="1282">
        <v>130052</v>
      </c>
      <c r="H258" s="990"/>
    </row>
    <row r="259" spans="1:10" s="980" customFormat="1">
      <c r="A259" s="1281" t="s">
        <v>543</v>
      </c>
      <c r="B259" s="1282">
        <v>173903</v>
      </c>
      <c r="C259" s="1280">
        <f t="shared" si="2"/>
        <v>8.607619121156955E-2</v>
      </c>
      <c r="D259" s="1282">
        <v>183065</v>
      </c>
      <c r="H259" s="990"/>
    </row>
    <row r="260" spans="1:10" s="980" customFormat="1">
      <c r="A260" s="1281" t="s">
        <v>57</v>
      </c>
      <c r="B260" s="1282">
        <f>SUM(B250:B259)</f>
        <v>2020338</v>
      </c>
      <c r="C260" s="1280">
        <f>SUM(C250:C259)</f>
        <v>1</v>
      </c>
      <c r="D260" s="1282">
        <v>2105974</v>
      </c>
      <c r="E260" s="990"/>
      <c r="F260" s="990"/>
      <c r="H260" s="990"/>
    </row>
    <row r="261" spans="1:10" s="980" customFormat="1">
      <c r="D261" s="990"/>
      <c r="E261" s="990"/>
      <c r="F261" s="990"/>
      <c r="H261" s="990"/>
    </row>
    <row r="262" spans="1:10" s="980" customFormat="1">
      <c r="J262" s="990"/>
    </row>
    <row r="263" spans="1:10" s="980" customFormat="1">
      <c r="I263" s="990"/>
      <c r="J263" s="990"/>
    </row>
    <row r="264" spans="1:10" s="980" customFormat="1">
      <c r="E264" s="990"/>
      <c r="I264" s="990"/>
      <c r="J264" s="990"/>
    </row>
    <row r="265" spans="1:10" s="980" customFormat="1">
      <c r="E265" s="990"/>
      <c r="I265" s="980" t="s">
        <v>6</v>
      </c>
      <c r="J265" s="990"/>
    </row>
    <row r="266" spans="1:10" s="980" customFormat="1">
      <c r="E266" s="990"/>
      <c r="F266" s="990"/>
      <c r="G266" s="990"/>
      <c r="H266" s="990"/>
      <c r="J266" s="990"/>
    </row>
    <row r="267" spans="1:10" s="980" customFormat="1">
      <c r="E267" s="990"/>
      <c r="F267" s="990"/>
      <c r="G267" s="990"/>
      <c r="H267" s="990"/>
      <c r="J267" s="990"/>
    </row>
    <row r="268" spans="1:10" s="980" customFormat="1">
      <c r="E268" s="990"/>
      <c r="F268" s="990"/>
      <c r="G268" s="990"/>
      <c r="H268" s="990"/>
      <c r="J268" s="990"/>
    </row>
    <row r="269" spans="1:10" s="980" customFormat="1">
      <c r="E269" s="990"/>
      <c r="F269" s="990"/>
      <c r="G269" s="990"/>
      <c r="H269" s="990"/>
      <c r="I269" s="990"/>
      <c r="J269" s="990"/>
    </row>
    <row r="270" spans="1:10" s="980" customFormat="1">
      <c r="B270" s="990"/>
      <c r="C270" s="990"/>
      <c r="D270" s="990"/>
      <c r="E270" s="990"/>
      <c r="F270" s="990"/>
      <c r="G270" s="990"/>
      <c r="H270" s="990"/>
      <c r="I270" s="990"/>
      <c r="J270" s="990"/>
    </row>
    <row r="271" spans="1:10" s="980" customFormat="1">
      <c r="B271" s="990"/>
      <c r="C271" s="990"/>
      <c r="D271" s="990"/>
      <c r="E271" s="990"/>
      <c r="F271" s="990"/>
      <c r="G271" s="990"/>
      <c r="H271" s="990"/>
      <c r="I271" s="990"/>
      <c r="J271" s="990"/>
    </row>
    <row r="272" spans="1:10" s="980" customFormat="1">
      <c r="B272" s="990"/>
      <c r="C272" s="990"/>
      <c r="D272" s="990"/>
      <c r="E272" s="990"/>
      <c r="F272" s="990"/>
      <c r="G272" s="990"/>
      <c r="H272" s="990"/>
      <c r="I272" s="990"/>
    </row>
    <row r="273" spans="2:10" s="980" customFormat="1">
      <c r="B273" s="1001"/>
      <c r="C273" s="1001"/>
      <c r="D273" s="1001"/>
      <c r="E273" s="990"/>
      <c r="F273" s="990"/>
      <c r="G273" s="990"/>
      <c r="H273" s="990"/>
      <c r="I273" s="990"/>
      <c r="J273" s="1030"/>
    </row>
    <row r="274" spans="2:10" s="980" customFormat="1">
      <c r="B274" s="1001"/>
      <c r="C274" s="1001"/>
      <c r="D274" s="1001"/>
      <c r="E274" s="990"/>
      <c r="F274" s="990"/>
      <c r="G274" s="990"/>
      <c r="H274" s="990"/>
      <c r="I274" s="990"/>
      <c r="J274" s="1030"/>
    </row>
    <row r="275" spans="2:10" s="980" customFormat="1">
      <c r="B275" s="1001"/>
      <c r="C275" s="1001"/>
      <c r="D275" s="1001"/>
      <c r="E275" s="990"/>
      <c r="F275" s="990"/>
      <c r="G275" s="990"/>
      <c r="H275" s="990"/>
      <c r="I275" s="990"/>
      <c r="J275" s="1030"/>
    </row>
    <row r="276" spans="2:10" s="980" customFormat="1">
      <c r="B276" s="1001"/>
      <c r="C276" s="1001"/>
      <c r="D276" s="1001"/>
      <c r="E276" s="990"/>
      <c r="F276" s="990"/>
      <c r="G276" s="990"/>
      <c r="H276" s="990"/>
      <c r="I276" s="990"/>
      <c r="J276" s="1030"/>
    </row>
    <row r="277" spans="2:10" s="980" customFormat="1">
      <c r="B277" s="1001"/>
      <c r="C277" s="1001"/>
      <c r="D277" s="1001"/>
      <c r="E277" s="990"/>
      <c r="F277" s="990"/>
      <c r="G277" s="990"/>
      <c r="H277" s="990"/>
      <c r="I277" s="990"/>
      <c r="J277" s="1030"/>
    </row>
    <row r="278" spans="2:10" s="980" customFormat="1">
      <c r="B278" s="1001"/>
      <c r="C278" s="1001"/>
      <c r="D278" s="1001"/>
      <c r="E278" s="990"/>
      <c r="F278" s="990"/>
      <c r="G278" s="990"/>
      <c r="H278" s="990"/>
      <c r="I278" s="990"/>
      <c r="J278" s="1030"/>
    </row>
    <row r="279" spans="2:10" s="980" customFormat="1">
      <c r="B279" s="1001"/>
      <c r="C279" s="1001"/>
      <c r="D279" s="1001"/>
      <c r="E279" s="990"/>
      <c r="F279" s="990"/>
      <c r="G279" s="990"/>
      <c r="H279" s="990"/>
      <c r="I279" s="990"/>
      <c r="J279" s="990"/>
    </row>
    <row r="280" spans="2:10" s="980" customFormat="1">
      <c r="B280" s="1001"/>
      <c r="C280" s="1001"/>
      <c r="D280" s="1001"/>
      <c r="E280" s="990"/>
      <c r="F280" s="990"/>
      <c r="G280" s="990"/>
      <c r="H280" s="990"/>
      <c r="I280" s="990"/>
      <c r="J280" s="1030"/>
    </row>
    <row r="281" spans="2:10" s="980" customFormat="1">
      <c r="B281" s="1029"/>
      <c r="C281" s="1029"/>
      <c r="D281" s="1029"/>
      <c r="E281" s="990"/>
      <c r="F281" s="990"/>
      <c r="G281" s="990"/>
      <c r="H281" s="990"/>
      <c r="I281" s="990"/>
      <c r="J281" s="990"/>
    </row>
    <row r="282" spans="2:10" s="980" customFormat="1">
      <c r="B282" s="1029"/>
      <c r="C282" s="1029"/>
      <c r="D282" s="1029"/>
      <c r="F282" s="990"/>
      <c r="G282" s="990"/>
      <c r="H282" s="990"/>
      <c r="I282" s="990"/>
      <c r="J282" s="1030"/>
    </row>
    <row r="283" spans="2:10" s="980" customFormat="1">
      <c r="B283" s="1029"/>
      <c r="C283" s="1029"/>
      <c r="D283" s="1029"/>
      <c r="E283" s="990"/>
      <c r="F283" s="990"/>
      <c r="G283" s="990"/>
      <c r="H283" s="990"/>
      <c r="I283" s="990"/>
      <c r="J283" s="990"/>
    </row>
    <row r="284" spans="2:10" s="980" customFormat="1">
      <c r="B284" s="1029"/>
      <c r="C284" s="1029"/>
      <c r="D284" s="1029"/>
      <c r="E284" s="990"/>
      <c r="I284" s="1297"/>
    </row>
    <row r="285" spans="2:10" s="980" customFormat="1">
      <c r="B285" s="1029"/>
      <c r="C285" s="1029"/>
      <c r="D285" s="1029"/>
      <c r="E285" s="990"/>
      <c r="F285" s="990"/>
      <c r="G285" s="990"/>
      <c r="H285" s="990"/>
      <c r="I285" s="1297"/>
    </row>
    <row r="286" spans="2:10" s="980" customFormat="1">
      <c r="B286" s="1029"/>
      <c r="C286" s="1029"/>
      <c r="D286" s="1029"/>
      <c r="E286" s="990"/>
      <c r="F286" s="990"/>
      <c r="G286" s="990"/>
      <c r="H286" s="990"/>
      <c r="I286" s="1297"/>
    </row>
    <row r="287" spans="2:10" s="980" customFormat="1">
      <c r="B287" s="1029"/>
      <c r="C287" s="1029"/>
      <c r="D287" s="1029"/>
      <c r="E287" s="990"/>
      <c r="F287" s="990"/>
      <c r="G287" s="990"/>
      <c r="H287" s="990"/>
      <c r="I287" s="1297"/>
    </row>
    <row r="288" spans="2:10" s="980" customFormat="1">
      <c r="B288" s="1029"/>
      <c r="C288" s="1029"/>
      <c r="D288" s="1029"/>
      <c r="E288" s="990"/>
      <c r="F288" s="990"/>
      <c r="G288" s="990"/>
      <c r="H288" s="990"/>
      <c r="I288" s="1297"/>
    </row>
    <row r="289" spans="1:9" s="980" customFormat="1">
      <c r="A289" s="990"/>
      <c r="C289" s="1029"/>
      <c r="D289" s="1029"/>
      <c r="E289" s="990"/>
      <c r="F289" s="990"/>
      <c r="G289" s="990"/>
      <c r="H289" s="990"/>
      <c r="I289" s="1297"/>
    </row>
    <row r="290" spans="1:9" s="980" customFormat="1">
      <c r="A290" s="990"/>
      <c r="C290" s="1029"/>
      <c r="D290" s="1029"/>
      <c r="E290" s="990"/>
      <c r="F290" s="990"/>
      <c r="G290" s="990"/>
      <c r="H290" s="990"/>
      <c r="I290" s="1297"/>
    </row>
    <row r="291" spans="1:9" s="980" customFormat="1">
      <c r="A291" s="990"/>
      <c r="B291" s="990"/>
      <c r="C291" s="990"/>
      <c r="D291" s="990"/>
      <c r="E291" s="990"/>
      <c r="F291" s="990"/>
      <c r="G291" s="990"/>
      <c r="H291" s="990"/>
      <c r="I291" s="1297"/>
    </row>
    <row r="292" spans="1:9" s="980" customFormat="1">
      <c r="A292" s="990"/>
      <c r="B292" s="990"/>
      <c r="C292" s="990"/>
      <c r="D292" s="990"/>
      <c r="E292" s="990"/>
      <c r="F292" s="990"/>
      <c r="G292" s="990"/>
      <c r="H292" s="990"/>
      <c r="I292" s="1297"/>
    </row>
    <row r="293" spans="1:9" s="980" customFormat="1">
      <c r="A293" s="990"/>
      <c r="B293" s="990"/>
      <c r="C293" s="990"/>
      <c r="D293" s="990"/>
      <c r="E293" s="990"/>
      <c r="F293" s="990"/>
      <c r="G293" s="990"/>
      <c r="H293" s="990"/>
      <c r="I293" s="1297"/>
    </row>
    <row r="294" spans="1:9" s="980" customFormat="1">
      <c r="A294" s="990"/>
      <c r="B294" s="990"/>
      <c r="C294" s="990"/>
      <c r="D294" s="990"/>
      <c r="E294" s="990"/>
      <c r="F294" s="990"/>
      <c r="G294" s="990"/>
      <c r="H294" s="990"/>
      <c r="I294" s="1297"/>
    </row>
    <row r="295" spans="1:9" s="980" customFormat="1">
      <c r="A295" s="990"/>
      <c r="B295" s="990"/>
      <c r="C295" s="990"/>
      <c r="D295" s="990"/>
      <c r="E295" s="990"/>
      <c r="F295" s="990"/>
      <c r="G295" s="990"/>
      <c r="H295" s="990"/>
      <c r="I295" s="1296"/>
    </row>
    <row r="296" spans="1:9" s="980" customFormat="1">
      <c r="A296" s="990"/>
      <c r="B296" s="990"/>
      <c r="C296" s="990"/>
      <c r="D296" s="990"/>
      <c r="E296" s="990"/>
      <c r="F296" s="990"/>
      <c r="G296" s="990"/>
      <c r="H296" s="990"/>
      <c r="I296" s="1296"/>
    </row>
    <row r="297" spans="1:9" s="980" customFormat="1">
      <c r="A297" s="990"/>
      <c r="B297" s="990"/>
      <c r="C297" s="990"/>
      <c r="D297" s="990"/>
      <c r="E297" s="990"/>
      <c r="F297" s="990"/>
      <c r="G297" s="990"/>
      <c r="H297" s="990"/>
      <c r="I297" s="1296"/>
    </row>
    <row r="298" spans="1:9" s="980" customFormat="1">
      <c r="B298" s="990"/>
      <c r="C298" s="990"/>
      <c r="H298" s="990"/>
    </row>
    <row r="299" spans="1:9" s="980" customFormat="1">
      <c r="H299" s="990"/>
    </row>
    <row r="300" spans="1:9" s="980" customFormat="1">
      <c r="A300" s="1832" t="s">
        <v>997</v>
      </c>
      <c r="B300" s="1833"/>
      <c r="C300" s="1834"/>
      <c r="H300" s="990"/>
    </row>
    <row r="301" spans="1:9" s="980" customFormat="1">
      <c r="A301" s="1835">
        <f>+A273</f>
        <v>0</v>
      </c>
      <c r="B301" s="1833"/>
      <c r="C301" s="1834"/>
      <c r="D301" s="1023"/>
      <c r="H301" s="990"/>
    </row>
    <row r="302" spans="1:9" s="980" customFormat="1" ht="53.25" customHeight="1">
      <c r="A302" s="1302" t="s">
        <v>94</v>
      </c>
      <c r="B302" s="1302" t="s">
        <v>1012</v>
      </c>
      <c r="C302" s="1302" t="s">
        <v>104</v>
      </c>
      <c r="D302" s="1023"/>
      <c r="H302" s="990"/>
    </row>
    <row r="303" spans="1:9" s="980" customFormat="1">
      <c r="A303" s="1295">
        <v>37956</v>
      </c>
      <c r="B303" s="1294">
        <v>0.24099999999999999</v>
      </c>
      <c r="C303" s="1294">
        <v>0.23569999999999999</v>
      </c>
      <c r="D303" s="1023"/>
      <c r="H303" s="990"/>
    </row>
    <row r="304" spans="1:9" s="980" customFormat="1">
      <c r="A304" s="1295">
        <v>38322</v>
      </c>
      <c r="B304" s="1294">
        <v>0.22987130488506399</v>
      </c>
      <c r="C304" s="1294">
        <v>0.238433752130429</v>
      </c>
      <c r="D304" s="1023"/>
      <c r="H304" s="990"/>
    </row>
    <row r="305" spans="1:8" s="980" customFormat="1">
      <c r="A305" s="1295">
        <v>38687</v>
      </c>
      <c r="B305" s="1294">
        <v>0.17089695553831788</v>
      </c>
      <c r="C305" s="1294">
        <v>0.16964146990989265</v>
      </c>
      <c r="D305" s="1023"/>
      <c r="H305" s="990"/>
    </row>
    <row r="306" spans="1:8" s="980" customFormat="1">
      <c r="A306" s="1295">
        <v>39052</v>
      </c>
      <c r="B306" s="1294">
        <v>0.11468843642102869</v>
      </c>
      <c r="C306" s="1294">
        <v>0.11484584318471436</v>
      </c>
      <c r="D306" s="1023"/>
      <c r="H306" s="990"/>
    </row>
    <row r="307" spans="1:8" s="980" customFormat="1">
      <c r="A307" s="1295">
        <v>39417</v>
      </c>
      <c r="B307" s="1293">
        <v>8.4768885030462301E-2</v>
      </c>
      <c r="C307" s="1293">
        <v>8.4401489702688598E-2</v>
      </c>
      <c r="D307" s="1023"/>
      <c r="H307" s="990"/>
    </row>
    <row r="308" spans="1:8" s="980" customFormat="1">
      <c r="A308" s="1295">
        <v>39783</v>
      </c>
      <c r="B308" s="1298">
        <v>0.1208</v>
      </c>
      <c r="C308" s="1293">
        <v>0.1326</v>
      </c>
      <c r="D308" s="1023"/>
      <c r="H308" s="990"/>
    </row>
    <row r="309" spans="1:8" s="980" customFormat="1">
      <c r="A309" s="1295">
        <v>40148</v>
      </c>
      <c r="B309" s="1298">
        <v>0.1404</v>
      </c>
      <c r="C309" s="1293">
        <v>0.14330000000000001</v>
      </c>
      <c r="D309" s="1023"/>
      <c r="H309" s="990"/>
    </row>
    <row r="310" spans="1:8" s="980" customFormat="1">
      <c r="A310" s="1295">
        <v>40513</v>
      </c>
      <c r="B310" s="1294">
        <v>0.108409960162953</v>
      </c>
      <c r="C310" s="1299">
        <v>0.110547250717437</v>
      </c>
      <c r="D310" s="1023"/>
      <c r="H310" s="990"/>
    </row>
    <row r="311" spans="1:8" s="980" customFormat="1">
      <c r="A311" s="1295">
        <v>40878</v>
      </c>
      <c r="B311" s="1294">
        <v>0.124824699343822</v>
      </c>
      <c r="C311" s="1299">
        <v>0.12663965470126301</v>
      </c>
      <c r="D311" s="1023"/>
      <c r="H311" s="990"/>
    </row>
    <row r="312" spans="1:8" s="980" customFormat="1">
      <c r="A312" s="1295">
        <v>41244</v>
      </c>
      <c r="B312" s="1294">
        <v>0.14269999999999999</v>
      </c>
      <c r="C312" s="1299">
        <v>0.1454</v>
      </c>
      <c r="D312" s="1023"/>
      <c r="H312" s="990"/>
    </row>
    <row r="313" spans="1:8" s="980" customFormat="1">
      <c r="A313" s="1295">
        <v>41609</v>
      </c>
      <c r="B313" s="1294">
        <v>0.132289709655253</v>
      </c>
      <c r="C313" s="1299">
        <v>0.133732017269869</v>
      </c>
      <c r="D313" s="1023"/>
      <c r="H313" s="990"/>
    </row>
    <row r="314" spans="1:8" s="980" customFormat="1">
      <c r="A314" s="1295">
        <v>41974</v>
      </c>
      <c r="B314" s="1294">
        <v>0.12024802064232901</v>
      </c>
      <c r="C314" s="1299">
        <v>0.124785116569871</v>
      </c>
      <c r="D314" s="1023"/>
      <c r="H314" s="990"/>
    </row>
    <row r="315" spans="1:8" s="980" customFormat="1">
      <c r="A315" s="1295">
        <v>42339</v>
      </c>
      <c r="B315" s="1294">
        <v>0.10699132529452618</v>
      </c>
      <c r="C315" s="1299">
        <v>0.11080081164274938</v>
      </c>
      <c r="D315" s="1023"/>
      <c r="H315" s="990"/>
    </row>
    <row r="316" spans="1:8" s="980" customFormat="1">
      <c r="A316" s="1300">
        <v>42705</v>
      </c>
      <c r="B316" s="1294">
        <v>9.8297349429762718E-2</v>
      </c>
      <c r="C316" s="1299">
        <v>0.10235589284546419</v>
      </c>
      <c r="D316" s="1023"/>
      <c r="H316" s="990"/>
    </row>
    <row r="317" spans="1:8" s="980" customFormat="1">
      <c r="A317" s="1300">
        <v>43070</v>
      </c>
      <c r="B317" s="1294">
        <v>0.1082</v>
      </c>
      <c r="C317" s="1299">
        <v>0.11070000000000001</v>
      </c>
      <c r="D317" s="1023"/>
      <c r="H317" s="990"/>
    </row>
    <row r="318" spans="1:8" s="980" customFormat="1">
      <c r="A318" s="1300">
        <v>43435</v>
      </c>
      <c r="B318" s="1294">
        <v>7.7608962142139595E-2</v>
      </c>
      <c r="C318" s="1299">
        <v>8.2640731703871997E-2</v>
      </c>
      <c r="D318" s="1023"/>
      <c r="H318" s="990"/>
    </row>
    <row r="319" spans="1:8" s="980" customFormat="1">
      <c r="A319" s="1300">
        <v>43800</v>
      </c>
      <c r="B319" s="1294">
        <v>0.10809646211624585</v>
      </c>
      <c r="C319" s="1299">
        <v>0.10823910973861361</v>
      </c>
      <c r="D319" s="1023"/>
      <c r="H319" s="990"/>
    </row>
    <row r="320" spans="1:8" s="980" customFormat="1">
      <c r="A320" s="1301" t="s">
        <v>1013</v>
      </c>
      <c r="B320" s="1294">
        <v>0.10281754170746263</v>
      </c>
      <c r="C320" s="1294">
        <v>0.10213831141310357</v>
      </c>
      <c r="D320" s="1023"/>
      <c r="H320" s="990"/>
    </row>
    <row r="321" spans="1:37" s="980" customFormat="1">
      <c r="A321" s="1301" t="s">
        <v>1014</v>
      </c>
      <c r="B321" s="1294">
        <v>0.12146660736585108</v>
      </c>
      <c r="C321" s="1294">
        <v>0.11999139284832067</v>
      </c>
      <c r="D321" s="1023"/>
      <c r="H321" s="990"/>
    </row>
    <row r="322" spans="1:37" s="980" customFormat="1">
      <c r="A322" s="1301" t="s">
        <v>1015</v>
      </c>
      <c r="B322" s="1294">
        <v>5.5199999999999999E-2</v>
      </c>
      <c r="C322" s="1294">
        <v>6.0999999999999999E-2</v>
      </c>
      <c r="D322" s="1023"/>
      <c r="H322" s="990"/>
    </row>
    <row r="323" spans="1:37" s="980" customFormat="1">
      <c r="A323" s="1301" t="s">
        <v>1016</v>
      </c>
      <c r="B323" s="1294">
        <v>5.6737110987465693E-2</v>
      </c>
      <c r="C323" s="1294">
        <v>6.2228278030250932E-2</v>
      </c>
      <c r="D323" s="1023"/>
      <c r="H323" s="990"/>
    </row>
    <row r="324" spans="1:37" s="980" customFormat="1">
      <c r="A324" s="1301" t="s">
        <v>1017</v>
      </c>
      <c r="B324" s="1294">
        <v>7.1038363851641237E-2</v>
      </c>
      <c r="C324" s="1294">
        <v>7.4749885175753622E-2</v>
      </c>
      <c r="D324" s="1023"/>
      <c r="H324" s="990"/>
    </row>
    <row r="325" spans="1:37" s="980" customFormat="1">
      <c r="H325" s="990"/>
    </row>
    <row r="326" spans="1:37" s="980" customFormat="1">
      <c r="H326" s="990"/>
    </row>
    <row r="327" spans="1:37" s="980" customFormat="1">
      <c r="H327" s="990"/>
    </row>
    <row r="328" spans="1:37">
      <c r="H328" s="990"/>
      <c r="AD328" s="1031"/>
      <c r="AE328" s="1031"/>
      <c r="AF328" s="1031"/>
      <c r="AG328" s="1031"/>
      <c r="AH328" s="1031"/>
      <c r="AI328" s="1031"/>
      <c r="AJ328" s="1031"/>
      <c r="AK328" s="1031"/>
    </row>
    <row r="329" spans="1:37">
      <c r="H329" s="990"/>
      <c r="AD329" s="1031"/>
      <c r="AE329" s="1031"/>
      <c r="AF329" s="1031"/>
      <c r="AG329" s="1031"/>
      <c r="AH329" s="1031"/>
      <c r="AI329" s="1031"/>
      <c r="AJ329" s="1031"/>
      <c r="AK329" s="1031"/>
    </row>
    <row r="330" spans="1:37">
      <c r="H330" s="990"/>
      <c r="AD330" s="1031"/>
      <c r="AE330" s="1031"/>
      <c r="AF330" s="1031"/>
      <c r="AG330" s="1031"/>
      <c r="AH330" s="1031"/>
      <c r="AI330" s="1031"/>
      <c r="AJ330" s="1031"/>
      <c r="AK330" s="1031"/>
    </row>
    <row r="331" spans="1:37">
      <c r="H331" s="990"/>
      <c r="AD331" s="1031"/>
      <c r="AE331" s="1031"/>
      <c r="AF331" s="1031"/>
      <c r="AG331" s="1031"/>
      <c r="AH331" s="1031"/>
      <c r="AI331" s="1031"/>
      <c r="AJ331" s="1031"/>
      <c r="AK331" s="1031"/>
    </row>
    <row r="332" spans="1:37">
      <c r="H332" s="990"/>
      <c r="AD332" s="1031"/>
      <c r="AE332" s="1031"/>
      <c r="AF332" s="1031"/>
      <c r="AG332" s="1031"/>
      <c r="AH332" s="1031"/>
      <c r="AI332" s="1031"/>
      <c r="AJ332" s="1031"/>
      <c r="AK332" s="1031"/>
    </row>
    <row r="333" spans="1:37">
      <c r="H333" s="990"/>
      <c r="AD333" s="1031"/>
      <c r="AE333" s="1031"/>
      <c r="AF333" s="1031"/>
      <c r="AG333" s="1031"/>
      <c r="AH333" s="1031"/>
      <c r="AI333" s="1031"/>
      <c r="AJ333" s="1031"/>
      <c r="AK333" s="1031"/>
    </row>
    <row r="334" spans="1:37">
      <c r="H334" s="990"/>
      <c r="AD334" s="1031"/>
      <c r="AE334" s="1031"/>
      <c r="AF334" s="1031"/>
      <c r="AG334" s="1031"/>
      <c r="AH334" s="1031"/>
      <c r="AI334" s="1031"/>
      <c r="AJ334" s="1031"/>
      <c r="AK334" s="1031"/>
    </row>
    <row r="335" spans="1:37">
      <c r="H335" s="990"/>
      <c r="AD335" s="1031"/>
      <c r="AE335" s="1031"/>
      <c r="AF335" s="1031"/>
      <c r="AG335" s="1031"/>
      <c r="AH335" s="1031"/>
      <c r="AI335" s="1031"/>
      <c r="AJ335" s="1031"/>
      <c r="AK335" s="1031"/>
    </row>
    <row r="336" spans="1:37">
      <c r="H336" s="990"/>
      <c r="AD336" s="1031"/>
      <c r="AE336" s="1031"/>
      <c r="AF336" s="1031"/>
      <c r="AG336" s="1031"/>
      <c r="AH336" s="1031"/>
      <c r="AI336" s="1031"/>
      <c r="AJ336" s="1031"/>
      <c r="AK336" s="1031"/>
    </row>
    <row r="337" spans="8:37">
      <c r="H337" s="990"/>
      <c r="AD337" s="1031"/>
      <c r="AE337" s="1031"/>
      <c r="AF337" s="1031"/>
      <c r="AG337" s="1031"/>
      <c r="AH337" s="1031"/>
      <c r="AI337" s="1031"/>
      <c r="AJ337" s="1031"/>
      <c r="AK337" s="1031"/>
    </row>
    <row r="338" spans="8:37">
      <c r="H338" s="990"/>
      <c r="AD338" s="1031"/>
      <c r="AE338" s="1031"/>
      <c r="AF338" s="1031"/>
      <c r="AG338" s="1031"/>
      <c r="AH338" s="1031"/>
      <c r="AI338" s="1031"/>
      <c r="AJ338" s="1031"/>
      <c r="AK338" s="1031"/>
    </row>
    <row r="339" spans="8:37">
      <c r="H339" s="990"/>
      <c r="AD339" s="1031"/>
      <c r="AE339" s="1031"/>
      <c r="AF339" s="1031"/>
      <c r="AG339" s="1031"/>
      <c r="AH339" s="1031"/>
      <c r="AI339" s="1031"/>
      <c r="AJ339" s="1031"/>
      <c r="AK339" s="1031"/>
    </row>
    <row r="340" spans="8:37">
      <c r="H340" s="990"/>
      <c r="AD340" s="1031"/>
      <c r="AE340" s="1031"/>
      <c r="AF340" s="1031"/>
      <c r="AG340" s="1031"/>
      <c r="AH340" s="1031"/>
      <c r="AI340" s="1031"/>
      <c r="AJ340" s="1031"/>
      <c r="AK340" s="1031"/>
    </row>
    <row r="341" spans="8:37">
      <c r="H341" s="990"/>
      <c r="AD341" s="1031"/>
      <c r="AE341" s="1031"/>
      <c r="AF341" s="1031"/>
      <c r="AG341" s="1031"/>
      <c r="AH341" s="1031"/>
      <c r="AI341" s="1031"/>
      <c r="AJ341" s="1031"/>
      <c r="AK341" s="1031"/>
    </row>
    <row r="342" spans="8:37">
      <c r="H342" s="990"/>
      <c r="AD342" s="1031"/>
      <c r="AE342" s="1031"/>
      <c r="AF342" s="1031"/>
      <c r="AG342" s="1031"/>
      <c r="AH342" s="1031"/>
      <c r="AI342" s="1031"/>
      <c r="AJ342" s="1031"/>
      <c r="AK342" s="1031"/>
    </row>
    <row r="343" spans="8:37">
      <c r="H343" s="990"/>
      <c r="AD343" s="1031"/>
      <c r="AE343" s="1031"/>
      <c r="AF343" s="1031"/>
      <c r="AG343" s="1031"/>
      <c r="AH343" s="1031"/>
      <c r="AI343" s="1031"/>
      <c r="AJ343" s="1031"/>
      <c r="AK343" s="1031"/>
    </row>
    <row r="344" spans="8:37">
      <c r="H344" s="990"/>
      <c r="AD344" s="1031"/>
      <c r="AE344" s="1031"/>
      <c r="AF344" s="1031"/>
      <c r="AG344" s="1031"/>
      <c r="AH344" s="1031"/>
      <c r="AI344" s="1031"/>
      <c r="AJ344" s="1031"/>
      <c r="AK344" s="1031"/>
    </row>
    <row r="345" spans="8:37">
      <c r="H345" s="990"/>
      <c r="AD345" s="1031"/>
      <c r="AE345" s="1031"/>
      <c r="AF345" s="1031"/>
      <c r="AG345" s="1031"/>
      <c r="AH345" s="1031"/>
      <c r="AI345" s="1031"/>
      <c r="AJ345" s="1031"/>
      <c r="AK345" s="1031"/>
    </row>
    <row r="346" spans="8:37">
      <c r="H346" s="990"/>
      <c r="AD346" s="1031"/>
      <c r="AE346" s="1031"/>
      <c r="AF346" s="1031"/>
      <c r="AG346" s="1031"/>
      <c r="AH346" s="1031"/>
      <c r="AI346" s="1031"/>
      <c r="AJ346" s="1031"/>
      <c r="AK346" s="1031"/>
    </row>
    <row r="347" spans="8:37">
      <c r="H347" s="990"/>
      <c r="AD347" s="1031"/>
      <c r="AE347" s="1031"/>
      <c r="AF347" s="1031"/>
      <c r="AG347" s="1031"/>
      <c r="AH347" s="1031"/>
      <c r="AI347" s="1031"/>
      <c r="AJ347" s="1031"/>
      <c r="AK347" s="1031"/>
    </row>
    <row r="348" spans="8:37">
      <c r="H348" s="990"/>
      <c r="AD348" s="1031"/>
      <c r="AE348" s="1031"/>
      <c r="AF348" s="1031"/>
      <c r="AG348" s="1031"/>
      <c r="AH348" s="1031"/>
      <c r="AI348" s="1031"/>
      <c r="AJ348" s="1031"/>
      <c r="AK348" s="1031"/>
    </row>
    <row r="349" spans="8:37">
      <c r="H349" s="990"/>
      <c r="AD349" s="1031"/>
      <c r="AE349" s="1031"/>
      <c r="AF349" s="1031"/>
      <c r="AG349" s="1031"/>
      <c r="AH349" s="1031"/>
      <c r="AI349" s="1031"/>
      <c r="AJ349" s="1031"/>
      <c r="AK349" s="1031"/>
    </row>
    <row r="350" spans="8:37">
      <c r="H350" s="990"/>
    </row>
    <row r="351" spans="8:37">
      <c r="H351" s="990"/>
    </row>
    <row r="352" spans="8:37">
      <c r="H352" s="990"/>
    </row>
    <row r="353" spans="8:8">
      <c r="H353" s="990"/>
    </row>
    <row r="354" spans="8:8">
      <c r="H354" s="990"/>
    </row>
    <row r="355" spans="8:8">
      <c r="H355" s="990"/>
    </row>
    <row r="356" spans="8:8">
      <c r="H356" s="990"/>
    </row>
    <row r="357" spans="8:8">
      <c r="H357" s="990"/>
    </row>
  </sheetData>
  <dataConsolidate/>
  <mergeCells count="23">
    <mergeCell ref="AT111:AU111"/>
    <mergeCell ref="AT112:AU112"/>
    <mergeCell ref="A300:C300"/>
    <mergeCell ref="A301:C301"/>
    <mergeCell ref="A115:C115"/>
    <mergeCell ref="A158:B158"/>
    <mergeCell ref="A193:C193"/>
    <mergeCell ref="A194:C194"/>
    <mergeCell ref="A248:C248"/>
    <mergeCell ref="A247:C247"/>
    <mergeCell ref="A157:B157"/>
    <mergeCell ref="A114:C114"/>
    <mergeCell ref="A2:E2"/>
    <mergeCell ref="A3:E3"/>
    <mergeCell ref="B4:C4"/>
    <mergeCell ref="D4:E4"/>
    <mergeCell ref="B37:C37"/>
    <mergeCell ref="D37:E37"/>
    <mergeCell ref="A71:C72"/>
    <mergeCell ref="A73:C73"/>
    <mergeCell ref="A36:F36"/>
    <mergeCell ref="A35:F35"/>
    <mergeCell ref="F37:F3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99FF"/>
    <pageSetUpPr fitToPage="1"/>
  </sheetPr>
  <dimension ref="A1:K65"/>
  <sheetViews>
    <sheetView view="pageBreakPreview" topLeftCell="B1" zoomScale="85" zoomScaleNormal="115" zoomScaleSheetLayoutView="85" workbookViewId="0">
      <selection activeCell="A6" sqref="A6:J27"/>
    </sheetView>
  </sheetViews>
  <sheetFormatPr baseColWidth="10" defaultColWidth="9.140625" defaultRowHeight="15"/>
  <cols>
    <col min="1" max="1" width="6.5703125" style="344" hidden="1" customWidth="1"/>
    <col min="2" max="2" width="19.5703125" style="354" customWidth="1"/>
    <col min="3" max="3" width="25.28515625" style="348" customWidth="1"/>
    <col min="4" max="5" width="29.7109375" style="348" customWidth="1"/>
    <col min="6" max="6" width="24.7109375" style="349" customWidth="1"/>
    <col min="7" max="7" width="17.140625" style="344" customWidth="1"/>
    <col min="8" max="9" width="9.140625" style="344"/>
    <col min="10" max="10" width="11.140625" style="345" bestFit="1" customWidth="1"/>
    <col min="11" max="11" width="98.42578125" style="344" customWidth="1"/>
    <col min="12" max="16384" width="9.140625" style="344"/>
  </cols>
  <sheetData>
    <row r="1" spans="1:11" ht="15.75">
      <c r="B1" s="1840" t="s">
        <v>833</v>
      </c>
      <c r="C1" s="1840"/>
      <c r="D1" s="1840"/>
      <c r="E1" s="1840"/>
      <c r="F1" s="1840"/>
      <c r="G1" s="1840"/>
      <c r="H1" s="1840"/>
    </row>
    <row r="2" spans="1:11" s="346" customFormat="1" ht="18.75">
      <c r="A2" s="1841" t="s">
        <v>834</v>
      </c>
      <c r="B2" s="1841"/>
      <c r="C2" s="1841"/>
      <c r="D2" s="1841"/>
      <c r="E2" s="1841"/>
      <c r="F2" s="1841"/>
      <c r="G2" s="1841"/>
      <c r="H2" s="1841"/>
      <c r="J2" s="347"/>
    </row>
    <row r="3" spans="1:11" s="346" customFormat="1" ht="21" customHeight="1">
      <c r="A3" s="1842" t="s">
        <v>835</v>
      </c>
      <c r="B3" s="1842"/>
      <c r="C3" s="1842"/>
      <c r="D3" s="1842"/>
      <c r="E3" s="1842"/>
      <c r="F3" s="1842"/>
      <c r="G3" s="1842"/>
      <c r="H3" s="1842"/>
      <c r="J3" s="347"/>
    </row>
    <row r="4" spans="1:11">
      <c r="B4" s="348"/>
      <c r="C4" s="344"/>
    </row>
    <row r="5" spans="1:11" ht="16.5">
      <c r="B5" s="348"/>
      <c r="C5" s="344"/>
      <c r="K5" s="342"/>
    </row>
    <row r="6" spans="1:11" s="352" customFormat="1" ht="67.5">
      <c r="A6" s="350"/>
      <c r="B6" s="350" t="s">
        <v>836</v>
      </c>
      <c r="C6" s="350" t="s">
        <v>837</v>
      </c>
      <c r="D6" s="350" t="s">
        <v>838</v>
      </c>
      <c r="E6" s="350" t="s">
        <v>839</v>
      </c>
      <c r="F6" s="351" t="s">
        <v>840</v>
      </c>
      <c r="G6" s="351" t="s">
        <v>841</v>
      </c>
      <c r="H6" s="351" t="s">
        <v>8</v>
      </c>
      <c r="J6" s="353"/>
      <c r="K6" s="1317" t="s">
        <v>1029</v>
      </c>
    </row>
    <row r="7" spans="1:11">
      <c r="B7" s="354" t="s">
        <v>842</v>
      </c>
      <c r="C7" s="355">
        <v>39083</v>
      </c>
      <c r="D7" s="355">
        <f>+C8</f>
        <v>39307</v>
      </c>
      <c r="E7" s="355" t="s">
        <v>843</v>
      </c>
      <c r="F7" s="356">
        <v>394.75</v>
      </c>
      <c r="G7" s="354"/>
      <c r="H7" s="354"/>
      <c r="K7" s="1317"/>
    </row>
    <row r="8" spans="1:11" ht="54">
      <c r="B8" s="354" t="s">
        <v>844</v>
      </c>
      <c r="C8" s="355">
        <v>39307</v>
      </c>
      <c r="D8" s="355">
        <f>+C9</f>
        <v>39434</v>
      </c>
      <c r="E8" s="355" t="s">
        <v>845</v>
      </c>
      <c r="F8" s="356">
        <v>483.33</v>
      </c>
      <c r="G8" s="356">
        <f>+Tabla1[[#This Row],[PERCAPITA]]-F7</f>
        <v>88.579999999999984</v>
      </c>
      <c r="H8" s="357">
        <f>+Tabla1[[#This Row],[Aumentos]]/F7</f>
        <v>0.22439518682710571</v>
      </c>
      <c r="K8" s="1317" t="s">
        <v>1030</v>
      </c>
    </row>
    <row r="9" spans="1:11">
      <c r="B9" s="354" t="s">
        <v>846</v>
      </c>
      <c r="C9" s="355">
        <v>39434</v>
      </c>
      <c r="D9" s="355">
        <f>+C10</f>
        <v>40066</v>
      </c>
      <c r="E9" s="355" t="s">
        <v>847</v>
      </c>
      <c r="F9" s="356">
        <v>620</v>
      </c>
      <c r="G9" s="356">
        <f>+Tabla1[[#This Row],[PERCAPITA]]-F8</f>
        <v>136.67000000000002</v>
      </c>
      <c r="H9" s="357">
        <f>+Tabla1[[#This Row],[Aumentos]]/F8</f>
        <v>0.28276746736184394</v>
      </c>
    </row>
    <row r="10" spans="1:11">
      <c r="B10" s="354" t="s">
        <v>848</v>
      </c>
      <c r="C10" s="355">
        <v>40066</v>
      </c>
      <c r="D10" s="355">
        <f>+C11</f>
        <v>40168</v>
      </c>
      <c r="E10" s="355" t="s">
        <v>849</v>
      </c>
      <c r="F10" s="356">
        <v>661.91</v>
      </c>
      <c r="G10" s="356">
        <f>+Tabla1[[#This Row],[PERCAPITA]]-F9</f>
        <v>41.909999999999968</v>
      </c>
      <c r="H10" s="357">
        <f>+Tabla1[[#This Row],[Aumentos]]/F9</f>
        <v>6.7596774193548342E-2</v>
      </c>
    </row>
    <row r="11" spans="1:11">
      <c r="B11" s="354" t="s">
        <v>850</v>
      </c>
      <c r="C11" s="355">
        <v>40168</v>
      </c>
      <c r="D11" s="355">
        <f>+C12</f>
        <v>40848</v>
      </c>
      <c r="E11" s="355" t="s">
        <v>851</v>
      </c>
      <c r="F11" s="356">
        <v>721.48</v>
      </c>
      <c r="G11" s="356">
        <f>+Tabla1[[#This Row],[PERCAPITA]]-F10</f>
        <v>59.57000000000005</v>
      </c>
      <c r="H11" s="357">
        <f>+Tabla1[[#This Row],[Aumentos]]/F10</f>
        <v>8.9997129519118993E-2</v>
      </c>
    </row>
    <row r="12" spans="1:11">
      <c r="B12" s="354" t="s">
        <v>852</v>
      </c>
      <c r="C12" s="355">
        <v>40848</v>
      </c>
      <c r="D12" s="355">
        <v>41486</v>
      </c>
      <c r="E12" s="355" t="s">
        <v>853</v>
      </c>
      <c r="F12" s="356">
        <v>788.58</v>
      </c>
      <c r="G12" s="356">
        <f>+Tabla1[[#This Row],[PERCAPITA]]-F11</f>
        <v>67.100000000000023</v>
      </c>
      <c r="H12" s="357">
        <f>+Tabla1[[#This Row],[Aumentos]]/F11</f>
        <v>9.3003271053944694E-2</v>
      </c>
    </row>
    <row r="13" spans="1:11">
      <c r="B13" s="354" t="s">
        <v>854</v>
      </c>
      <c r="C13" s="355">
        <v>41487</v>
      </c>
      <c r="D13" s="355">
        <v>42277</v>
      </c>
      <c r="E13" s="355" t="s">
        <v>855</v>
      </c>
      <c r="F13" s="356">
        <v>835.89</v>
      </c>
      <c r="G13" s="356">
        <f>+Tabla1[[#This Row],[PERCAPITA]]-F12</f>
        <v>47.309999999999945</v>
      </c>
      <c r="H13" s="357">
        <f>+Tabla1[[#This Row],[Aumentos]]/F12</f>
        <v>5.9993913109640043E-2</v>
      </c>
    </row>
    <row r="14" spans="1:11">
      <c r="B14" s="354" t="s">
        <v>856</v>
      </c>
      <c r="C14" s="355">
        <v>42278</v>
      </c>
      <c r="D14" s="355">
        <v>43039</v>
      </c>
      <c r="E14" s="355" t="s">
        <v>857</v>
      </c>
      <c r="F14" s="356">
        <v>914.76</v>
      </c>
      <c r="G14" s="356">
        <f>+Tabla1[[#This Row],[PERCAPITA]]-F13</f>
        <v>78.87</v>
      </c>
      <c r="H14" s="357">
        <f>+Tabla1[[#This Row],[Aumentos]]/F13</f>
        <v>9.4354520331622588E-2</v>
      </c>
    </row>
    <row r="15" spans="1:11">
      <c r="B15" s="354" t="s">
        <v>858</v>
      </c>
      <c r="C15" s="355">
        <v>43040</v>
      </c>
      <c r="D15" s="355">
        <v>43769</v>
      </c>
      <c r="E15" s="355" t="s">
        <v>859</v>
      </c>
      <c r="F15" s="356">
        <v>1013.62</v>
      </c>
      <c r="G15" s="356">
        <f>+Tabla1[[#This Row],[PERCAPITA]]-F14</f>
        <v>98.860000000000014</v>
      </c>
      <c r="H15" s="357">
        <f>+Tabla1[[#This Row],[Aumentos]]/F14</f>
        <v>0.10807206261751717</v>
      </c>
    </row>
    <row r="16" spans="1:11">
      <c r="B16" s="354" t="s">
        <v>860</v>
      </c>
      <c r="C16" s="355">
        <v>43770</v>
      </c>
      <c r="D16" s="355">
        <v>44470</v>
      </c>
      <c r="E16" s="355" t="s">
        <v>861</v>
      </c>
      <c r="F16" s="356">
        <v>1167.81</v>
      </c>
      <c r="G16" s="356">
        <f>+Tabla1[[#This Row],[PERCAPITA]]-F15</f>
        <v>154.18999999999994</v>
      </c>
      <c r="H16" s="357">
        <f>+Tabla1[[#This Row],[Aumentos]]/F15</f>
        <v>0.15211815078629065</v>
      </c>
    </row>
    <row r="17" spans="2:8">
      <c r="B17" s="354" t="s">
        <v>862</v>
      </c>
      <c r="C17" s="355">
        <v>44470</v>
      </c>
      <c r="D17" s="355">
        <v>44826</v>
      </c>
      <c r="E17" s="355" t="s">
        <v>863</v>
      </c>
      <c r="F17" s="356">
        <v>1327.81</v>
      </c>
      <c r="G17" s="356">
        <f>+Tabla1[[#This Row],[PERCAPITA]]-F16</f>
        <v>160</v>
      </c>
      <c r="H17" s="357">
        <f>+Tabla1[[#This Row],[Aumentos]]/F16</f>
        <v>0.13700858872590577</v>
      </c>
    </row>
    <row r="18" spans="2:8">
      <c r="B18" s="354" t="s">
        <v>864</v>
      </c>
      <c r="C18" s="355">
        <f>+D17</f>
        <v>44826</v>
      </c>
      <c r="D18" s="355" t="s">
        <v>1032</v>
      </c>
      <c r="E18" s="355" t="s">
        <v>1078</v>
      </c>
      <c r="F18" s="356">
        <v>1490.14</v>
      </c>
      <c r="G18" s="356">
        <f>+Tabla1[[#This Row],[PERCAPITA]]-F17</f>
        <v>162.33000000000015</v>
      </c>
      <c r="H18" s="357">
        <f>+Tabla1[[#This Row],[Aumentos]]/F17</f>
        <v>0.12225393693374817</v>
      </c>
    </row>
    <row r="19" spans="2:8">
      <c r="B19" s="354" t="s">
        <v>1031</v>
      </c>
      <c r="C19" s="355" t="s">
        <v>1032</v>
      </c>
      <c r="D19" s="355" t="s">
        <v>865</v>
      </c>
      <c r="E19" s="355" t="str">
        <f>+Tabla1[[#This Row],[FECHA_INICIO ]]</f>
        <v xml:space="preserve">26 de Enero del 2023 </v>
      </c>
      <c r="F19" s="356">
        <v>1577.45</v>
      </c>
      <c r="G19" s="356">
        <f>+Tabla1[[#This Row],[PERCAPITA]]-F18</f>
        <v>87.309999999999945</v>
      </c>
      <c r="H19" s="357">
        <f>+Tabla1[[#This Row],[Aumentos]]/F18</f>
        <v>5.8591810165487763E-2</v>
      </c>
    </row>
    <row r="21" spans="2:8" ht="22.5">
      <c r="B21" s="358" t="s">
        <v>866</v>
      </c>
      <c r="C21" s="354"/>
      <c r="F21" s="348"/>
      <c r="G21" s="349"/>
    </row>
    <row r="22" spans="2:8" ht="18.75">
      <c r="B22" s="359" t="s">
        <v>834</v>
      </c>
      <c r="D22" s="344"/>
      <c r="E22" s="344"/>
      <c r="F22" s="360"/>
      <c r="G22" s="361"/>
    </row>
    <row r="23" spans="2:8" ht="18.75">
      <c r="B23" s="359" t="s">
        <v>867</v>
      </c>
      <c r="D23" s="344"/>
      <c r="E23" s="344"/>
      <c r="F23" s="360"/>
      <c r="G23" s="361"/>
    </row>
    <row r="24" spans="2:8" ht="18.75">
      <c r="B24" s="359" t="s">
        <v>868</v>
      </c>
      <c r="D24" s="344"/>
      <c r="E24" s="344"/>
      <c r="F24" s="360"/>
      <c r="G24" s="361"/>
    </row>
    <row r="25" spans="2:8">
      <c r="B25" s="344"/>
      <c r="D25" s="344"/>
      <c r="E25" s="344"/>
      <c r="F25" s="348"/>
      <c r="G25" s="349"/>
    </row>
    <row r="26" spans="2:8">
      <c r="B26" s="344"/>
      <c r="D26" s="344"/>
      <c r="E26" s="344"/>
      <c r="F26" s="348"/>
      <c r="G26" s="349"/>
    </row>
    <row r="27" spans="2:8">
      <c r="B27" s="362"/>
      <c r="C27" s="363" t="s">
        <v>836</v>
      </c>
      <c r="D27" s="362" t="s">
        <v>837</v>
      </c>
      <c r="E27" s="362"/>
      <c r="F27" s="362" t="s">
        <v>838</v>
      </c>
      <c r="G27" s="364" t="s">
        <v>840</v>
      </c>
    </row>
    <row r="28" spans="2:8">
      <c r="B28" s="344"/>
      <c r="C28" s="354" t="s">
        <v>869</v>
      </c>
      <c r="D28" s="365">
        <v>40909</v>
      </c>
      <c r="E28" s="365"/>
      <c r="F28" s="365">
        <v>41486</v>
      </c>
      <c r="G28" s="349">
        <v>6</v>
      </c>
    </row>
    <row r="29" spans="2:8">
      <c r="B29" s="344"/>
      <c r="C29" s="354" t="s">
        <v>854</v>
      </c>
      <c r="D29" s="365">
        <v>41487</v>
      </c>
      <c r="E29" s="365"/>
      <c r="F29" s="365">
        <v>42004</v>
      </c>
      <c r="G29" s="349">
        <v>7.5</v>
      </c>
    </row>
    <row r="30" spans="2:8">
      <c r="B30" s="344"/>
      <c r="C30" s="354" t="s">
        <v>870</v>
      </c>
      <c r="D30" s="365">
        <v>42005</v>
      </c>
      <c r="E30" s="365"/>
      <c r="F30" s="365">
        <v>42582</v>
      </c>
      <c r="G30" s="349">
        <v>9</v>
      </c>
    </row>
    <row r="31" spans="2:8">
      <c r="B31" s="344"/>
      <c r="C31" s="354" t="s">
        <v>871</v>
      </c>
      <c r="D31" s="365">
        <v>42583</v>
      </c>
      <c r="E31" s="365"/>
      <c r="F31" s="365">
        <v>42766</v>
      </c>
      <c r="G31" s="349">
        <v>16</v>
      </c>
    </row>
    <row r="32" spans="2:8">
      <c r="B32" s="344"/>
      <c r="C32" s="354" t="s">
        <v>872</v>
      </c>
      <c r="D32" s="365">
        <v>42767</v>
      </c>
      <c r="E32" s="365"/>
      <c r="F32" s="365">
        <v>43373</v>
      </c>
      <c r="G32" s="349">
        <v>18</v>
      </c>
    </row>
    <row r="33" spans="2:11">
      <c r="B33" s="344"/>
      <c r="C33" s="354" t="s">
        <v>873</v>
      </c>
      <c r="D33" s="365">
        <v>43374</v>
      </c>
      <c r="E33" s="365"/>
      <c r="F33" s="365" t="s">
        <v>874</v>
      </c>
      <c r="G33" s="349">
        <v>22.31</v>
      </c>
    </row>
    <row r="34" spans="2:11">
      <c r="G34" s="344">
        <v>22.31</v>
      </c>
    </row>
    <row r="39" spans="2:11" ht="22.5">
      <c r="B39" s="1843" t="s">
        <v>866</v>
      </c>
      <c r="C39" s="1843"/>
      <c r="D39" s="1843"/>
      <c r="E39" s="1843"/>
      <c r="F39" s="1843"/>
    </row>
    <row r="40" spans="2:11" ht="18.75">
      <c r="B40" s="1844" t="s">
        <v>248</v>
      </c>
      <c r="C40" s="1844"/>
      <c r="D40" s="1844"/>
      <c r="E40" s="1844"/>
      <c r="F40" s="366"/>
    </row>
    <row r="41" spans="2:11" ht="18.75">
      <c r="B41" s="359" t="s">
        <v>875</v>
      </c>
      <c r="C41" s="367"/>
      <c r="D41" s="368"/>
      <c r="E41" s="369"/>
      <c r="F41" s="366"/>
    </row>
    <row r="42" spans="2:11" ht="18.75">
      <c r="B42" s="359" t="s">
        <v>868</v>
      </c>
      <c r="C42" s="367"/>
      <c r="D42" s="368"/>
      <c r="E42" s="369"/>
      <c r="F42" s="366"/>
    </row>
    <row r="43" spans="2:11">
      <c r="B43" s="370"/>
      <c r="C43" s="371" t="s">
        <v>836</v>
      </c>
      <c r="D43" s="372" t="s">
        <v>837</v>
      </c>
      <c r="E43" s="372" t="s">
        <v>838</v>
      </c>
      <c r="F43" s="372"/>
      <c r="G43" s="373" t="s">
        <v>840</v>
      </c>
    </row>
    <row r="44" spans="2:11">
      <c r="B44" s="368"/>
      <c r="C44" s="374" t="s">
        <v>876</v>
      </c>
      <c r="D44" s="976">
        <v>40909</v>
      </c>
      <c r="E44" s="976">
        <v>41639</v>
      </c>
      <c r="F44" s="375" t="s">
        <v>886</v>
      </c>
      <c r="G44" s="376">
        <v>181.34</v>
      </c>
      <c r="J44" s="344"/>
      <c r="K44" s="345"/>
    </row>
    <row r="45" spans="2:11">
      <c r="B45" s="368"/>
      <c r="C45" s="374" t="s">
        <v>877</v>
      </c>
      <c r="D45" s="375">
        <v>41640</v>
      </c>
      <c r="E45" s="375">
        <v>42735</v>
      </c>
      <c r="F45" s="375"/>
      <c r="G45" s="376">
        <v>201.34</v>
      </c>
      <c r="J45" s="344"/>
      <c r="K45" s="345"/>
    </row>
    <row r="46" spans="2:11">
      <c r="B46" s="368"/>
      <c r="C46" s="374" t="s">
        <v>878</v>
      </c>
      <c r="D46" s="375">
        <v>42736</v>
      </c>
      <c r="E46" s="375">
        <v>43131</v>
      </c>
      <c r="F46" s="375"/>
      <c r="G46" s="376">
        <v>216.38</v>
      </c>
      <c r="J46" s="344"/>
      <c r="K46" s="345"/>
    </row>
    <row r="47" spans="2:11">
      <c r="B47" s="368"/>
      <c r="C47" s="374" t="s">
        <v>879</v>
      </c>
      <c r="D47" s="375">
        <v>43132</v>
      </c>
      <c r="E47" s="375">
        <v>43921</v>
      </c>
      <c r="F47" s="375"/>
      <c r="G47" s="376">
        <v>220.38</v>
      </c>
      <c r="J47" s="344"/>
      <c r="K47" s="345"/>
    </row>
    <row r="48" spans="2:11">
      <c r="B48" s="377" t="s">
        <v>881</v>
      </c>
      <c r="C48" s="374" t="s">
        <v>880</v>
      </c>
      <c r="D48" s="375">
        <v>43922</v>
      </c>
      <c r="E48" s="375">
        <v>44561</v>
      </c>
      <c r="F48" s="375"/>
      <c r="G48" s="376">
        <v>237.38</v>
      </c>
      <c r="J48" s="344"/>
      <c r="K48" s="345"/>
    </row>
    <row r="49" spans="2:11">
      <c r="B49" s="368"/>
      <c r="C49" s="374" t="s">
        <v>882</v>
      </c>
      <c r="D49" s="375">
        <v>44562</v>
      </c>
      <c r="E49" s="375" t="s">
        <v>874</v>
      </c>
      <c r="F49" s="375"/>
      <c r="G49" s="376">
        <v>259.43</v>
      </c>
      <c r="J49" s="344"/>
      <c r="K49" s="345"/>
    </row>
    <row r="50" spans="2:11" ht="15.75">
      <c r="B50" s="359" t="s">
        <v>867</v>
      </c>
      <c r="C50" s="378" t="s">
        <v>883</v>
      </c>
      <c r="D50" s="367"/>
      <c r="E50" s="367"/>
      <c r="F50" s="367"/>
      <c r="G50" s="379"/>
      <c r="J50" s="344"/>
      <c r="K50" s="345"/>
    </row>
    <row r="51" spans="2:11" ht="18.75">
      <c r="B51" s="359" t="s">
        <v>868</v>
      </c>
      <c r="C51" s="367"/>
      <c r="D51" s="368"/>
      <c r="E51" s="369"/>
      <c r="F51" s="369"/>
      <c r="G51" s="366"/>
      <c r="J51" s="344"/>
      <c r="K51" s="345"/>
    </row>
    <row r="52" spans="2:11">
      <c r="B52" s="370"/>
      <c r="C52" s="371" t="s">
        <v>836</v>
      </c>
      <c r="D52" s="372" t="s">
        <v>837</v>
      </c>
      <c r="E52" s="372" t="s">
        <v>838</v>
      </c>
      <c r="F52" s="372"/>
      <c r="G52" s="373" t="s">
        <v>840</v>
      </c>
      <c r="J52" s="344"/>
      <c r="K52" s="345"/>
    </row>
    <row r="53" spans="2:11">
      <c r="B53" s="368"/>
      <c r="C53" s="374" t="s">
        <v>884</v>
      </c>
      <c r="D53" s="375">
        <v>41609</v>
      </c>
      <c r="E53" s="375">
        <v>42735</v>
      </c>
      <c r="F53" s="375"/>
      <c r="G53" s="376">
        <v>4</v>
      </c>
      <c r="J53" s="344"/>
      <c r="K53" s="345"/>
    </row>
    <row r="54" spans="2:11">
      <c r="B54" s="368"/>
      <c r="C54" s="374" t="s">
        <v>885</v>
      </c>
      <c r="D54" s="375">
        <v>42736</v>
      </c>
      <c r="E54" s="375" t="s">
        <v>874</v>
      </c>
      <c r="F54" s="375"/>
      <c r="G54" s="376">
        <v>6</v>
      </c>
      <c r="J54" s="344"/>
      <c r="K54" s="345"/>
    </row>
    <row r="55" spans="2:11">
      <c r="B55" s="368"/>
      <c r="C55" s="378"/>
      <c r="D55" s="367"/>
      <c r="E55" s="367"/>
      <c r="F55" s="379"/>
      <c r="J55" s="344"/>
      <c r="K55" s="345"/>
    </row>
    <row r="56" spans="2:11" ht="22.5">
      <c r="B56" s="358" t="s">
        <v>866</v>
      </c>
      <c r="C56" s="378"/>
      <c r="D56" s="367"/>
      <c r="E56" s="367"/>
      <c r="F56" s="379"/>
    </row>
    <row r="57" spans="2:11" ht="18.75">
      <c r="B57" s="359" t="s">
        <v>248</v>
      </c>
      <c r="C57" s="367"/>
      <c r="D57" s="368"/>
      <c r="E57" s="369"/>
      <c r="F57" s="366"/>
    </row>
    <row r="58" spans="2:11" ht="18.75">
      <c r="B58" s="359" t="s">
        <v>867</v>
      </c>
      <c r="C58" s="367"/>
      <c r="D58" s="368"/>
      <c r="E58" s="369"/>
      <c r="F58" s="366"/>
    </row>
    <row r="59" spans="2:11" ht="18.75">
      <c r="B59" s="359" t="s">
        <v>868</v>
      </c>
      <c r="C59" s="367"/>
      <c r="D59" s="368"/>
      <c r="E59" s="369"/>
      <c r="F59" s="366"/>
    </row>
    <row r="60" spans="2:11">
      <c r="B60" s="368"/>
      <c r="C60" s="367"/>
      <c r="D60" s="368"/>
      <c r="E60" s="367"/>
      <c r="F60" s="379"/>
    </row>
    <row r="61" spans="2:11">
      <c r="B61" s="368"/>
      <c r="C61" s="367"/>
      <c r="D61" s="368"/>
      <c r="E61" s="367"/>
      <c r="F61" s="379"/>
    </row>
    <row r="62" spans="2:11">
      <c r="B62" s="370"/>
      <c r="C62" s="380" t="s">
        <v>836</v>
      </c>
      <c r="D62" s="370" t="s">
        <v>837</v>
      </c>
      <c r="E62" s="370" t="s">
        <v>838</v>
      </c>
      <c r="F62" s="381" t="s">
        <v>840</v>
      </c>
    </row>
    <row r="63" spans="2:11">
      <c r="B63" s="368"/>
      <c r="C63" s="378" t="s">
        <v>884</v>
      </c>
      <c r="D63" s="382">
        <v>41609</v>
      </c>
      <c r="E63" s="382">
        <v>42735</v>
      </c>
      <c r="F63" s="379">
        <v>4</v>
      </c>
    </row>
    <row r="64" spans="2:11">
      <c r="B64" s="368"/>
      <c r="C64" s="378" t="s">
        <v>885</v>
      </c>
      <c r="D64" s="382">
        <v>42736</v>
      </c>
      <c r="E64" s="382" t="s">
        <v>874</v>
      </c>
      <c r="F64" s="379">
        <v>6</v>
      </c>
    </row>
    <row r="65" spans="2:6">
      <c r="B65" s="368"/>
      <c r="C65" s="378"/>
      <c r="D65" s="367"/>
      <c r="E65" s="367"/>
      <c r="F65" s="379"/>
    </row>
  </sheetData>
  <mergeCells count="5">
    <mergeCell ref="B1:H1"/>
    <mergeCell ref="A2:H2"/>
    <mergeCell ref="A3:H3"/>
    <mergeCell ref="B39:F39"/>
    <mergeCell ref="B40:E40"/>
  </mergeCells>
  <hyperlinks>
    <hyperlink ref="K6" r:id="rId1" tooltip="Ver resolución aquí" display="https://www.cnss.gob.do/phocadownload/Documentos/resoluciones/2023/Reso_CNSS_Sesion_563.pdf"/>
  </hyperlinks>
  <pageMargins left="0.70866141732283472" right="0.70866141732283472" top="0.74803149606299213" bottom="0.74803149606299213" header="0.31496062992125984" footer="0.31496062992125984"/>
  <pageSetup paperSize="119" scale="38" orientation="landscape"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zoomScale="40" zoomScaleNormal="100" zoomScaleSheetLayoutView="40" zoomScalePageLayoutView="62" workbookViewId="0">
      <selection activeCell="A3" sqref="A3:L49"/>
    </sheetView>
  </sheetViews>
  <sheetFormatPr baseColWidth="10" defaultColWidth="11.42578125" defaultRowHeight="14.25"/>
  <cols>
    <col min="1" max="1" width="18.42578125" style="383" customWidth="1"/>
    <col min="2" max="2" width="42.5703125" style="383" customWidth="1"/>
    <col min="3" max="3" width="30.140625" style="383" customWidth="1"/>
    <col min="4" max="4" width="42.5703125" style="383" customWidth="1"/>
    <col min="5" max="5" width="9.85546875" style="383" customWidth="1"/>
    <col min="6" max="6" width="18.7109375" style="383" customWidth="1"/>
    <col min="7" max="9" width="42.5703125" style="383" customWidth="1"/>
    <col min="10" max="10" width="55.85546875" style="383" customWidth="1"/>
    <col min="11" max="11" width="64.7109375" style="383" customWidth="1"/>
    <col min="12" max="12" width="26.140625" style="383" customWidth="1"/>
    <col min="13" max="16384" width="11.42578125" style="383"/>
  </cols>
  <sheetData>
    <row r="1" spans="1:12" ht="90.75" customHeight="1">
      <c r="A1" s="1845"/>
      <c r="B1" s="1845"/>
      <c r="C1" s="1845"/>
      <c r="D1" s="1845"/>
      <c r="E1" s="1845"/>
      <c r="F1" s="1845"/>
      <c r="G1" s="1845"/>
      <c r="H1" s="1845"/>
      <c r="I1" s="1845"/>
      <c r="J1" s="1845"/>
      <c r="K1" s="1845"/>
      <c r="L1" s="1845"/>
    </row>
    <row r="2" spans="1:12" ht="52.5" customHeight="1">
      <c r="B2" s="605"/>
      <c r="C2" s="605"/>
      <c r="D2" s="605"/>
      <c r="E2" s="605"/>
      <c r="F2" s="605"/>
      <c r="G2" s="605"/>
      <c r="H2" s="605"/>
      <c r="I2" s="605"/>
      <c r="J2" s="605"/>
      <c r="K2" s="605"/>
      <c r="L2" s="605"/>
    </row>
    <row r="3" spans="1:12" ht="30.75" customHeight="1">
      <c r="A3" s="1846" t="s">
        <v>1033</v>
      </c>
      <c r="B3" s="1846"/>
      <c r="C3" s="1846"/>
      <c r="D3" s="1846"/>
      <c r="E3" s="1846"/>
      <c r="F3" s="1846"/>
      <c r="G3" s="1846"/>
      <c r="H3" s="1846"/>
      <c r="I3" s="1846"/>
      <c r="J3" s="1846"/>
      <c r="K3" s="1846"/>
      <c r="L3" s="1846"/>
    </row>
    <row r="4" spans="1:12" ht="23.25" customHeight="1">
      <c r="A4" s="1846"/>
      <c r="B4" s="1846"/>
      <c r="C4" s="1846"/>
      <c r="D4" s="1846"/>
      <c r="E4" s="1846"/>
      <c r="F4" s="1846"/>
      <c r="G4" s="1846"/>
      <c r="H4" s="1846"/>
      <c r="I4" s="1846"/>
      <c r="J4" s="1846"/>
      <c r="K4" s="1846"/>
      <c r="L4" s="1846"/>
    </row>
    <row r="5" spans="1:12" s="606" customFormat="1" ht="25.5" customHeight="1">
      <c r="A5" s="1846"/>
      <c r="B5" s="1846"/>
      <c r="C5" s="1846"/>
      <c r="D5" s="1846"/>
      <c r="E5" s="1846"/>
      <c r="F5" s="1846"/>
      <c r="G5" s="1846"/>
      <c r="H5" s="1846"/>
      <c r="I5" s="1846"/>
      <c r="J5" s="1846"/>
      <c r="K5" s="1846"/>
      <c r="L5" s="1846"/>
    </row>
    <row r="6" spans="1:12" ht="25.5" customHeight="1">
      <c r="A6" s="1846"/>
      <c r="B6" s="1846"/>
      <c r="C6" s="1846"/>
      <c r="D6" s="1846"/>
      <c r="E6" s="1846"/>
      <c r="F6" s="1846"/>
      <c r="G6" s="1846"/>
      <c r="H6" s="1846"/>
      <c r="I6" s="1846"/>
      <c r="J6" s="1846"/>
      <c r="K6" s="1846"/>
      <c r="L6" s="1846"/>
    </row>
    <row r="7" spans="1:12" ht="25.5" customHeight="1">
      <c r="A7" s="1846"/>
      <c r="B7" s="1846"/>
      <c r="C7" s="1846"/>
      <c r="D7" s="1846"/>
      <c r="E7" s="1846"/>
      <c r="F7" s="1846"/>
      <c r="G7" s="1846"/>
      <c r="H7" s="1846"/>
      <c r="I7" s="1846"/>
      <c r="J7" s="1846"/>
      <c r="K7" s="1846"/>
      <c r="L7" s="1846"/>
    </row>
    <row r="8" spans="1:12" ht="25.5" customHeight="1">
      <c r="A8" s="1846"/>
      <c r="B8" s="1846"/>
      <c r="C8" s="1846"/>
      <c r="D8" s="1846"/>
      <c r="E8" s="1846"/>
      <c r="F8" s="1846"/>
      <c r="G8" s="1846"/>
      <c r="H8" s="1846"/>
      <c r="I8" s="1846"/>
      <c r="J8" s="1846"/>
      <c r="K8" s="1846"/>
      <c r="L8" s="1846"/>
    </row>
    <row r="9" spans="1:12" ht="25.5" customHeight="1">
      <c r="A9" s="1846"/>
      <c r="B9" s="1846"/>
      <c r="C9" s="1846"/>
      <c r="D9" s="1846"/>
      <c r="E9" s="1846"/>
      <c r="F9" s="1846"/>
      <c r="G9" s="1846"/>
      <c r="H9" s="1846"/>
      <c r="I9" s="1846"/>
      <c r="J9" s="1846"/>
      <c r="K9" s="1846"/>
      <c r="L9" s="1846"/>
    </row>
    <row r="10" spans="1:12" ht="25.5" customHeight="1">
      <c r="A10" s="1846"/>
      <c r="B10" s="1846"/>
      <c r="C10" s="1846"/>
      <c r="D10" s="1846"/>
      <c r="E10" s="1846"/>
      <c r="F10" s="1846"/>
      <c r="G10" s="1846"/>
      <c r="H10" s="1846"/>
      <c r="I10" s="1846"/>
      <c r="J10" s="1846"/>
      <c r="K10" s="1846"/>
      <c r="L10" s="1846"/>
    </row>
    <row r="11" spans="1:12" ht="25.5" customHeight="1">
      <c r="A11" s="1846"/>
      <c r="B11" s="1846"/>
      <c r="C11" s="1846"/>
      <c r="D11" s="1846"/>
      <c r="E11" s="1846"/>
      <c r="F11" s="1846"/>
      <c r="G11" s="1846"/>
      <c r="H11" s="1846"/>
      <c r="I11" s="1846"/>
      <c r="J11" s="1846"/>
      <c r="K11" s="1846"/>
      <c r="L11" s="1846"/>
    </row>
    <row r="12" spans="1:12" ht="23.25" customHeight="1">
      <c r="A12" s="1846"/>
      <c r="B12" s="1846"/>
      <c r="C12" s="1846"/>
      <c r="D12" s="1846"/>
      <c r="E12" s="1846"/>
      <c r="F12" s="1846"/>
      <c r="G12" s="1846"/>
      <c r="H12" s="1846"/>
      <c r="I12" s="1846"/>
      <c r="J12" s="1846"/>
      <c r="K12" s="1846"/>
      <c r="L12" s="1846"/>
    </row>
    <row r="13" spans="1:12" ht="25.5" customHeight="1">
      <c r="A13" s="1846"/>
      <c r="B13" s="1846"/>
      <c r="C13" s="1846"/>
      <c r="D13" s="1846"/>
      <c r="E13" s="1846"/>
      <c r="F13" s="1846"/>
      <c r="G13" s="1846"/>
      <c r="H13" s="1846"/>
      <c r="I13" s="1846"/>
      <c r="J13" s="1846"/>
      <c r="K13" s="1846"/>
      <c r="L13" s="1846"/>
    </row>
    <row r="14" spans="1:12" ht="25.5" customHeight="1">
      <c r="A14" s="1846"/>
      <c r="B14" s="1846"/>
      <c r="C14" s="1846"/>
      <c r="D14" s="1846"/>
      <c r="E14" s="1846"/>
      <c r="F14" s="1846"/>
      <c r="G14" s="1846"/>
      <c r="H14" s="1846"/>
      <c r="I14" s="1846"/>
      <c r="J14" s="1846"/>
      <c r="K14" s="1846"/>
      <c r="L14" s="1846"/>
    </row>
    <row r="15" spans="1:12" ht="25.5" customHeight="1">
      <c r="A15" s="1846"/>
      <c r="B15" s="1846"/>
      <c r="C15" s="1846"/>
      <c r="D15" s="1846"/>
      <c r="E15" s="1846"/>
      <c r="F15" s="1846"/>
      <c r="G15" s="1846"/>
      <c r="H15" s="1846"/>
      <c r="I15" s="1846"/>
      <c r="J15" s="1846"/>
      <c r="K15" s="1846"/>
      <c r="L15" s="1846"/>
    </row>
    <row r="16" spans="1:12" ht="25.5" customHeight="1">
      <c r="A16" s="1846"/>
      <c r="B16" s="1846"/>
      <c r="C16" s="1846"/>
      <c r="D16" s="1846"/>
      <c r="E16" s="1846"/>
      <c r="F16" s="1846"/>
      <c r="G16" s="1846"/>
      <c r="H16" s="1846"/>
      <c r="I16" s="1846"/>
      <c r="J16" s="1846"/>
      <c r="K16" s="1846"/>
      <c r="L16" s="1846"/>
    </row>
    <row r="17" spans="1:12" ht="25.5" customHeight="1">
      <c r="A17" s="1846"/>
      <c r="B17" s="1846"/>
      <c r="C17" s="1846"/>
      <c r="D17" s="1846"/>
      <c r="E17" s="1846"/>
      <c r="F17" s="1846"/>
      <c r="G17" s="1846"/>
      <c r="H17" s="1846"/>
      <c r="I17" s="1846"/>
      <c r="J17" s="1846"/>
      <c r="K17" s="1846"/>
      <c r="L17" s="1846"/>
    </row>
    <row r="18" spans="1:12" ht="25.5" customHeight="1">
      <c r="A18" s="1846"/>
      <c r="B18" s="1846"/>
      <c r="C18" s="1846"/>
      <c r="D18" s="1846"/>
      <c r="E18" s="1846"/>
      <c r="F18" s="1846"/>
      <c r="G18" s="1846"/>
      <c r="H18" s="1846"/>
      <c r="I18" s="1846"/>
      <c r="J18" s="1846"/>
      <c r="K18" s="1846"/>
      <c r="L18" s="1846"/>
    </row>
    <row r="19" spans="1:12" ht="25.5" customHeight="1">
      <c r="A19" s="1846"/>
      <c r="B19" s="1846"/>
      <c r="C19" s="1846"/>
      <c r="D19" s="1846"/>
      <c r="E19" s="1846"/>
      <c r="F19" s="1846"/>
      <c r="G19" s="1846"/>
      <c r="H19" s="1846"/>
      <c r="I19" s="1846"/>
      <c r="J19" s="1846"/>
      <c r="K19" s="1846"/>
      <c r="L19" s="1846"/>
    </row>
    <row r="20" spans="1:12" ht="25.5" customHeight="1">
      <c r="A20" s="1846"/>
      <c r="B20" s="1846"/>
      <c r="C20" s="1846"/>
      <c r="D20" s="1846"/>
      <c r="E20" s="1846"/>
      <c r="F20" s="1846"/>
      <c r="G20" s="1846"/>
      <c r="H20" s="1846"/>
      <c r="I20" s="1846"/>
      <c r="J20" s="1846"/>
      <c r="K20" s="1846"/>
      <c r="L20" s="1846"/>
    </row>
    <row r="21" spans="1:12" ht="25.5" customHeight="1">
      <c r="A21" s="1846"/>
      <c r="B21" s="1846"/>
      <c r="C21" s="1846"/>
      <c r="D21" s="1846"/>
      <c r="E21" s="1846"/>
      <c r="F21" s="1846"/>
      <c r="G21" s="1846"/>
      <c r="H21" s="1846"/>
      <c r="I21" s="1846"/>
      <c r="J21" s="1846"/>
      <c r="K21" s="1846"/>
      <c r="L21" s="1846"/>
    </row>
    <row r="22" spans="1:12" ht="25.5" customHeight="1">
      <c r="A22" s="1846"/>
      <c r="B22" s="1846"/>
      <c r="C22" s="1846"/>
      <c r="D22" s="1846"/>
      <c r="E22" s="1846"/>
      <c r="F22" s="1846"/>
      <c r="G22" s="1846"/>
      <c r="H22" s="1846"/>
      <c r="I22" s="1846"/>
      <c r="J22" s="1846"/>
      <c r="K22" s="1846"/>
      <c r="L22" s="1846"/>
    </row>
    <row r="23" spans="1:12" ht="25.5" customHeight="1">
      <c r="A23" s="1846"/>
      <c r="B23" s="1846"/>
      <c r="C23" s="1846"/>
      <c r="D23" s="1846"/>
      <c r="E23" s="1846"/>
      <c r="F23" s="1846"/>
      <c r="G23" s="1846"/>
      <c r="H23" s="1846"/>
      <c r="I23" s="1846"/>
      <c r="J23" s="1846"/>
      <c r="K23" s="1846"/>
      <c r="L23" s="1846"/>
    </row>
    <row r="24" spans="1:12" ht="25.5" customHeight="1">
      <c r="A24" s="1846"/>
      <c r="B24" s="1846"/>
      <c r="C24" s="1846"/>
      <c r="D24" s="1846"/>
      <c r="E24" s="1846"/>
      <c r="F24" s="1846"/>
      <c r="G24" s="1846"/>
      <c r="H24" s="1846"/>
      <c r="I24" s="1846"/>
      <c r="J24" s="1846"/>
      <c r="K24" s="1846"/>
      <c r="L24" s="1846"/>
    </row>
    <row r="25" spans="1:12" ht="25.5" customHeight="1">
      <c r="A25" s="1846"/>
      <c r="B25" s="1846"/>
      <c r="C25" s="1846"/>
      <c r="D25" s="1846"/>
      <c r="E25" s="1846"/>
      <c r="F25" s="1846"/>
      <c r="G25" s="1846"/>
      <c r="H25" s="1846"/>
      <c r="I25" s="1846"/>
      <c r="J25" s="1846"/>
      <c r="K25" s="1846"/>
      <c r="L25" s="1846"/>
    </row>
    <row r="26" spans="1:12" ht="25.5" customHeight="1">
      <c r="A26" s="1846"/>
      <c r="B26" s="1846"/>
      <c r="C26" s="1846"/>
      <c r="D26" s="1846"/>
      <c r="E26" s="1846"/>
      <c r="F26" s="1846"/>
      <c r="G26" s="1846"/>
      <c r="H26" s="1846"/>
      <c r="I26" s="1846"/>
      <c r="J26" s="1846"/>
      <c r="K26" s="1846"/>
      <c r="L26" s="1846"/>
    </row>
    <row r="27" spans="1:12" ht="25.5" customHeight="1">
      <c r="A27" s="1846"/>
      <c r="B27" s="1846"/>
      <c r="C27" s="1846"/>
      <c r="D27" s="1846"/>
      <c r="E27" s="1846"/>
      <c r="F27" s="1846"/>
      <c r="G27" s="1846"/>
      <c r="H27" s="1846"/>
      <c r="I27" s="1846"/>
      <c r="J27" s="1846"/>
      <c r="K27" s="1846"/>
      <c r="L27" s="1846"/>
    </row>
    <row r="28" spans="1:12" ht="25.5" customHeight="1">
      <c r="A28" s="1846"/>
      <c r="B28" s="1846"/>
      <c r="C28" s="1846"/>
      <c r="D28" s="1846"/>
      <c r="E28" s="1846"/>
      <c r="F28" s="1846"/>
      <c r="G28" s="1846"/>
      <c r="H28" s="1846"/>
      <c r="I28" s="1846"/>
      <c r="J28" s="1846"/>
      <c r="K28" s="1846"/>
      <c r="L28" s="1846"/>
    </row>
    <row r="29" spans="1:12" ht="25.5" customHeight="1">
      <c r="A29" s="1846"/>
      <c r="B29" s="1846"/>
      <c r="C29" s="1846"/>
      <c r="D29" s="1846"/>
      <c r="E29" s="1846"/>
      <c r="F29" s="1846"/>
      <c r="G29" s="1846"/>
      <c r="H29" s="1846"/>
      <c r="I29" s="1846"/>
      <c r="J29" s="1846"/>
      <c r="K29" s="1846"/>
      <c r="L29" s="1846"/>
    </row>
    <row r="30" spans="1:12" ht="25.5" customHeight="1">
      <c r="A30" s="1846"/>
      <c r="B30" s="1846"/>
      <c r="C30" s="1846"/>
      <c r="D30" s="1846"/>
      <c r="E30" s="1846"/>
      <c r="F30" s="1846"/>
      <c r="G30" s="1846"/>
      <c r="H30" s="1846"/>
      <c r="I30" s="1846"/>
      <c r="J30" s="1846"/>
      <c r="K30" s="1846"/>
      <c r="L30" s="1846"/>
    </row>
    <row r="31" spans="1:12" ht="25.5" customHeight="1">
      <c r="A31" s="1846"/>
      <c r="B31" s="1846"/>
      <c r="C31" s="1846"/>
      <c r="D31" s="1846"/>
      <c r="E31" s="1846"/>
      <c r="F31" s="1846"/>
      <c r="G31" s="1846"/>
      <c r="H31" s="1846"/>
      <c r="I31" s="1846"/>
      <c r="J31" s="1846"/>
      <c r="K31" s="1846"/>
      <c r="L31" s="1846"/>
    </row>
    <row r="32" spans="1:12" ht="25.5" customHeight="1">
      <c r="A32" s="1846"/>
      <c r="B32" s="1846"/>
      <c r="C32" s="1846"/>
      <c r="D32" s="1846"/>
      <c r="E32" s="1846"/>
      <c r="F32" s="1846"/>
      <c r="G32" s="1846"/>
      <c r="H32" s="1846"/>
      <c r="I32" s="1846"/>
      <c r="J32" s="1846"/>
      <c r="K32" s="1846"/>
      <c r="L32" s="1846"/>
    </row>
    <row r="33" spans="1:12" ht="25.5" customHeight="1">
      <c r="A33" s="1846"/>
      <c r="B33" s="1846"/>
      <c r="C33" s="1846"/>
      <c r="D33" s="1846"/>
      <c r="E33" s="1846"/>
      <c r="F33" s="1846"/>
      <c r="G33" s="1846"/>
      <c r="H33" s="1846"/>
      <c r="I33" s="1846"/>
      <c r="J33" s="1846"/>
      <c r="K33" s="1846"/>
      <c r="L33" s="1846"/>
    </row>
    <row r="34" spans="1:12" ht="25.5" customHeight="1">
      <c r="A34" s="1846"/>
      <c r="B34" s="1846"/>
      <c r="C34" s="1846"/>
      <c r="D34" s="1846"/>
      <c r="E34" s="1846"/>
      <c r="F34" s="1846"/>
      <c r="G34" s="1846"/>
      <c r="H34" s="1846"/>
      <c r="I34" s="1846"/>
      <c r="J34" s="1846"/>
      <c r="K34" s="1846"/>
      <c r="L34" s="1846"/>
    </row>
    <row r="35" spans="1:12">
      <c r="A35" s="1846"/>
      <c r="B35" s="1846"/>
      <c r="C35" s="1846"/>
      <c r="D35" s="1846"/>
      <c r="E35" s="1846"/>
      <c r="F35" s="1846"/>
      <c r="G35" s="1846"/>
      <c r="H35" s="1846"/>
      <c r="I35" s="1846"/>
      <c r="J35" s="1846"/>
      <c r="K35" s="1846"/>
      <c r="L35" s="1846"/>
    </row>
    <row r="36" spans="1:12">
      <c r="A36" s="1846"/>
      <c r="B36" s="1846"/>
      <c r="C36" s="1846"/>
      <c r="D36" s="1846"/>
      <c r="E36" s="1846"/>
      <c r="F36" s="1846"/>
      <c r="G36" s="1846"/>
      <c r="H36" s="1846"/>
      <c r="I36" s="1846"/>
      <c r="J36" s="1846"/>
      <c r="K36" s="1846"/>
      <c r="L36" s="1846"/>
    </row>
    <row r="37" spans="1:12">
      <c r="A37" s="1846"/>
      <c r="B37" s="1846"/>
      <c r="C37" s="1846"/>
      <c r="D37" s="1846"/>
      <c r="E37" s="1846"/>
      <c r="F37" s="1846"/>
      <c r="G37" s="1846"/>
      <c r="H37" s="1846"/>
      <c r="I37" s="1846"/>
      <c r="J37" s="1846"/>
      <c r="K37" s="1846"/>
      <c r="L37" s="1846"/>
    </row>
    <row r="38" spans="1:12">
      <c r="A38" s="1846"/>
      <c r="B38" s="1846"/>
      <c r="C38" s="1846"/>
      <c r="D38" s="1846"/>
      <c r="E38" s="1846"/>
      <c r="F38" s="1846"/>
      <c r="G38" s="1846"/>
      <c r="H38" s="1846"/>
      <c r="I38" s="1846"/>
      <c r="J38" s="1846"/>
      <c r="K38" s="1846"/>
      <c r="L38" s="1846"/>
    </row>
    <row r="39" spans="1:12" ht="51" customHeight="1">
      <c r="A39" s="1846"/>
      <c r="B39" s="1846"/>
      <c r="C39" s="1846"/>
      <c r="D39" s="1846"/>
      <c r="E39" s="1846"/>
      <c r="F39" s="1846"/>
      <c r="G39" s="1846"/>
      <c r="H39" s="1846"/>
      <c r="I39" s="1846"/>
      <c r="J39" s="1846"/>
      <c r="K39" s="1846"/>
      <c r="L39" s="1846"/>
    </row>
    <row r="40" spans="1:12" ht="149.25" customHeight="1">
      <c r="A40" s="1846"/>
      <c r="B40" s="1846"/>
      <c r="C40" s="1846"/>
      <c r="D40" s="1846"/>
      <c r="E40" s="1846"/>
      <c r="F40" s="1846"/>
      <c r="G40" s="1846"/>
      <c r="H40" s="1846"/>
      <c r="I40" s="1846"/>
      <c r="J40" s="1846"/>
      <c r="K40" s="1846"/>
      <c r="L40" s="1846"/>
    </row>
    <row r="41" spans="1:12" ht="61.5" customHeight="1">
      <c r="A41" s="1846"/>
      <c r="B41" s="1846"/>
      <c r="C41" s="1846"/>
      <c r="D41" s="1846"/>
      <c r="E41" s="1846"/>
      <c r="F41" s="1846"/>
      <c r="G41" s="1846"/>
      <c r="H41" s="1846"/>
      <c r="I41" s="1846"/>
      <c r="J41" s="1846"/>
      <c r="K41" s="1846"/>
      <c r="L41" s="1846"/>
    </row>
    <row r="42" spans="1:12" ht="61.5" customHeight="1">
      <c r="A42" s="1846"/>
      <c r="B42" s="1846"/>
      <c r="C42" s="1846"/>
      <c r="D42" s="1846"/>
      <c r="E42" s="1846"/>
      <c r="F42" s="1846"/>
      <c r="G42" s="1846"/>
      <c r="H42" s="1846"/>
      <c r="I42" s="1846"/>
      <c r="J42" s="1846"/>
      <c r="K42" s="1846"/>
      <c r="L42" s="1846"/>
    </row>
    <row r="43" spans="1:12" ht="61.5" customHeight="1">
      <c r="A43" s="1846"/>
      <c r="B43" s="1846"/>
      <c r="C43" s="1846"/>
      <c r="D43" s="1846"/>
      <c r="E43" s="1846"/>
      <c r="F43" s="1846"/>
      <c r="G43" s="1846"/>
      <c r="H43" s="1846"/>
      <c r="I43" s="1846"/>
      <c r="J43" s="1846"/>
      <c r="K43" s="1846"/>
      <c r="L43" s="1846"/>
    </row>
    <row r="44" spans="1:12" ht="61.5" customHeight="1">
      <c r="A44" s="1846"/>
      <c r="B44" s="1846"/>
      <c r="C44" s="1846"/>
      <c r="D44" s="1846"/>
      <c r="E44" s="1846"/>
      <c r="F44" s="1846"/>
      <c r="G44" s="1846"/>
      <c r="H44" s="1846"/>
      <c r="I44" s="1846"/>
      <c r="J44" s="1846"/>
      <c r="K44" s="1846"/>
      <c r="L44" s="1846"/>
    </row>
    <row r="45" spans="1:12" ht="61.5" customHeight="1">
      <c r="A45" s="1846"/>
      <c r="B45" s="1846"/>
      <c r="C45" s="1846"/>
      <c r="D45" s="1846"/>
      <c r="E45" s="1846"/>
      <c r="F45" s="1846"/>
      <c r="G45" s="1846"/>
      <c r="H45" s="1846"/>
      <c r="I45" s="1846"/>
      <c r="J45" s="1846"/>
      <c r="K45" s="1846"/>
      <c r="L45" s="1846"/>
    </row>
    <row r="46" spans="1:12" ht="61.5" customHeight="1">
      <c r="A46" s="1846"/>
      <c r="B46" s="1846"/>
      <c r="C46" s="1846"/>
      <c r="D46" s="1846"/>
      <c r="E46" s="1846"/>
      <c r="F46" s="1846"/>
      <c r="G46" s="1846"/>
      <c r="H46" s="1846"/>
      <c r="I46" s="1846"/>
      <c r="J46" s="1846"/>
      <c r="K46" s="1846"/>
      <c r="L46" s="1846"/>
    </row>
    <row r="47" spans="1:12" ht="61.5" customHeight="1">
      <c r="A47" s="1846"/>
      <c r="B47" s="1846"/>
      <c r="C47" s="1846"/>
      <c r="D47" s="1846"/>
      <c r="E47" s="1846"/>
      <c r="F47" s="1846"/>
      <c r="G47" s="1846"/>
      <c r="H47" s="1846"/>
      <c r="I47" s="1846"/>
      <c r="J47" s="1846"/>
      <c r="K47" s="1846"/>
      <c r="L47" s="1846"/>
    </row>
    <row r="48" spans="1:12" ht="61.5" customHeight="1">
      <c r="A48" s="1846"/>
      <c r="B48" s="1846"/>
      <c r="C48" s="1846"/>
      <c r="D48" s="1846"/>
      <c r="E48" s="1846"/>
      <c r="F48" s="1846"/>
      <c r="G48" s="1846"/>
      <c r="H48" s="1846"/>
      <c r="I48" s="1846"/>
      <c r="J48" s="1846"/>
      <c r="K48" s="1846"/>
      <c r="L48" s="1846"/>
    </row>
    <row r="49" spans="1:12" ht="138.75" customHeight="1">
      <c r="A49" s="1846"/>
      <c r="B49" s="1846"/>
      <c r="C49" s="1846"/>
      <c r="D49" s="1846"/>
      <c r="E49" s="1846"/>
      <c r="F49" s="1846"/>
      <c r="G49" s="1846"/>
      <c r="H49" s="1846"/>
      <c r="I49" s="1846"/>
      <c r="J49" s="1846"/>
      <c r="K49" s="1846"/>
      <c r="L49" s="1846"/>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57.85546875" style="383" customWidth="1"/>
    <col min="2" max="2" width="44.140625" style="383" customWidth="1"/>
    <col min="3" max="3" width="43.28515625" style="383" customWidth="1"/>
    <col min="4" max="4" width="40" style="383" customWidth="1"/>
    <col min="5" max="5" width="19.42578125" style="383" customWidth="1"/>
    <col min="6" max="6" width="47.28515625" style="383" customWidth="1"/>
    <col min="7" max="7" width="36.42578125" style="383" customWidth="1"/>
    <col min="8" max="8" width="33.140625" style="383" customWidth="1"/>
    <col min="9" max="9" width="47.42578125" style="383" customWidth="1"/>
    <col min="10" max="10" width="18.7109375" style="383" customWidth="1"/>
    <col min="11" max="11" width="17.140625" style="383" customWidth="1"/>
    <col min="12" max="12" width="18" style="383" bestFit="1" customWidth="1"/>
    <col min="13" max="13" width="17.42578125" style="383" customWidth="1"/>
    <col min="14" max="14" width="24.7109375" style="383" customWidth="1"/>
    <col min="15" max="15" width="20.42578125" style="383" customWidth="1"/>
    <col min="16" max="16" width="14.7109375" style="383" customWidth="1"/>
    <col min="17" max="17" width="13" style="383" customWidth="1"/>
    <col min="18" max="21" width="11.42578125" style="383"/>
    <col min="22" max="22" width="18.7109375" style="383" bestFit="1" customWidth="1"/>
    <col min="23" max="16384" width="11.42578125" style="383"/>
  </cols>
  <sheetData>
    <row r="1" spans="1:17" ht="88.5" customHeight="1">
      <c r="A1" s="1847"/>
      <c r="B1" s="1847"/>
      <c r="C1" s="1847"/>
      <c r="D1" s="1847"/>
      <c r="E1" s="1847"/>
      <c r="F1" s="1847"/>
      <c r="G1" s="1847"/>
      <c r="H1" s="1847"/>
      <c r="I1" s="1847"/>
      <c r="J1" s="1847"/>
      <c r="K1" s="1847"/>
    </row>
    <row r="2" spans="1:17" ht="344.25" customHeight="1">
      <c r="A2" s="1849" t="s">
        <v>1034</v>
      </c>
      <c r="B2" s="1850"/>
      <c r="C2" s="1850"/>
      <c r="D2" s="1850"/>
      <c r="E2" s="1850"/>
      <c r="F2" s="1850"/>
      <c r="G2" s="1850"/>
      <c r="H2" s="1850"/>
      <c r="I2" s="1850"/>
      <c r="J2" s="1850"/>
      <c r="K2" s="1850"/>
      <c r="L2" s="419"/>
      <c r="M2" s="419"/>
      <c r="N2" s="421"/>
      <c r="O2" s="421"/>
      <c r="P2" s="421"/>
      <c r="Q2" s="421"/>
    </row>
    <row r="3" spans="1:17" ht="204" customHeight="1">
      <c r="A3" s="1849"/>
      <c r="B3" s="1850"/>
      <c r="C3" s="1850"/>
      <c r="D3" s="1850"/>
      <c r="E3" s="1850"/>
      <c r="F3" s="1850"/>
      <c r="G3" s="1850"/>
      <c r="H3" s="1850"/>
      <c r="I3" s="1850"/>
      <c r="J3" s="1850"/>
      <c r="K3" s="1850"/>
      <c r="L3" s="419"/>
      <c r="M3" s="419"/>
      <c r="N3" s="421"/>
      <c r="O3" s="421"/>
      <c r="P3" s="421"/>
      <c r="Q3" s="421"/>
    </row>
    <row r="4" spans="1:17" ht="204" customHeight="1">
      <c r="A4" s="1849"/>
      <c r="B4" s="1850"/>
      <c r="C4" s="1850"/>
      <c r="D4" s="1850"/>
      <c r="E4" s="1850"/>
      <c r="F4" s="1850"/>
      <c r="G4" s="1850"/>
      <c r="H4" s="1850"/>
      <c r="I4" s="1850"/>
      <c r="J4" s="1850"/>
      <c r="K4" s="1850"/>
      <c r="L4" s="419"/>
      <c r="M4" s="419"/>
      <c r="N4" s="421"/>
      <c r="O4" s="421"/>
      <c r="P4" s="421"/>
      <c r="Q4" s="421"/>
    </row>
    <row r="5" spans="1:17" ht="324" customHeight="1">
      <c r="A5" s="1850"/>
      <c r="B5" s="1850"/>
      <c r="C5" s="1850"/>
      <c r="D5" s="1850"/>
      <c r="E5" s="1850"/>
      <c r="F5" s="1850"/>
      <c r="G5" s="1850"/>
      <c r="H5" s="1850"/>
      <c r="I5" s="1850"/>
      <c r="J5" s="1850"/>
      <c r="K5" s="1850"/>
      <c r="L5" s="419"/>
      <c r="M5" s="419"/>
      <c r="N5" s="421"/>
      <c r="O5" s="421"/>
      <c r="P5" s="421"/>
      <c r="Q5" s="421"/>
    </row>
    <row r="6" spans="1:17" ht="204" customHeight="1">
      <c r="A6" s="1850"/>
      <c r="B6" s="1850"/>
      <c r="C6" s="1850"/>
      <c r="D6" s="1850"/>
      <c r="E6" s="1850"/>
      <c r="F6" s="1850"/>
      <c r="G6" s="1850"/>
      <c r="H6" s="1850"/>
      <c r="I6" s="1850"/>
      <c r="J6" s="1850"/>
      <c r="K6" s="1850"/>
      <c r="L6" s="419"/>
      <c r="M6" s="419"/>
      <c r="N6" s="421"/>
      <c r="O6" s="421"/>
      <c r="P6" s="421"/>
      <c r="Q6" s="421"/>
    </row>
    <row r="7" spans="1:17" ht="204" customHeight="1">
      <c r="A7" s="1850"/>
      <c r="B7" s="1850"/>
      <c r="C7" s="1850"/>
      <c r="D7" s="1850"/>
      <c r="E7" s="1850"/>
      <c r="F7" s="1850"/>
      <c r="G7" s="1850"/>
      <c r="H7" s="1850"/>
      <c r="I7" s="1850"/>
      <c r="J7" s="1850"/>
      <c r="K7" s="1850"/>
      <c r="L7" s="419"/>
      <c r="M7" s="419"/>
      <c r="N7" s="421"/>
      <c r="O7" s="421"/>
      <c r="P7" s="421"/>
      <c r="Q7" s="421"/>
    </row>
    <row r="8" spans="1:17" ht="154.5" customHeight="1">
      <c r="A8" s="1850"/>
      <c r="B8" s="1850"/>
      <c r="C8" s="1850"/>
      <c r="D8" s="1850"/>
      <c r="E8" s="1850"/>
      <c r="F8" s="1850"/>
      <c r="G8" s="1850"/>
      <c r="H8" s="1850"/>
      <c r="I8" s="1850"/>
      <c r="J8" s="1850"/>
      <c r="K8" s="1850"/>
      <c r="L8" s="419"/>
      <c r="M8" s="419"/>
      <c r="N8" s="421"/>
      <c r="O8" s="421"/>
      <c r="P8" s="421"/>
      <c r="Q8" s="421"/>
    </row>
    <row r="9" spans="1:17" ht="25.5" customHeight="1">
      <c r="L9" s="419"/>
      <c r="M9" s="419"/>
      <c r="N9" s="421"/>
      <c r="O9" s="421"/>
      <c r="P9" s="421"/>
      <c r="Q9" s="421"/>
    </row>
    <row r="10" spans="1:17" ht="25.5" customHeight="1">
      <c r="L10" s="419"/>
      <c r="M10" s="419"/>
      <c r="N10" s="421"/>
      <c r="O10" s="421"/>
      <c r="P10" s="421"/>
      <c r="Q10" s="421"/>
    </row>
    <row r="11" spans="1:17" ht="25.5" customHeight="1">
      <c r="L11" s="419"/>
      <c r="M11" s="419"/>
      <c r="N11" s="421"/>
      <c r="O11" s="421"/>
      <c r="P11" s="421"/>
      <c r="Q11" s="421"/>
    </row>
    <row r="12" spans="1:17" ht="25.5" customHeight="1">
      <c r="L12" s="419"/>
      <c r="M12" s="419"/>
      <c r="N12" s="421"/>
      <c r="O12" s="421"/>
      <c r="P12" s="421"/>
      <c r="Q12" s="421"/>
    </row>
    <row r="13" spans="1:17" ht="25.5" customHeight="1">
      <c r="L13" s="419"/>
      <c r="M13" s="419"/>
      <c r="N13" s="421"/>
      <c r="O13" s="421"/>
      <c r="P13" s="421"/>
      <c r="Q13" s="421"/>
    </row>
    <row r="14" spans="1:17" ht="25.5" customHeight="1">
      <c r="L14" s="419"/>
      <c r="M14" s="419"/>
      <c r="N14" s="421"/>
      <c r="O14" s="421"/>
      <c r="P14" s="421"/>
      <c r="Q14" s="421"/>
    </row>
    <row r="15" spans="1:17" ht="23.25" customHeight="1">
      <c r="L15" s="419"/>
      <c r="M15" s="419"/>
      <c r="N15" s="421"/>
      <c r="O15" s="421"/>
      <c r="P15" s="421"/>
      <c r="Q15" s="421"/>
    </row>
    <row r="16" spans="1:17" ht="25.5" customHeight="1">
      <c r="A16" s="481"/>
      <c r="B16" s="481"/>
      <c r="C16" s="481"/>
      <c r="D16" s="481"/>
      <c r="E16" s="481"/>
      <c r="F16" s="481"/>
      <c r="G16" s="481"/>
      <c r="H16" s="481"/>
      <c r="I16" s="481"/>
      <c r="J16" s="481"/>
      <c r="K16" s="481"/>
      <c r="M16" s="419"/>
      <c r="N16" s="421"/>
      <c r="O16" s="421"/>
      <c r="P16" s="421"/>
      <c r="Q16" s="421"/>
    </row>
    <row r="17" spans="1:28" ht="25.5" customHeight="1">
      <c r="A17" s="481"/>
      <c r="B17" s="481"/>
      <c r="C17" s="481"/>
      <c r="D17" s="481"/>
      <c r="E17" s="481"/>
      <c r="F17" s="481"/>
      <c r="G17" s="481"/>
      <c r="H17" s="481"/>
      <c r="I17" s="481"/>
      <c r="J17" s="481"/>
      <c r="K17" s="481"/>
      <c r="L17" s="481"/>
      <c r="M17" s="481"/>
      <c r="N17" s="481"/>
      <c r="O17" s="481"/>
      <c r="P17" s="481"/>
      <c r="Q17" s="481"/>
    </row>
    <row r="18" spans="1:28" ht="25.5" customHeight="1">
      <c r="A18" s="481"/>
      <c r="B18" s="481"/>
      <c r="C18" s="481"/>
      <c r="D18" s="481"/>
      <c r="E18" s="481"/>
      <c r="F18" s="481"/>
      <c r="G18" s="481"/>
      <c r="H18" s="481"/>
      <c r="I18" s="481"/>
      <c r="J18" s="481"/>
      <c r="K18" s="481"/>
      <c r="L18" s="481"/>
      <c r="M18" s="481"/>
      <c r="N18" s="481"/>
      <c r="O18" s="481"/>
      <c r="P18" s="481"/>
      <c r="Q18" s="481"/>
      <c r="AB18" s="383" t="s">
        <v>6</v>
      </c>
    </row>
    <row r="19" spans="1:28" ht="25.5" customHeight="1">
      <c r="A19" s="481"/>
      <c r="B19" s="481"/>
      <c r="C19" s="481"/>
      <c r="D19" s="481"/>
      <c r="E19" s="481"/>
      <c r="F19" s="481"/>
      <c r="G19" s="481"/>
      <c r="H19" s="481"/>
      <c r="I19" s="481"/>
      <c r="J19" s="481"/>
      <c r="K19" s="481"/>
      <c r="L19" s="481"/>
      <c r="M19" s="481"/>
      <c r="N19" s="481"/>
      <c r="O19" s="481"/>
      <c r="P19" s="481"/>
      <c r="Q19" s="481"/>
    </row>
    <row r="20" spans="1:28" ht="25.5" customHeight="1">
      <c r="A20" s="481"/>
      <c r="B20" s="481"/>
      <c r="C20" s="481"/>
      <c r="D20" s="481"/>
      <c r="E20" s="481"/>
      <c r="F20" s="481"/>
      <c r="G20" s="481"/>
      <c r="H20" s="481"/>
      <c r="I20" s="481"/>
      <c r="J20" s="481"/>
      <c r="K20" s="481"/>
      <c r="L20" s="481"/>
      <c r="M20" s="481"/>
      <c r="N20" s="481"/>
      <c r="O20" s="481"/>
      <c r="P20" s="481"/>
      <c r="Q20" s="481"/>
    </row>
    <row r="21" spans="1:28" ht="25.5" customHeight="1">
      <c r="A21" s="481"/>
      <c r="B21" s="481"/>
      <c r="C21" s="481"/>
      <c r="D21" s="481"/>
      <c r="E21" s="481"/>
      <c r="F21" s="481"/>
      <c r="G21" s="481"/>
      <c r="H21" s="481"/>
      <c r="I21" s="481"/>
      <c r="J21" s="481"/>
      <c r="K21" s="481"/>
      <c r="L21" s="481"/>
      <c r="M21" s="481"/>
      <c r="N21" s="481"/>
      <c r="O21" s="481"/>
      <c r="P21" s="481"/>
      <c r="Q21" s="481"/>
    </row>
    <row r="22" spans="1:28" ht="25.5" customHeight="1">
      <c r="A22" s="481"/>
      <c r="B22" s="481"/>
      <c r="C22" s="481"/>
      <c r="D22" s="481"/>
      <c r="E22" s="481"/>
      <c r="F22" s="481"/>
      <c r="G22" s="481"/>
      <c r="H22" s="481"/>
      <c r="I22" s="481"/>
      <c r="J22" s="481"/>
      <c r="K22" s="481"/>
      <c r="L22" s="481"/>
      <c r="M22" s="481"/>
      <c r="N22" s="481"/>
      <c r="O22" s="481"/>
      <c r="P22" s="481"/>
      <c r="Q22" s="481"/>
    </row>
    <row r="23" spans="1:28" ht="25.5" customHeight="1">
      <c r="A23" s="481"/>
      <c r="B23" s="481"/>
      <c r="C23" s="481"/>
      <c r="D23" s="481"/>
      <c r="E23" s="481"/>
      <c r="F23" s="481"/>
      <c r="G23" s="481"/>
      <c r="H23" s="481"/>
      <c r="I23" s="481"/>
      <c r="J23" s="481"/>
      <c r="K23" s="481"/>
      <c r="L23" s="481"/>
      <c r="M23" s="481"/>
      <c r="N23" s="481"/>
      <c r="O23" s="481"/>
      <c r="P23" s="481"/>
      <c r="Q23" s="481"/>
    </row>
    <row r="24" spans="1:28" ht="25.5" customHeight="1">
      <c r="A24" s="481"/>
      <c r="B24" s="481"/>
      <c r="C24" s="481"/>
      <c r="D24" s="481"/>
      <c r="E24" s="481"/>
      <c r="F24" s="481"/>
      <c r="G24" s="481"/>
      <c r="H24" s="481"/>
      <c r="I24" s="481"/>
      <c r="J24" s="481"/>
      <c r="K24" s="481"/>
      <c r="L24" s="481"/>
      <c r="M24" s="481"/>
      <c r="N24" s="481"/>
      <c r="O24" s="481"/>
      <c r="P24" s="481"/>
      <c r="Q24" s="481"/>
    </row>
    <row r="25" spans="1:28" ht="25.5" customHeight="1">
      <c r="A25" s="481"/>
      <c r="B25" s="481"/>
      <c r="C25" s="481"/>
      <c r="D25" s="481"/>
      <c r="E25" s="481"/>
      <c r="F25" s="481"/>
      <c r="G25" s="481"/>
      <c r="H25" s="481"/>
      <c r="I25" s="481"/>
      <c r="J25" s="481"/>
      <c r="K25" s="481"/>
      <c r="L25" s="481"/>
      <c r="M25" s="481"/>
      <c r="N25" s="481"/>
      <c r="O25" s="481"/>
      <c r="P25" s="481"/>
      <c r="Q25" s="481"/>
    </row>
    <row r="26" spans="1:28" ht="25.5" customHeight="1">
      <c r="A26" s="481"/>
      <c r="B26" s="481"/>
      <c r="C26" s="481"/>
      <c r="D26" s="481"/>
      <c r="E26" s="481"/>
      <c r="F26" s="481"/>
      <c r="G26" s="481"/>
      <c r="H26" s="481"/>
      <c r="I26" s="481"/>
      <c r="J26" s="481"/>
      <c r="K26" s="481"/>
      <c r="L26" s="481"/>
      <c r="M26" s="481"/>
      <c r="N26" s="481"/>
      <c r="O26" s="481"/>
      <c r="P26" s="481"/>
      <c r="Q26" s="481"/>
    </row>
    <row r="27" spans="1:28" ht="25.5" customHeight="1">
      <c r="A27" s="481"/>
      <c r="B27" s="481"/>
      <c r="C27" s="481"/>
      <c r="D27" s="481"/>
      <c r="E27" s="481"/>
      <c r="F27" s="481"/>
      <c r="G27" s="481"/>
      <c r="H27" s="481"/>
      <c r="I27" s="481"/>
      <c r="J27" s="481"/>
      <c r="K27" s="481"/>
      <c r="L27" s="481"/>
      <c r="M27" s="481"/>
      <c r="N27" s="481"/>
      <c r="O27" s="481"/>
      <c r="P27" s="481"/>
      <c r="Q27" s="481"/>
    </row>
    <row r="28" spans="1:28" ht="25.5" customHeight="1">
      <c r="A28" s="481"/>
      <c r="B28" s="481"/>
      <c r="C28" s="481"/>
      <c r="D28" s="481"/>
      <c r="E28" s="481"/>
      <c r="F28" s="481"/>
      <c r="G28" s="481"/>
      <c r="H28" s="481"/>
      <c r="I28" s="481"/>
      <c r="J28" s="481"/>
      <c r="K28" s="481"/>
      <c r="L28" s="481"/>
      <c r="M28" s="481"/>
      <c r="N28" s="481"/>
      <c r="O28" s="481"/>
      <c r="P28" s="481"/>
      <c r="Q28" s="481"/>
    </row>
    <row r="29" spans="1:28" ht="25.5" customHeight="1">
      <c r="A29" s="481"/>
      <c r="B29" s="481"/>
      <c r="C29" s="481"/>
      <c r="D29" s="481"/>
      <c r="E29" s="481"/>
      <c r="F29" s="481"/>
      <c r="G29" s="481"/>
      <c r="H29" s="481"/>
      <c r="I29" s="481"/>
      <c r="J29" s="481"/>
      <c r="K29" s="481"/>
      <c r="L29" s="481"/>
      <c r="M29" s="481"/>
      <c r="N29" s="481"/>
      <c r="O29" s="481"/>
      <c r="P29" s="481"/>
      <c r="Q29" s="481"/>
    </row>
    <row r="30" spans="1:28" ht="25.5" customHeight="1">
      <c r="A30" s="481"/>
      <c r="B30" s="481"/>
      <c r="C30" s="481"/>
      <c r="D30" s="481"/>
      <c r="E30" s="481"/>
      <c r="F30" s="481"/>
      <c r="G30" s="481"/>
      <c r="H30" s="481"/>
      <c r="I30" s="481"/>
      <c r="J30" s="481"/>
      <c r="K30" s="481"/>
      <c r="L30" s="481"/>
      <c r="M30" s="481"/>
      <c r="N30" s="481"/>
      <c r="O30" s="481"/>
      <c r="P30" s="481"/>
      <c r="Q30" s="481"/>
      <c r="R30" s="383" t="s">
        <v>6</v>
      </c>
    </row>
    <row r="31" spans="1:28" ht="25.5" customHeight="1">
      <c r="A31" s="481"/>
      <c r="B31" s="481"/>
      <c r="C31" s="481"/>
      <c r="D31" s="481"/>
      <c r="E31" s="481"/>
      <c r="F31" s="481"/>
      <c r="G31" s="481"/>
      <c r="H31" s="481"/>
      <c r="I31" s="481"/>
      <c r="J31" s="481"/>
      <c r="K31" s="481"/>
      <c r="L31" s="481"/>
      <c r="M31" s="481"/>
      <c r="N31" s="481"/>
      <c r="O31" s="481"/>
      <c r="P31" s="481"/>
      <c r="Q31" s="481"/>
    </row>
    <row r="32" spans="1:28" ht="25.5" customHeight="1">
      <c r="A32" s="481"/>
      <c r="B32" s="481"/>
      <c r="C32" s="481"/>
      <c r="D32" s="481"/>
      <c r="E32" s="481"/>
      <c r="F32" s="481"/>
      <c r="G32" s="481"/>
      <c r="H32" s="481"/>
      <c r="I32" s="481"/>
      <c r="J32" s="481"/>
      <c r="K32" s="481"/>
      <c r="L32" s="481"/>
      <c r="M32" s="481"/>
      <c r="N32" s="481"/>
      <c r="O32" s="481"/>
      <c r="P32" s="481"/>
      <c r="Q32" s="481"/>
    </row>
    <row r="33" spans="1:20" ht="25.5" customHeight="1">
      <c r="A33" s="481"/>
      <c r="B33" s="481"/>
      <c r="C33" s="481"/>
      <c r="D33" s="481"/>
      <c r="E33" s="481"/>
      <c r="F33" s="481"/>
      <c r="G33" s="481"/>
      <c r="H33" s="481"/>
      <c r="I33" s="481"/>
      <c r="J33" s="481"/>
      <c r="K33" s="481"/>
      <c r="L33" s="481"/>
      <c r="M33" s="481"/>
      <c r="N33" s="481"/>
      <c r="O33" s="481"/>
      <c r="P33" s="481"/>
      <c r="Q33" s="481"/>
    </row>
    <row r="34" spans="1:20" ht="25.5" customHeight="1">
      <c r="A34" s="481"/>
      <c r="B34" s="481"/>
      <c r="C34" s="481"/>
      <c r="D34" s="481"/>
      <c r="E34" s="481"/>
      <c r="F34" s="481"/>
      <c r="G34" s="481"/>
      <c r="H34" s="481"/>
      <c r="I34" s="481"/>
      <c r="J34" s="481"/>
      <c r="K34" s="481"/>
      <c r="L34" s="481"/>
      <c r="M34" s="481"/>
      <c r="N34" s="481"/>
      <c r="O34" s="481"/>
      <c r="P34" s="481"/>
      <c r="Q34" s="481"/>
    </row>
    <row r="35" spans="1:20" ht="25.5" customHeight="1">
      <c r="A35" s="481"/>
      <c r="B35" s="481"/>
      <c r="C35" s="481"/>
      <c r="D35" s="481"/>
      <c r="E35" s="481"/>
      <c r="F35" s="481"/>
      <c r="G35" s="481"/>
      <c r="H35" s="481"/>
      <c r="I35" s="481"/>
      <c r="J35" s="481"/>
      <c r="K35" s="481"/>
      <c r="L35" s="481"/>
      <c r="M35" s="481"/>
      <c r="N35" s="481"/>
      <c r="O35" s="481"/>
      <c r="P35" s="481"/>
      <c r="Q35" s="481"/>
    </row>
    <row r="36" spans="1:20" ht="25.5" customHeight="1">
      <c r="A36" s="481"/>
      <c r="B36" s="481"/>
      <c r="C36" s="481"/>
      <c r="D36" s="481"/>
      <c r="E36" s="481"/>
      <c r="F36" s="481"/>
      <c r="G36" s="481"/>
      <c r="H36" s="481"/>
      <c r="I36" s="481"/>
      <c r="J36" s="481"/>
      <c r="K36" s="481"/>
      <c r="L36" s="481"/>
      <c r="M36" s="481"/>
      <c r="N36" s="481"/>
      <c r="O36" s="481"/>
      <c r="P36" s="481"/>
      <c r="Q36" s="481"/>
    </row>
    <row r="37" spans="1:20" ht="25.5" customHeight="1">
      <c r="A37" s="481"/>
      <c r="B37" s="481"/>
      <c r="C37" s="481"/>
      <c r="D37" s="481"/>
      <c r="E37" s="481"/>
      <c r="F37" s="481"/>
      <c r="G37" s="481"/>
      <c r="H37" s="481"/>
      <c r="I37" s="481"/>
      <c r="J37" s="481"/>
      <c r="K37" s="481"/>
      <c r="L37" s="481"/>
      <c r="M37" s="481"/>
      <c r="N37" s="481"/>
      <c r="O37" s="481"/>
      <c r="P37" s="481"/>
      <c r="Q37" s="481"/>
    </row>
    <row r="42" spans="1:20" ht="51" customHeight="1"/>
    <row r="43" spans="1:20" ht="78" customHeight="1">
      <c r="A43" s="1848"/>
      <c r="B43" s="1848"/>
      <c r="C43" s="1848"/>
      <c r="D43" s="1848"/>
      <c r="E43" s="1848"/>
      <c r="F43" s="1848"/>
      <c r="G43" s="1848"/>
      <c r="H43" s="1848"/>
      <c r="I43" s="1848"/>
      <c r="J43" s="1848"/>
      <c r="K43" s="1848"/>
      <c r="L43" s="1848"/>
      <c r="M43" s="1848"/>
      <c r="N43" s="1848"/>
      <c r="O43" s="1848"/>
      <c r="P43" s="1848"/>
      <c r="Q43" s="1848"/>
      <c r="R43" s="1848"/>
      <c r="S43" s="1848"/>
      <c r="T43" s="1848"/>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18.42578125" style="383" customWidth="1"/>
    <col min="2" max="7" width="45.7109375" style="383" customWidth="1"/>
    <col min="8" max="8" width="14.85546875" style="383" customWidth="1"/>
    <col min="9" max="9" width="22.42578125" style="383" customWidth="1"/>
    <col min="10" max="10" width="47.85546875" style="383" customWidth="1"/>
    <col min="11" max="11" width="17.140625" style="383" customWidth="1"/>
    <col min="12" max="12" width="18" style="383" bestFit="1" customWidth="1"/>
    <col min="13" max="13" width="17.42578125" style="383" customWidth="1"/>
    <col min="14" max="14" width="24.7109375" style="383" customWidth="1"/>
    <col min="15" max="15" width="20.42578125" style="383" customWidth="1"/>
    <col min="16" max="16" width="14.7109375" style="383" customWidth="1"/>
    <col min="17" max="17" width="13" style="383" customWidth="1"/>
    <col min="18" max="16384" width="11.42578125" style="383"/>
  </cols>
  <sheetData>
    <row r="1" spans="1:11" s="579" customFormat="1" ht="117" customHeight="1">
      <c r="A1" s="1851"/>
      <c r="B1" s="1851"/>
      <c r="C1" s="1851"/>
      <c r="D1" s="1851"/>
      <c r="E1" s="1851"/>
      <c r="F1" s="1851"/>
      <c r="G1" s="1851"/>
      <c r="H1" s="1851"/>
      <c r="I1" s="1851"/>
      <c r="J1" s="1851"/>
      <c r="K1" s="1851"/>
    </row>
    <row r="2" spans="1:11" s="579" customFormat="1" ht="90.75" customHeight="1">
      <c r="A2" s="1852" t="s">
        <v>974</v>
      </c>
      <c r="B2" s="1853"/>
      <c r="C2" s="1853"/>
      <c r="D2" s="1853"/>
      <c r="E2" s="1853"/>
      <c r="F2" s="1853"/>
      <c r="G2" s="1853"/>
      <c r="H2" s="1853"/>
      <c r="I2" s="1853"/>
      <c r="J2" s="1853"/>
      <c r="K2" s="1853"/>
    </row>
    <row r="3" spans="1:11" s="579" customFormat="1" ht="90.75" customHeight="1">
      <c r="A3" s="1853"/>
      <c r="B3" s="1853"/>
      <c r="C3" s="1853"/>
      <c r="D3" s="1853"/>
      <c r="E3" s="1853"/>
      <c r="F3" s="1853"/>
      <c r="G3" s="1853"/>
      <c r="H3" s="1853"/>
      <c r="I3" s="1853"/>
      <c r="J3" s="1853"/>
      <c r="K3" s="1853"/>
    </row>
    <row r="4" spans="1:11" s="579" customFormat="1" ht="90.75" customHeight="1">
      <c r="A4" s="1853"/>
      <c r="B4" s="1853"/>
      <c r="C4" s="1853"/>
      <c r="D4" s="1853"/>
      <c r="E4" s="1853"/>
      <c r="F4" s="1853"/>
      <c r="G4" s="1853"/>
      <c r="H4" s="1853"/>
      <c r="I4" s="1853"/>
      <c r="J4" s="1853"/>
      <c r="K4" s="1853"/>
    </row>
    <row r="5" spans="1:11" s="579" customFormat="1" ht="90.75" customHeight="1">
      <c r="A5" s="1853"/>
      <c r="B5" s="1853"/>
      <c r="C5" s="1853"/>
      <c r="D5" s="1853"/>
      <c r="E5" s="1853"/>
      <c r="F5" s="1853"/>
      <c r="G5" s="1853"/>
      <c r="H5" s="1853"/>
      <c r="I5" s="1853"/>
      <c r="J5" s="1853"/>
      <c r="K5" s="1853"/>
    </row>
    <row r="6" spans="1:11" s="579" customFormat="1" ht="90.75" customHeight="1">
      <c r="A6" s="1853"/>
      <c r="B6" s="1853"/>
      <c r="C6" s="1853"/>
      <c r="D6" s="1853"/>
      <c r="E6" s="1853"/>
      <c r="F6" s="1853"/>
      <c r="G6" s="1853"/>
      <c r="H6" s="1853"/>
      <c r="I6" s="1853"/>
      <c r="J6" s="1853"/>
      <c r="K6" s="1853"/>
    </row>
    <row r="7" spans="1:11" s="579" customFormat="1" ht="90.75" customHeight="1">
      <c r="A7" s="1853"/>
      <c r="B7" s="1853"/>
      <c r="C7" s="1853"/>
      <c r="D7" s="1853"/>
      <c r="E7" s="1853"/>
      <c r="F7" s="1853"/>
      <c r="G7" s="1853"/>
      <c r="H7" s="1853"/>
      <c r="I7" s="1853"/>
      <c r="J7" s="1853"/>
      <c r="K7" s="1853"/>
    </row>
    <row r="8" spans="1:11" s="579" customFormat="1" ht="90.75" customHeight="1">
      <c r="A8" s="1853"/>
      <c r="B8" s="1853"/>
      <c r="C8" s="1853"/>
      <c r="D8" s="1853"/>
      <c r="E8" s="1853"/>
      <c r="F8" s="1853"/>
      <c r="G8" s="1853"/>
      <c r="H8" s="1853"/>
      <c r="I8" s="1853"/>
      <c r="J8" s="1853"/>
      <c r="K8" s="1853"/>
    </row>
    <row r="9" spans="1:11" s="579" customFormat="1" ht="90.75" customHeight="1">
      <c r="A9" s="1853"/>
      <c r="B9" s="1853"/>
      <c r="C9" s="1853"/>
      <c r="D9" s="1853"/>
      <c r="E9" s="1853"/>
      <c r="F9" s="1853"/>
      <c r="G9" s="1853"/>
      <c r="H9" s="1853"/>
      <c r="I9" s="1853"/>
      <c r="J9" s="1853"/>
      <c r="K9" s="1853"/>
    </row>
    <row r="10" spans="1:11" s="579" customFormat="1" ht="90.75" customHeight="1">
      <c r="A10" s="1853"/>
      <c r="B10" s="1853"/>
      <c r="C10" s="1853"/>
      <c r="D10" s="1853"/>
      <c r="E10" s="1853"/>
      <c r="F10" s="1853"/>
      <c r="G10" s="1853"/>
      <c r="H10" s="1853"/>
      <c r="I10" s="1853"/>
      <c r="J10" s="1853"/>
      <c r="K10" s="1853"/>
    </row>
    <row r="11" spans="1:11" s="579" customFormat="1" ht="90.75" customHeight="1">
      <c r="A11" s="1853"/>
      <c r="B11" s="1853"/>
      <c r="C11" s="1853"/>
      <c r="D11" s="1853"/>
      <c r="E11" s="1853"/>
      <c r="F11" s="1853"/>
      <c r="G11" s="1853"/>
      <c r="H11" s="1853"/>
      <c r="I11" s="1853"/>
      <c r="J11" s="1853"/>
      <c r="K11" s="1853"/>
    </row>
    <row r="12" spans="1:11" s="579" customFormat="1" ht="90.75" customHeight="1">
      <c r="A12" s="1853"/>
      <c r="B12" s="1853"/>
      <c r="C12" s="1853"/>
      <c r="D12" s="1853"/>
      <c r="E12" s="1853"/>
      <c r="F12" s="1853"/>
      <c r="G12" s="1853"/>
      <c r="H12" s="1853"/>
      <c r="I12" s="1853"/>
      <c r="J12" s="1853"/>
      <c r="K12" s="1853"/>
    </row>
    <row r="13" spans="1:11" s="579" customFormat="1" ht="90.75" customHeight="1">
      <c r="A13" s="1853"/>
      <c r="B13" s="1853"/>
      <c r="C13" s="1853"/>
      <c r="D13" s="1853"/>
      <c r="E13" s="1853"/>
      <c r="F13" s="1853"/>
      <c r="G13" s="1853"/>
      <c r="H13" s="1853"/>
      <c r="I13" s="1853"/>
      <c r="J13" s="1853"/>
      <c r="K13" s="1853"/>
    </row>
    <row r="14" spans="1:11" s="579" customFormat="1" ht="90.75" customHeight="1">
      <c r="A14" s="1853"/>
      <c r="B14" s="1853"/>
      <c r="C14" s="1853"/>
      <c r="D14" s="1853"/>
      <c r="E14" s="1853"/>
      <c r="F14" s="1853"/>
      <c r="G14" s="1853"/>
      <c r="H14" s="1853"/>
      <c r="I14" s="1853"/>
      <c r="J14" s="1853"/>
      <c r="K14" s="1853"/>
    </row>
    <row r="15" spans="1:11" s="579" customFormat="1" ht="90.75" customHeight="1">
      <c r="A15" s="1853"/>
      <c r="B15" s="1853"/>
      <c r="C15" s="1853"/>
      <c r="D15" s="1853"/>
      <c r="E15" s="1853"/>
      <c r="F15" s="1853"/>
      <c r="G15" s="1853"/>
      <c r="H15" s="1853"/>
      <c r="I15" s="1853"/>
      <c r="J15" s="1853"/>
      <c r="K15" s="1853"/>
    </row>
    <row r="16" spans="1:11" s="579" customFormat="1" ht="90.75" customHeight="1">
      <c r="A16" s="1853"/>
      <c r="B16" s="1853"/>
      <c r="C16" s="1853"/>
      <c r="D16" s="1853"/>
      <c r="E16" s="1853"/>
      <c r="F16" s="1853"/>
      <c r="G16" s="1853"/>
      <c r="H16" s="1853"/>
      <c r="I16" s="1853"/>
      <c r="J16" s="1853"/>
      <c r="K16" s="1853"/>
    </row>
    <row r="17" spans="1:17" s="579" customFormat="1" ht="90.75" customHeight="1">
      <c r="A17" s="1853"/>
      <c r="B17" s="1853"/>
      <c r="C17" s="1853"/>
      <c r="D17" s="1853"/>
      <c r="E17" s="1853"/>
      <c r="F17" s="1853"/>
      <c r="G17" s="1853"/>
      <c r="H17" s="1853"/>
      <c r="I17" s="1853"/>
      <c r="J17" s="1853"/>
      <c r="K17" s="1853"/>
    </row>
    <row r="18" spans="1:17" s="579" customFormat="1" ht="90.75" customHeight="1">
      <c r="A18" s="1853"/>
      <c r="B18" s="1853"/>
      <c r="C18" s="1853"/>
      <c r="D18" s="1853"/>
      <c r="E18" s="1853"/>
      <c r="F18" s="1853"/>
      <c r="G18" s="1853"/>
      <c r="H18" s="1853"/>
      <c r="I18" s="1853"/>
      <c r="J18" s="1853"/>
      <c r="K18" s="1853"/>
    </row>
    <row r="19" spans="1:17" s="579" customFormat="1" ht="90.75" customHeight="1">
      <c r="A19" s="1853"/>
      <c r="B19" s="1853"/>
      <c r="C19" s="1853"/>
      <c r="D19" s="1853"/>
      <c r="E19" s="1853"/>
      <c r="F19" s="1853"/>
      <c r="G19" s="1853"/>
      <c r="H19" s="1853"/>
      <c r="I19" s="1853"/>
      <c r="J19" s="1853"/>
      <c r="K19" s="1853"/>
    </row>
    <row r="20" spans="1:17" s="579" customFormat="1" ht="169.5" customHeight="1">
      <c r="A20" s="1853"/>
      <c r="B20" s="1853"/>
      <c r="C20" s="1853"/>
      <c r="D20" s="1853"/>
      <c r="E20" s="1853"/>
      <c r="F20" s="1853"/>
      <c r="G20" s="1853"/>
      <c r="H20" s="1853"/>
      <c r="I20" s="1853"/>
      <c r="J20" s="1853"/>
      <c r="K20" s="1853"/>
    </row>
    <row r="21" spans="1:17" ht="357.75" customHeight="1">
      <c r="L21" s="419"/>
      <c r="M21" s="419"/>
      <c r="N21" s="421"/>
      <c r="O21" s="421"/>
      <c r="P21" s="421"/>
      <c r="Q21" s="421"/>
    </row>
    <row r="22" spans="1:17" ht="408.75" customHeight="1">
      <c r="L22" s="419"/>
      <c r="M22" s="419"/>
      <c r="N22" s="421"/>
      <c r="O22" s="421"/>
      <c r="P22" s="421"/>
      <c r="Q22" s="421"/>
    </row>
    <row r="23" spans="1:17" ht="361.5" customHeight="1">
      <c r="L23" s="419"/>
      <c r="M23" s="419"/>
      <c r="N23" s="421"/>
      <c r="O23" s="421"/>
      <c r="P23" s="421"/>
      <c r="Q23" s="421"/>
    </row>
    <row r="24" spans="1:17" ht="60.75" customHeight="1">
      <c r="A24" s="1854"/>
      <c r="B24" s="1854"/>
      <c r="C24" s="1854"/>
      <c r="D24" s="1854"/>
      <c r="E24" s="1854"/>
      <c r="F24" s="1854"/>
      <c r="G24" s="1854"/>
      <c r="H24" s="1854"/>
      <c r="I24" s="1854"/>
      <c r="J24" s="1854"/>
      <c r="K24" s="1854"/>
      <c r="L24" s="419"/>
      <c r="M24" s="419"/>
      <c r="N24" s="421"/>
      <c r="O24" s="421"/>
      <c r="P24" s="421"/>
      <c r="Q24" s="421"/>
    </row>
    <row r="25" spans="1:17" ht="25.5" customHeight="1">
      <c r="L25" s="419"/>
      <c r="M25" s="419"/>
      <c r="N25" s="421"/>
      <c r="O25" s="421"/>
      <c r="P25" s="421"/>
      <c r="Q25" s="421"/>
    </row>
    <row r="26" spans="1:17" ht="25.5" customHeight="1">
      <c r="L26" s="419"/>
      <c r="M26" s="419"/>
      <c r="N26" s="421"/>
      <c r="O26" s="421"/>
      <c r="P26" s="421"/>
      <c r="Q26" s="421"/>
    </row>
    <row r="27" spans="1:17" ht="25.5" customHeight="1">
      <c r="L27" s="419"/>
      <c r="M27" s="419"/>
      <c r="N27" s="421"/>
      <c r="O27" s="421"/>
      <c r="P27" s="421"/>
      <c r="Q27" s="421"/>
    </row>
    <row r="28" spans="1:17" ht="25.5" customHeight="1">
      <c r="L28" s="419"/>
      <c r="M28" s="419"/>
      <c r="N28" s="421"/>
      <c r="O28" s="421"/>
      <c r="P28" s="421"/>
      <c r="Q28" s="421"/>
    </row>
    <row r="29" spans="1:17" ht="25.5" customHeight="1">
      <c r="L29" s="419"/>
      <c r="M29" s="419"/>
      <c r="N29" s="421"/>
      <c r="O29" s="421"/>
      <c r="P29" s="421"/>
      <c r="Q29" s="421"/>
    </row>
    <row r="30" spans="1:17" ht="25.5" customHeight="1">
      <c r="L30" s="419"/>
      <c r="M30" s="419"/>
      <c r="N30" s="421"/>
      <c r="O30" s="421"/>
      <c r="P30" s="421"/>
      <c r="Q30" s="421"/>
    </row>
    <row r="31" spans="1:17" ht="23.25" customHeight="1">
      <c r="L31" s="419"/>
      <c r="M31" s="419"/>
      <c r="N31" s="421"/>
      <c r="O31" s="421"/>
      <c r="P31" s="421"/>
      <c r="Q31" s="421"/>
    </row>
    <row r="32" spans="1:17" ht="25.5" customHeight="1">
      <c r="A32" s="481"/>
      <c r="B32" s="481"/>
      <c r="C32" s="481"/>
      <c r="D32" s="481"/>
      <c r="E32" s="481"/>
      <c r="F32" s="481"/>
      <c r="G32" s="481"/>
      <c r="H32" s="481"/>
      <c r="I32" s="481"/>
      <c r="J32" s="481"/>
      <c r="K32" s="481"/>
      <c r="M32" s="419"/>
      <c r="N32" s="421"/>
      <c r="O32" s="421"/>
      <c r="P32" s="421"/>
      <c r="Q32" s="421"/>
    </row>
    <row r="33" spans="1:18" ht="25.5" customHeight="1">
      <c r="A33" s="481"/>
      <c r="B33" s="481"/>
      <c r="C33" s="481"/>
      <c r="D33" s="481"/>
      <c r="E33" s="481"/>
      <c r="F33" s="481"/>
      <c r="G33" s="481"/>
      <c r="H33" s="481"/>
      <c r="I33" s="481"/>
      <c r="J33" s="481"/>
      <c r="K33" s="481"/>
      <c r="L33" s="481"/>
      <c r="M33" s="481"/>
      <c r="N33" s="481"/>
      <c r="O33" s="481"/>
      <c r="P33" s="481"/>
      <c r="Q33" s="481"/>
    </row>
    <row r="34" spans="1:18" ht="25.5" customHeight="1">
      <c r="A34" s="481"/>
      <c r="B34" s="481"/>
      <c r="C34" s="481"/>
      <c r="D34" s="481"/>
      <c r="E34" s="481"/>
      <c r="F34" s="481"/>
      <c r="G34" s="481"/>
      <c r="H34" s="481"/>
      <c r="I34" s="481"/>
      <c r="J34" s="481"/>
      <c r="K34" s="481"/>
      <c r="L34" s="481"/>
      <c r="M34" s="481"/>
      <c r="N34" s="481"/>
      <c r="O34" s="481"/>
      <c r="P34" s="481"/>
      <c r="Q34" s="481"/>
    </row>
    <row r="35" spans="1:18" ht="25.5" customHeight="1">
      <c r="A35" s="481"/>
      <c r="B35" s="481"/>
      <c r="C35" s="481"/>
      <c r="D35" s="481"/>
      <c r="E35" s="481"/>
      <c r="F35" s="481"/>
      <c r="G35" s="481"/>
      <c r="H35" s="481"/>
      <c r="I35" s="481"/>
      <c r="J35" s="481"/>
      <c r="K35" s="481"/>
      <c r="L35" s="481"/>
      <c r="M35" s="481"/>
      <c r="N35" s="481"/>
      <c r="O35" s="481"/>
      <c r="P35" s="481"/>
      <c r="Q35" s="481"/>
    </row>
    <row r="36" spans="1:18" ht="25.5" customHeight="1">
      <c r="A36" s="481"/>
      <c r="B36" s="481"/>
      <c r="C36" s="481"/>
      <c r="D36" s="481"/>
      <c r="E36" s="481"/>
      <c r="F36" s="481"/>
      <c r="G36" s="481"/>
      <c r="H36" s="481"/>
      <c r="I36" s="481"/>
      <c r="J36" s="481"/>
      <c r="K36" s="481"/>
      <c r="L36" s="481"/>
      <c r="M36" s="481"/>
      <c r="N36" s="481"/>
      <c r="O36" s="481"/>
      <c r="P36" s="481"/>
      <c r="Q36" s="481"/>
    </row>
    <row r="37" spans="1:18" ht="25.5" customHeight="1">
      <c r="A37" s="481"/>
      <c r="B37" s="481"/>
      <c r="C37" s="481"/>
      <c r="D37" s="481"/>
      <c r="E37" s="481"/>
      <c r="F37" s="481"/>
      <c r="G37" s="481"/>
      <c r="H37" s="481"/>
      <c r="I37" s="481"/>
      <c r="J37" s="481"/>
      <c r="K37" s="481"/>
      <c r="L37" s="481"/>
      <c r="M37" s="481"/>
      <c r="N37" s="481"/>
      <c r="O37" s="481"/>
      <c r="P37" s="481"/>
      <c r="Q37" s="481"/>
    </row>
    <row r="38" spans="1:18" ht="25.5" customHeight="1">
      <c r="A38" s="481"/>
      <c r="B38" s="481"/>
      <c r="C38" s="481"/>
      <c r="D38" s="481"/>
      <c r="E38" s="481"/>
      <c r="F38" s="481"/>
      <c r="G38" s="481"/>
      <c r="H38" s="481"/>
      <c r="I38" s="481"/>
      <c r="J38" s="481"/>
      <c r="K38" s="481"/>
      <c r="L38" s="481"/>
      <c r="M38" s="481"/>
      <c r="N38" s="481"/>
      <c r="O38" s="481"/>
      <c r="P38" s="481"/>
      <c r="Q38" s="481"/>
    </row>
    <row r="39" spans="1:18" ht="25.5" customHeight="1">
      <c r="A39" s="481"/>
      <c r="B39" s="481"/>
      <c r="C39" s="481"/>
      <c r="D39" s="481"/>
      <c r="E39" s="481"/>
      <c r="F39" s="481"/>
      <c r="G39" s="481"/>
      <c r="H39" s="481"/>
      <c r="I39" s="481"/>
      <c r="J39" s="481"/>
      <c r="K39" s="481"/>
      <c r="L39" s="481"/>
      <c r="M39" s="481"/>
      <c r="N39" s="481"/>
      <c r="O39" s="481"/>
      <c r="P39" s="481"/>
      <c r="Q39" s="481"/>
    </row>
    <row r="40" spans="1:18" ht="25.5" customHeight="1">
      <c r="A40" s="481"/>
      <c r="B40" s="481"/>
      <c r="C40" s="481"/>
      <c r="D40" s="481"/>
      <c r="E40" s="481"/>
      <c r="F40" s="481"/>
      <c r="G40" s="481"/>
      <c r="H40" s="481"/>
      <c r="I40" s="481"/>
      <c r="J40" s="481"/>
      <c r="K40" s="481"/>
      <c r="L40" s="481"/>
      <c r="M40" s="481"/>
      <c r="N40" s="481"/>
      <c r="O40" s="481"/>
      <c r="P40" s="481"/>
      <c r="Q40" s="481"/>
    </row>
    <row r="41" spans="1:18" ht="25.5" customHeight="1">
      <c r="A41" s="481"/>
      <c r="B41" s="481"/>
      <c r="C41" s="481"/>
      <c r="D41" s="481"/>
      <c r="E41" s="481"/>
      <c r="F41" s="481"/>
      <c r="G41" s="481"/>
      <c r="H41" s="481"/>
      <c r="I41" s="481"/>
      <c r="J41" s="481"/>
      <c r="K41" s="481"/>
      <c r="L41" s="481"/>
      <c r="M41" s="481"/>
      <c r="N41" s="481"/>
      <c r="O41" s="481"/>
      <c r="P41" s="481"/>
      <c r="Q41" s="481"/>
    </row>
    <row r="42" spans="1:18" ht="25.5" customHeight="1">
      <c r="A42" s="481"/>
      <c r="B42" s="481"/>
      <c r="C42" s="481"/>
      <c r="D42" s="481"/>
      <c r="E42" s="481"/>
      <c r="F42" s="481"/>
      <c r="G42" s="481"/>
      <c r="H42" s="481"/>
      <c r="I42" s="481"/>
      <c r="J42" s="481"/>
      <c r="K42" s="481"/>
      <c r="L42" s="481"/>
      <c r="M42" s="481"/>
      <c r="N42" s="481"/>
      <c r="O42" s="481"/>
      <c r="P42" s="481"/>
      <c r="Q42" s="481"/>
    </row>
    <row r="43" spans="1:18" ht="25.5" customHeight="1">
      <c r="A43" s="481"/>
      <c r="B43" s="481"/>
      <c r="C43" s="481"/>
      <c r="D43" s="481"/>
      <c r="E43" s="481"/>
      <c r="F43" s="481"/>
      <c r="G43" s="481"/>
      <c r="H43" s="481"/>
      <c r="I43" s="481"/>
      <c r="J43" s="481"/>
      <c r="K43" s="481"/>
      <c r="L43" s="481"/>
      <c r="M43" s="481"/>
      <c r="N43" s="481"/>
      <c r="O43" s="481"/>
      <c r="P43" s="481"/>
      <c r="Q43" s="481"/>
    </row>
    <row r="44" spans="1:18" ht="25.5" customHeight="1">
      <c r="A44" s="481"/>
      <c r="B44" s="481"/>
      <c r="C44" s="481"/>
      <c r="D44" s="481"/>
      <c r="E44" s="481"/>
      <c r="F44" s="481"/>
      <c r="G44" s="481"/>
      <c r="H44" s="481"/>
      <c r="I44" s="481"/>
      <c r="J44" s="481"/>
      <c r="K44" s="481"/>
      <c r="L44" s="481"/>
      <c r="M44" s="481"/>
      <c r="N44" s="481"/>
      <c r="O44" s="481"/>
      <c r="P44" s="481"/>
      <c r="Q44" s="481"/>
    </row>
    <row r="45" spans="1:18" ht="25.5" customHeight="1">
      <c r="A45" s="481"/>
      <c r="B45" s="481"/>
      <c r="C45" s="481"/>
      <c r="D45" s="481"/>
      <c r="E45" s="481"/>
      <c r="F45" s="481"/>
      <c r="G45" s="481"/>
      <c r="H45" s="481"/>
      <c r="I45" s="481"/>
      <c r="J45" s="481"/>
      <c r="K45" s="481"/>
      <c r="L45" s="481"/>
      <c r="M45" s="481"/>
      <c r="N45" s="481"/>
      <c r="O45" s="481"/>
      <c r="P45" s="481"/>
      <c r="Q45" s="481"/>
    </row>
    <row r="46" spans="1:18" ht="25.5" customHeight="1">
      <c r="A46" s="481"/>
      <c r="B46" s="481"/>
      <c r="C46" s="481"/>
      <c r="D46" s="481"/>
      <c r="E46" s="481"/>
      <c r="F46" s="481"/>
      <c r="G46" s="481"/>
      <c r="H46" s="481"/>
      <c r="I46" s="481"/>
      <c r="J46" s="481"/>
      <c r="K46" s="481"/>
      <c r="L46" s="481"/>
      <c r="M46" s="481"/>
      <c r="N46" s="481"/>
      <c r="O46" s="481"/>
      <c r="P46" s="481"/>
      <c r="Q46" s="481"/>
      <c r="R46" s="383" t="s">
        <v>6</v>
      </c>
    </row>
    <row r="47" spans="1:18" ht="25.5" customHeight="1">
      <c r="A47" s="481"/>
      <c r="B47" s="481"/>
      <c r="C47" s="481"/>
      <c r="D47" s="481"/>
      <c r="E47" s="481"/>
      <c r="F47" s="481"/>
      <c r="G47" s="481"/>
      <c r="H47" s="481"/>
      <c r="I47" s="481"/>
      <c r="J47" s="481"/>
      <c r="K47" s="481"/>
      <c r="L47" s="481"/>
      <c r="M47" s="481"/>
      <c r="N47" s="481"/>
      <c r="O47" s="481"/>
      <c r="P47" s="481"/>
      <c r="Q47" s="481"/>
    </row>
    <row r="48" spans="1:18" ht="25.5" customHeight="1">
      <c r="A48" s="481"/>
      <c r="B48" s="481"/>
      <c r="C48" s="481"/>
      <c r="D48" s="481"/>
      <c r="E48" s="481"/>
      <c r="F48" s="481"/>
      <c r="G48" s="481"/>
      <c r="H48" s="481"/>
      <c r="I48" s="481"/>
      <c r="J48" s="481"/>
      <c r="K48" s="481"/>
      <c r="L48" s="481"/>
      <c r="M48" s="481"/>
      <c r="N48" s="481"/>
      <c r="O48" s="481"/>
      <c r="P48" s="481"/>
      <c r="Q48" s="481"/>
    </row>
    <row r="49" spans="1:19" ht="25.5" customHeight="1">
      <c r="A49" s="481"/>
      <c r="B49" s="481"/>
      <c r="C49" s="481"/>
      <c r="D49" s="481"/>
      <c r="E49" s="481"/>
      <c r="F49" s="481"/>
      <c r="G49" s="481"/>
      <c r="H49" s="481"/>
      <c r="I49" s="481"/>
      <c r="J49" s="481"/>
      <c r="K49" s="481"/>
      <c r="L49" s="481"/>
      <c r="M49" s="481"/>
      <c r="N49" s="481"/>
      <c r="O49" s="481"/>
      <c r="P49" s="481"/>
      <c r="Q49" s="481"/>
    </row>
    <row r="50" spans="1:19" ht="25.5" customHeight="1">
      <c r="A50" s="481"/>
      <c r="B50" s="481"/>
      <c r="C50" s="481"/>
      <c r="D50" s="481"/>
      <c r="E50" s="481"/>
      <c r="F50" s="481"/>
      <c r="G50" s="481"/>
      <c r="H50" s="481"/>
      <c r="I50" s="481"/>
      <c r="J50" s="481"/>
      <c r="K50" s="481"/>
      <c r="L50" s="481"/>
      <c r="M50" s="481"/>
      <c r="N50" s="481"/>
      <c r="O50" s="481"/>
      <c r="P50" s="481"/>
      <c r="Q50" s="481"/>
    </row>
    <row r="51" spans="1:19" ht="25.5" customHeight="1">
      <c r="A51" s="481"/>
      <c r="B51" s="481"/>
      <c r="C51" s="481"/>
      <c r="D51" s="481"/>
      <c r="E51" s="481"/>
      <c r="F51" s="481"/>
      <c r="G51" s="481"/>
      <c r="H51" s="481"/>
      <c r="I51" s="481"/>
      <c r="J51" s="481"/>
      <c r="K51" s="481"/>
      <c r="L51" s="481"/>
      <c r="M51" s="481"/>
      <c r="N51" s="481"/>
      <c r="O51" s="481"/>
      <c r="P51" s="481"/>
      <c r="Q51" s="481"/>
    </row>
    <row r="52" spans="1:19" ht="25.5" customHeight="1">
      <c r="A52" s="481"/>
      <c r="B52" s="481"/>
      <c r="C52" s="481"/>
      <c r="D52" s="481"/>
      <c r="E52" s="481"/>
      <c r="F52" s="481"/>
      <c r="G52" s="481"/>
      <c r="H52" s="481"/>
      <c r="I52" s="481"/>
      <c r="J52" s="481"/>
      <c r="K52" s="481"/>
      <c r="L52" s="481"/>
      <c r="M52" s="481"/>
      <c r="N52" s="481"/>
      <c r="O52" s="481"/>
      <c r="P52" s="481"/>
      <c r="Q52" s="481"/>
    </row>
    <row r="53" spans="1:19" ht="25.5" customHeight="1">
      <c r="A53" s="481"/>
      <c r="B53" s="481"/>
      <c r="C53" s="481"/>
      <c r="D53" s="481"/>
      <c r="E53" s="481"/>
      <c r="F53" s="481"/>
      <c r="G53" s="481"/>
      <c r="H53" s="481"/>
      <c r="I53" s="481"/>
      <c r="J53" s="481"/>
      <c r="K53" s="481"/>
      <c r="L53" s="481"/>
      <c r="M53" s="481"/>
      <c r="N53" s="481"/>
      <c r="O53" s="481"/>
      <c r="P53" s="481"/>
      <c r="Q53" s="481"/>
    </row>
    <row r="58" spans="1:19" ht="51" customHeight="1"/>
    <row r="59" spans="1:19" ht="78" customHeight="1">
      <c r="A59" s="1848"/>
      <c r="B59" s="1848"/>
      <c r="C59" s="1848"/>
      <c r="D59" s="1848"/>
      <c r="E59" s="1848"/>
      <c r="F59" s="1848"/>
      <c r="G59" s="1848"/>
      <c r="H59" s="1848"/>
      <c r="I59" s="1848"/>
      <c r="J59" s="1848"/>
      <c r="K59" s="1848"/>
      <c r="L59" s="1848"/>
      <c r="M59" s="1848"/>
      <c r="N59" s="1848"/>
      <c r="O59" s="1848"/>
      <c r="P59" s="1848"/>
      <c r="Q59" s="1848"/>
      <c r="R59" s="1848"/>
      <c r="S59" s="1848"/>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411" customWidth="1"/>
    <col min="2" max="2" width="20" style="411" customWidth="1"/>
    <col min="3" max="3" width="19.140625" style="411" customWidth="1"/>
    <col min="4" max="4" width="16.140625" style="411" customWidth="1"/>
    <col min="5" max="5" width="28.5703125" style="411" customWidth="1"/>
    <col min="6" max="6" width="87.28515625" style="411" customWidth="1"/>
    <col min="7" max="7" width="37.5703125" style="411" customWidth="1"/>
    <col min="8" max="8" width="75.28515625" style="411" customWidth="1"/>
    <col min="9" max="9" width="22.42578125" style="411" customWidth="1"/>
    <col min="10" max="10" width="51.28515625" style="411" customWidth="1"/>
    <col min="11" max="11" width="55.140625" style="411" customWidth="1"/>
    <col min="12" max="12" width="51.7109375" style="411" customWidth="1"/>
    <col min="13" max="13" width="69.42578125" style="411" customWidth="1"/>
    <col min="14" max="14" width="70" style="411" customWidth="1"/>
    <col min="15" max="33" width="11.42578125" style="411"/>
    <col min="34" max="43" width="135.7109375" style="411" customWidth="1"/>
    <col min="44" max="16384" width="11.42578125" style="411"/>
  </cols>
  <sheetData>
    <row r="1" spans="1:45" ht="235.5" customHeight="1">
      <c r="A1" s="1857"/>
      <c r="B1" s="1857"/>
      <c r="C1" s="1857"/>
      <c r="D1" s="1857"/>
      <c r="E1" s="1857"/>
      <c r="F1" s="1857"/>
      <c r="G1" s="1857"/>
      <c r="H1" s="1857"/>
      <c r="I1" s="1857"/>
      <c r="J1" s="1857"/>
      <c r="K1" s="1857"/>
      <c r="L1" s="1857"/>
      <c r="M1" s="1857"/>
      <c r="N1" s="1857"/>
    </row>
    <row r="2" spans="1:45" ht="3" hidden="1" customHeight="1">
      <c r="B2" s="604"/>
      <c r="C2" s="604"/>
      <c r="D2" s="604"/>
      <c r="E2" s="604"/>
      <c r="F2" s="604"/>
      <c r="G2" s="604"/>
      <c r="H2" s="604"/>
      <c r="I2" s="604"/>
      <c r="J2" s="604"/>
      <c r="K2" s="604"/>
      <c r="L2" s="604"/>
      <c r="M2" s="604"/>
      <c r="N2" s="604"/>
    </row>
    <row r="3" spans="1:45" ht="186.75" customHeight="1">
      <c r="A3" s="1855" t="s">
        <v>973</v>
      </c>
      <c r="B3" s="1856"/>
      <c r="C3" s="1856"/>
      <c r="D3" s="1856"/>
      <c r="E3" s="1856"/>
      <c r="F3" s="1856"/>
      <c r="G3" s="1856"/>
      <c r="H3" s="1856"/>
      <c r="I3" s="1856"/>
      <c r="J3" s="1856"/>
      <c r="K3" s="1856"/>
      <c r="L3" s="1856"/>
      <c r="M3" s="1856"/>
      <c r="N3" s="1856"/>
    </row>
    <row r="4" spans="1:45" ht="186.75" customHeight="1">
      <c r="A4" s="1856"/>
      <c r="B4" s="1856"/>
      <c r="C4" s="1856"/>
      <c r="D4" s="1856"/>
      <c r="E4" s="1856"/>
      <c r="F4" s="1856"/>
      <c r="G4" s="1856"/>
      <c r="H4" s="1856"/>
      <c r="I4" s="1856"/>
      <c r="J4" s="1856"/>
      <c r="K4" s="1856"/>
      <c r="L4" s="1856"/>
      <c r="M4" s="1856"/>
      <c r="N4" s="1856"/>
      <c r="AF4" s="1858" t="s">
        <v>939</v>
      </c>
      <c r="AG4" s="1858"/>
      <c r="AH4" s="1858"/>
      <c r="AI4" s="1858"/>
      <c r="AJ4" s="1858"/>
      <c r="AK4" s="1858"/>
      <c r="AL4" s="1858"/>
      <c r="AM4" s="1858"/>
      <c r="AN4" s="1858"/>
      <c r="AO4" s="1858"/>
      <c r="AP4" s="1858"/>
      <c r="AQ4" s="1858"/>
      <c r="AR4" s="1858"/>
      <c r="AS4" s="1858"/>
    </row>
    <row r="5" spans="1:45" ht="186.75" customHeight="1">
      <c r="A5" s="1856"/>
      <c r="B5" s="1856"/>
      <c r="C5" s="1856"/>
      <c r="D5" s="1856"/>
      <c r="E5" s="1856"/>
      <c r="F5" s="1856"/>
      <c r="G5" s="1856"/>
      <c r="H5" s="1856"/>
      <c r="I5" s="1856"/>
      <c r="J5" s="1856"/>
      <c r="K5" s="1856"/>
      <c r="L5" s="1856"/>
      <c r="M5" s="1856"/>
      <c r="N5" s="1856"/>
      <c r="AF5" s="1858"/>
      <c r="AG5" s="1858"/>
      <c r="AH5" s="1858"/>
      <c r="AI5" s="1858"/>
      <c r="AJ5" s="1858"/>
      <c r="AK5" s="1858"/>
      <c r="AL5" s="1858"/>
      <c r="AM5" s="1858"/>
      <c r="AN5" s="1858"/>
      <c r="AO5" s="1858"/>
      <c r="AP5" s="1858"/>
      <c r="AQ5" s="1858"/>
      <c r="AR5" s="1858"/>
      <c r="AS5" s="1858"/>
    </row>
    <row r="6" spans="1:45" ht="408.75" customHeight="1">
      <c r="A6" s="1856"/>
      <c r="B6" s="1856"/>
      <c r="C6" s="1856"/>
      <c r="D6" s="1856"/>
      <c r="E6" s="1856"/>
      <c r="F6" s="1856"/>
      <c r="G6" s="1856"/>
      <c r="H6" s="1856"/>
      <c r="I6" s="1856"/>
      <c r="J6" s="1856"/>
      <c r="K6" s="1856"/>
      <c r="L6" s="1856"/>
      <c r="M6" s="1856"/>
      <c r="N6" s="1856"/>
      <c r="AF6" s="1858"/>
      <c r="AG6" s="1858"/>
      <c r="AH6" s="1858"/>
      <c r="AI6" s="1858"/>
      <c r="AJ6" s="1858"/>
      <c r="AK6" s="1858"/>
      <c r="AL6" s="1858"/>
      <c r="AM6" s="1858"/>
      <c r="AN6" s="1858"/>
      <c r="AO6" s="1858"/>
      <c r="AP6" s="1858"/>
      <c r="AQ6" s="1858"/>
      <c r="AR6" s="1858"/>
      <c r="AS6" s="1858"/>
    </row>
    <row r="7" spans="1:45" ht="408.75" customHeight="1">
      <c r="A7" s="1856"/>
      <c r="B7" s="1856"/>
      <c r="C7" s="1856"/>
      <c r="D7" s="1856"/>
      <c r="E7" s="1856"/>
      <c r="F7" s="1856"/>
      <c r="G7" s="1856"/>
      <c r="H7" s="1856"/>
      <c r="I7" s="1856"/>
      <c r="J7" s="1856"/>
      <c r="K7" s="1856"/>
      <c r="L7" s="1856"/>
      <c r="M7" s="1856"/>
      <c r="N7" s="1856"/>
      <c r="AF7" s="1858"/>
      <c r="AG7" s="1858"/>
      <c r="AH7" s="1858"/>
      <c r="AI7" s="1858"/>
      <c r="AJ7" s="1858"/>
      <c r="AK7" s="1858"/>
      <c r="AL7" s="1858"/>
      <c r="AM7" s="1858"/>
      <c r="AN7" s="1858"/>
      <c r="AO7" s="1858"/>
      <c r="AP7" s="1858"/>
      <c r="AQ7" s="1858"/>
      <c r="AR7" s="1858"/>
      <c r="AS7" s="1858"/>
    </row>
    <row r="8" spans="1:45" ht="409.5" customHeight="1">
      <c r="A8" s="1856"/>
      <c r="B8" s="1856"/>
      <c r="C8" s="1856"/>
      <c r="D8" s="1856"/>
      <c r="E8" s="1856"/>
      <c r="F8" s="1856"/>
      <c r="G8" s="1856"/>
      <c r="H8" s="1856"/>
      <c r="I8" s="1856"/>
      <c r="J8" s="1856"/>
      <c r="K8" s="1856"/>
      <c r="L8" s="1856"/>
      <c r="M8" s="1856"/>
      <c r="N8" s="1856"/>
      <c r="AF8" s="1858"/>
      <c r="AG8" s="1858"/>
      <c r="AH8" s="1858"/>
      <c r="AI8" s="1858"/>
      <c r="AJ8" s="1858"/>
      <c r="AK8" s="1858"/>
      <c r="AL8" s="1858"/>
      <c r="AM8" s="1858"/>
      <c r="AN8" s="1858"/>
      <c r="AO8" s="1858"/>
      <c r="AP8" s="1858"/>
      <c r="AQ8" s="1858"/>
      <c r="AR8" s="1858"/>
      <c r="AS8" s="1858"/>
    </row>
    <row r="9" spans="1:45" ht="409.5" customHeight="1">
      <c r="A9" s="1856"/>
      <c r="B9" s="1856"/>
      <c r="C9" s="1856"/>
      <c r="D9" s="1856"/>
      <c r="E9" s="1856"/>
      <c r="F9" s="1856"/>
      <c r="G9" s="1856"/>
      <c r="H9" s="1856"/>
      <c r="I9" s="1856"/>
      <c r="J9" s="1856"/>
      <c r="K9" s="1856"/>
      <c r="L9" s="1856"/>
      <c r="M9" s="1856"/>
      <c r="N9" s="1856"/>
      <c r="AF9" s="1858"/>
      <c r="AG9" s="1858"/>
      <c r="AH9" s="1858"/>
      <c r="AI9" s="1858"/>
      <c r="AJ9" s="1858"/>
      <c r="AK9" s="1858"/>
      <c r="AL9" s="1858"/>
      <c r="AM9" s="1858"/>
      <c r="AN9" s="1858"/>
      <c r="AO9" s="1858"/>
      <c r="AP9" s="1858"/>
      <c r="AQ9" s="1858"/>
      <c r="AR9" s="1858"/>
      <c r="AS9" s="1858"/>
    </row>
    <row r="10" spans="1:45" ht="322.5" customHeight="1">
      <c r="A10" s="1856"/>
      <c r="B10" s="1856"/>
      <c r="C10" s="1856"/>
      <c r="D10" s="1856"/>
      <c r="E10" s="1856"/>
      <c r="F10" s="1856"/>
      <c r="G10" s="1856"/>
      <c r="H10" s="1856"/>
      <c r="I10" s="1856"/>
      <c r="J10" s="1856"/>
      <c r="K10" s="1856"/>
      <c r="L10" s="1856"/>
      <c r="M10" s="1856"/>
      <c r="N10" s="1856"/>
      <c r="AF10" s="1858"/>
      <c r="AG10" s="1858"/>
      <c r="AH10" s="1858"/>
      <c r="AI10" s="1858"/>
      <c r="AJ10" s="1858"/>
      <c r="AK10" s="1858"/>
      <c r="AL10" s="1858"/>
      <c r="AM10" s="1858"/>
      <c r="AN10" s="1858"/>
      <c r="AO10" s="1858"/>
      <c r="AP10" s="1858"/>
      <c r="AQ10" s="1858"/>
      <c r="AR10" s="1858"/>
      <c r="AS10" s="1858"/>
    </row>
    <row r="11" spans="1:45" ht="211.5" customHeight="1">
      <c r="A11" s="1856"/>
      <c r="B11" s="1856"/>
      <c r="C11" s="1856"/>
      <c r="D11" s="1856"/>
      <c r="E11" s="1856"/>
      <c r="F11" s="1856"/>
      <c r="G11" s="1856"/>
      <c r="H11" s="1856"/>
      <c r="I11" s="1856"/>
      <c r="J11" s="1856"/>
      <c r="K11" s="1856"/>
      <c r="L11" s="1856"/>
      <c r="M11" s="1856"/>
      <c r="N11" s="1856"/>
      <c r="AF11" s="1858"/>
      <c r="AG11" s="1858"/>
      <c r="AH11" s="1858"/>
      <c r="AI11" s="1858"/>
      <c r="AJ11" s="1858"/>
      <c r="AK11" s="1858"/>
      <c r="AL11" s="1858"/>
      <c r="AM11" s="1858"/>
      <c r="AN11" s="1858"/>
      <c r="AO11" s="1858"/>
      <c r="AP11" s="1858"/>
      <c r="AQ11" s="1858"/>
      <c r="AR11" s="1858"/>
      <c r="AS11" s="1858"/>
    </row>
    <row r="12" spans="1:45" ht="211.5" customHeight="1">
      <c r="A12" s="1856"/>
      <c r="B12" s="1856"/>
      <c r="C12" s="1856"/>
      <c r="D12" s="1856"/>
      <c r="E12" s="1856"/>
      <c r="F12" s="1856"/>
      <c r="G12" s="1856"/>
      <c r="H12" s="1856"/>
      <c r="I12" s="1856"/>
      <c r="J12" s="1856"/>
      <c r="K12" s="1856"/>
      <c r="L12" s="1856"/>
      <c r="M12" s="1856"/>
      <c r="N12" s="1856"/>
      <c r="AF12" s="1858"/>
      <c r="AG12" s="1858"/>
      <c r="AH12" s="1858"/>
      <c r="AI12" s="1858"/>
      <c r="AJ12" s="1858"/>
      <c r="AK12" s="1858"/>
      <c r="AL12" s="1858"/>
      <c r="AM12" s="1858"/>
      <c r="AN12" s="1858"/>
      <c r="AO12" s="1858"/>
      <c r="AP12" s="1858"/>
      <c r="AQ12" s="1858"/>
      <c r="AR12" s="1858"/>
      <c r="AS12" s="1858"/>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topLeftCell="A16" zoomScale="85" zoomScaleNormal="70" zoomScaleSheetLayoutView="85" workbookViewId="0">
      <selection sqref="A1:L39"/>
    </sheetView>
  </sheetViews>
  <sheetFormatPr baseColWidth="10" defaultColWidth="11.42578125" defaultRowHeight="14.25"/>
  <cols>
    <col min="1" max="6" width="11.42578125" style="383"/>
    <col min="7" max="7" width="11.42578125" style="383" customWidth="1"/>
    <col min="8" max="8" width="28.140625" style="383" customWidth="1"/>
    <col min="9" max="9" width="20.42578125" style="383" customWidth="1"/>
    <col min="10" max="11" width="14.7109375" style="383" customWidth="1"/>
    <col min="12" max="12" width="12.42578125" style="383" customWidth="1"/>
    <col min="13" max="16384" width="11.42578125" style="383"/>
  </cols>
  <sheetData>
    <row r="1" spans="1:12">
      <c r="A1" s="1854"/>
      <c r="B1" s="1854"/>
      <c r="C1" s="1854"/>
      <c r="D1" s="1854"/>
      <c r="E1" s="1854"/>
      <c r="F1" s="1854"/>
      <c r="G1" s="1854"/>
      <c r="H1" s="1854"/>
      <c r="I1" s="1854"/>
      <c r="J1" s="1854"/>
      <c r="K1" s="1854"/>
      <c r="L1" s="1854"/>
    </row>
    <row r="2" spans="1:12">
      <c r="A2" s="1854"/>
      <c r="B2" s="1854"/>
      <c r="C2" s="1854"/>
      <c r="D2" s="1854"/>
      <c r="E2" s="1854"/>
      <c r="F2" s="1854"/>
      <c r="G2" s="1854"/>
      <c r="H2" s="1854"/>
      <c r="I2" s="1854"/>
      <c r="J2" s="1854"/>
      <c r="K2" s="1854"/>
      <c r="L2" s="1854"/>
    </row>
    <row r="3" spans="1:12">
      <c r="A3" s="1854"/>
      <c r="B3" s="1854"/>
      <c r="C3" s="1854"/>
      <c r="D3" s="1854"/>
      <c r="E3" s="1854"/>
      <c r="F3" s="1854"/>
      <c r="G3" s="1854"/>
      <c r="H3" s="1854"/>
      <c r="I3" s="1854"/>
      <c r="J3" s="1854"/>
      <c r="K3" s="1854"/>
      <c r="L3" s="1854"/>
    </row>
    <row r="4" spans="1:12">
      <c r="A4" s="1854"/>
      <c r="B4" s="1854"/>
      <c r="C4" s="1854"/>
      <c r="D4" s="1854"/>
      <c r="E4" s="1854"/>
      <c r="F4" s="1854"/>
      <c r="G4" s="1854"/>
      <c r="H4" s="1854"/>
      <c r="I4" s="1854"/>
      <c r="J4" s="1854"/>
      <c r="K4" s="1854"/>
      <c r="L4" s="1854"/>
    </row>
    <row r="5" spans="1:12">
      <c r="A5" s="1854"/>
      <c r="B5" s="1854"/>
      <c r="C5" s="1854"/>
      <c r="D5" s="1854"/>
      <c r="E5" s="1854"/>
      <c r="F5" s="1854"/>
      <c r="G5" s="1854"/>
      <c r="H5" s="1854"/>
      <c r="I5" s="1854"/>
      <c r="J5" s="1854"/>
      <c r="K5" s="1854"/>
      <c r="L5" s="1854"/>
    </row>
    <row r="6" spans="1:12">
      <c r="A6" s="1854"/>
      <c r="B6" s="1854"/>
      <c r="C6" s="1854"/>
      <c r="D6" s="1854"/>
      <c r="E6" s="1854"/>
      <c r="F6" s="1854"/>
      <c r="G6" s="1854"/>
      <c r="H6" s="1854"/>
      <c r="I6" s="1854"/>
      <c r="J6" s="1854"/>
      <c r="K6" s="1854"/>
      <c r="L6" s="1854"/>
    </row>
    <row r="7" spans="1:12" ht="47.25" customHeight="1">
      <c r="A7" s="1854"/>
      <c r="B7" s="1854"/>
      <c r="C7" s="1854"/>
      <c r="D7" s="1854"/>
      <c r="E7" s="1854"/>
      <c r="F7" s="1854"/>
      <c r="G7" s="1854"/>
      <c r="H7" s="1854"/>
      <c r="I7" s="1854"/>
      <c r="J7" s="1854"/>
      <c r="K7" s="1854"/>
      <c r="L7" s="1854"/>
    </row>
    <row r="8" spans="1:12">
      <c r="A8" s="1854"/>
      <c r="B8" s="1854"/>
      <c r="C8" s="1854"/>
      <c r="D8" s="1854"/>
      <c r="E8" s="1854"/>
      <c r="F8" s="1854"/>
      <c r="G8" s="1854"/>
      <c r="H8" s="1854"/>
      <c r="I8" s="1854"/>
      <c r="J8" s="1854"/>
      <c r="K8" s="1854"/>
      <c r="L8" s="1854"/>
    </row>
    <row r="9" spans="1:12">
      <c r="A9" s="1854"/>
      <c r="B9" s="1854"/>
      <c r="C9" s="1854"/>
      <c r="D9" s="1854"/>
      <c r="E9" s="1854"/>
      <c r="F9" s="1854"/>
      <c r="G9" s="1854"/>
      <c r="H9" s="1854"/>
      <c r="I9" s="1854"/>
      <c r="J9" s="1854"/>
      <c r="K9" s="1854"/>
      <c r="L9" s="1854"/>
    </row>
    <row r="10" spans="1:12" ht="23.25" customHeight="1">
      <c r="A10" s="1854"/>
      <c r="B10" s="1854"/>
      <c r="C10" s="1854"/>
      <c r="D10" s="1854"/>
      <c r="E10" s="1854"/>
      <c r="F10" s="1854"/>
      <c r="G10" s="1854"/>
      <c r="H10" s="1854"/>
      <c r="I10" s="1854"/>
      <c r="J10" s="1854"/>
      <c r="K10" s="1854"/>
      <c r="L10" s="1854"/>
    </row>
    <row r="11" spans="1:12">
      <c r="A11" s="1854"/>
      <c r="B11" s="1854"/>
      <c r="C11" s="1854"/>
      <c r="D11" s="1854"/>
      <c r="E11" s="1854"/>
      <c r="F11" s="1854"/>
      <c r="G11" s="1854"/>
      <c r="H11" s="1854"/>
      <c r="I11" s="1854"/>
      <c r="J11" s="1854"/>
      <c r="K11" s="1854"/>
      <c r="L11" s="1854"/>
    </row>
    <row r="12" spans="1:12">
      <c r="A12" s="1854"/>
      <c r="B12" s="1854"/>
      <c r="C12" s="1854"/>
      <c r="D12" s="1854"/>
      <c r="E12" s="1854"/>
      <c r="F12" s="1854"/>
      <c r="G12" s="1854"/>
      <c r="H12" s="1854"/>
      <c r="I12" s="1854"/>
      <c r="J12" s="1854"/>
      <c r="K12" s="1854"/>
      <c r="L12" s="1854"/>
    </row>
    <row r="13" spans="1:12">
      <c r="A13" s="1854"/>
      <c r="B13" s="1854"/>
      <c r="C13" s="1854"/>
      <c r="D13" s="1854"/>
      <c r="E13" s="1854"/>
      <c r="F13" s="1854"/>
      <c r="G13" s="1854"/>
      <c r="H13" s="1854"/>
      <c r="I13" s="1854"/>
      <c r="J13" s="1854"/>
      <c r="K13" s="1854"/>
      <c r="L13" s="1854"/>
    </row>
    <row r="14" spans="1:12">
      <c r="A14" s="1854"/>
      <c r="B14" s="1854"/>
      <c r="C14" s="1854"/>
      <c r="D14" s="1854"/>
      <c r="E14" s="1854"/>
      <c r="F14" s="1854"/>
      <c r="G14" s="1854"/>
      <c r="H14" s="1854"/>
      <c r="I14" s="1854"/>
      <c r="J14" s="1854"/>
      <c r="K14" s="1854"/>
      <c r="L14" s="1854"/>
    </row>
    <row r="15" spans="1:12">
      <c r="A15" s="1854"/>
      <c r="B15" s="1854"/>
      <c r="C15" s="1854"/>
      <c r="D15" s="1854"/>
      <c r="E15" s="1854"/>
      <c r="F15" s="1854"/>
      <c r="G15" s="1854"/>
      <c r="H15" s="1854"/>
      <c r="I15" s="1854"/>
      <c r="J15" s="1854"/>
      <c r="K15" s="1854"/>
      <c r="L15" s="1854"/>
    </row>
    <row r="16" spans="1:12">
      <c r="A16" s="1854"/>
      <c r="B16" s="1854"/>
      <c r="C16" s="1854"/>
      <c r="D16" s="1854"/>
      <c r="E16" s="1854"/>
      <c r="F16" s="1854"/>
      <c r="G16" s="1854"/>
      <c r="H16" s="1854"/>
      <c r="I16" s="1854"/>
      <c r="J16" s="1854"/>
      <c r="K16" s="1854"/>
      <c r="L16" s="1854"/>
    </row>
    <row r="17" spans="1:19">
      <c r="A17" s="1854"/>
      <c r="B17" s="1854"/>
      <c r="C17" s="1854"/>
      <c r="D17" s="1854"/>
      <c r="E17" s="1854"/>
      <c r="F17" s="1854"/>
      <c r="G17" s="1854"/>
      <c r="H17" s="1854"/>
      <c r="I17" s="1854"/>
      <c r="J17" s="1854"/>
      <c r="K17" s="1854"/>
      <c r="L17" s="1854"/>
    </row>
    <row r="18" spans="1:19">
      <c r="A18" s="1854"/>
      <c r="B18" s="1854"/>
      <c r="C18" s="1854"/>
      <c r="D18" s="1854"/>
      <c r="E18" s="1854"/>
      <c r="F18" s="1854"/>
      <c r="G18" s="1854"/>
      <c r="H18" s="1854"/>
      <c r="I18" s="1854"/>
      <c r="J18" s="1854"/>
      <c r="K18" s="1854"/>
      <c r="L18" s="1854"/>
    </row>
    <row r="19" spans="1:19">
      <c r="A19" s="1854"/>
      <c r="B19" s="1854"/>
      <c r="C19" s="1854"/>
      <c r="D19" s="1854"/>
      <c r="E19" s="1854"/>
      <c r="F19" s="1854"/>
      <c r="G19" s="1854"/>
      <c r="H19" s="1854"/>
      <c r="I19" s="1854"/>
      <c r="J19" s="1854"/>
      <c r="K19" s="1854"/>
      <c r="L19" s="1854"/>
    </row>
    <row r="20" spans="1:19">
      <c r="A20" s="1854"/>
      <c r="B20" s="1854"/>
      <c r="C20" s="1854"/>
      <c r="D20" s="1854"/>
      <c r="E20" s="1854"/>
      <c r="F20" s="1854"/>
      <c r="G20" s="1854"/>
      <c r="H20" s="1854"/>
      <c r="I20" s="1854"/>
      <c r="J20" s="1854"/>
      <c r="K20" s="1854"/>
      <c r="L20" s="1854"/>
    </row>
    <row r="21" spans="1:19">
      <c r="A21" s="1854"/>
      <c r="B21" s="1854"/>
      <c r="C21" s="1854"/>
      <c r="D21" s="1854"/>
      <c r="E21" s="1854"/>
      <c r="F21" s="1854"/>
      <c r="G21" s="1854"/>
      <c r="H21" s="1854"/>
      <c r="I21" s="1854"/>
      <c r="J21" s="1854"/>
      <c r="K21" s="1854"/>
      <c r="L21" s="1854"/>
    </row>
    <row r="22" spans="1:19">
      <c r="A22" s="1854"/>
      <c r="B22" s="1854"/>
      <c r="C22" s="1854"/>
      <c r="D22" s="1854"/>
      <c r="E22" s="1854"/>
      <c r="F22" s="1854"/>
      <c r="G22" s="1854"/>
      <c r="H22" s="1854"/>
      <c r="I22" s="1854"/>
      <c r="J22" s="1854"/>
      <c r="K22" s="1854"/>
      <c r="L22" s="1854"/>
    </row>
    <row r="23" spans="1:19" ht="27">
      <c r="A23" s="1854"/>
      <c r="B23" s="1854"/>
      <c r="C23" s="1854"/>
      <c r="D23" s="1854"/>
      <c r="E23" s="1854"/>
      <c r="F23" s="1854"/>
      <c r="G23" s="1854"/>
      <c r="H23" s="1854"/>
      <c r="I23" s="1854"/>
      <c r="J23" s="1854"/>
      <c r="K23" s="1854"/>
      <c r="L23" s="1854"/>
      <c r="S23" s="580"/>
    </row>
    <row r="24" spans="1:19">
      <c r="A24" s="1854"/>
      <c r="B24" s="1854"/>
      <c r="C24" s="1854"/>
      <c r="D24" s="1854"/>
      <c r="E24" s="1854"/>
      <c r="F24" s="1854"/>
      <c r="G24" s="1854"/>
      <c r="H24" s="1854"/>
      <c r="I24" s="1854"/>
      <c r="J24" s="1854"/>
      <c r="K24" s="1854"/>
      <c r="L24" s="1854"/>
    </row>
    <row r="25" spans="1:19">
      <c r="A25" s="1854"/>
      <c r="B25" s="1854"/>
      <c r="C25" s="1854"/>
      <c r="D25" s="1854"/>
      <c r="E25" s="1854"/>
      <c r="F25" s="1854"/>
      <c r="G25" s="1854"/>
      <c r="H25" s="1854"/>
      <c r="I25" s="1854"/>
      <c r="J25" s="1854"/>
      <c r="K25" s="1854"/>
      <c r="L25" s="1854"/>
    </row>
    <row r="26" spans="1:19">
      <c r="A26" s="1854"/>
      <c r="B26" s="1854"/>
      <c r="C26" s="1854"/>
      <c r="D26" s="1854"/>
      <c r="E26" s="1854"/>
      <c r="F26" s="1854"/>
      <c r="G26" s="1854"/>
      <c r="H26" s="1854"/>
      <c r="I26" s="1854"/>
      <c r="J26" s="1854"/>
      <c r="K26" s="1854"/>
      <c r="L26" s="1854"/>
    </row>
    <row r="27" spans="1:19">
      <c r="A27" s="1854"/>
      <c r="B27" s="1854"/>
      <c r="C27" s="1854"/>
      <c r="D27" s="1854"/>
      <c r="E27" s="1854"/>
      <c r="F27" s="1854"/>
      <c r="G27" s="1854"/>
      <c r="H27" s="1854"/>
      <c r="I27" s="1854"/>
      <c r="J27" s="1854"/>
      <c r="K27" s="1854"/>
      <c r="L27" s="1854"/>
    </row>
    <row r="28" spans="1:19">
      <c r="A28" s="1854"/>
      <c r="B28" s="1854"/>
      <c r="C28" s="1854"/>
      <c r="D28" s="1854"/>
      <c r="E28" s="1854"/>
      <c r="F28" s="1854"/>
      <c r="G28" s="1854"/>
      <c r="H28" s="1854"/>
      <c r="I28" s="1854"/>
      <c r="J28" s="1854"/>
      <c r="K28" s="1854"/>
      <c r="L28" s="1854"/>
    </row>
    <row r="29" spans="1:19">
      <c r="A29" s="1854"/>
      <c r="B29" s="1854"/>
      <c r="C29" s="1854"/>
      <c r="D29" s="1854"/>
      <c r="E29" s="1854"/>
      <c r="F29" s="1854"/>
      <c r="G29" s="1854"/>
      <c r="H29" s="1854"/>
      <c r="I29" s="1854"/>
      <c r="J29" s="1854"/>
      <c r="K29" s="1854"/>
      <c r="L29" s="1854"/>
    </row>
    <row r="30" spans="1:19">
      <c r="A30" s="1854"/>
      <c r="B30" s="1854"/>
      <c r="C30" s="1854"/>
      <c r="D30" s="1854"/>
      <c r="E30" s="1854"/>
      <c r="F30" s="1854"/>
      <c r="G30" s="1854"/>
      <c r="H30" s="1854"/>
      <c r="I30" s="1854"/>
      <c r="J30" s="1854"/>
      <c r="K30" s="1854"/>
      <c r="L30" s="1854"/>
    </row>
    <row r="31" spans="1:19">
      <c r="A31" s="1854"/>
      <c r="B31" s="1854"/>
      <c r="C31" s="1854"/>
      <c r="D31" s="1854"/>
      <c r="E31" s="1854"/>
      <c r="F31" s="1854"/>
      <c r="G31" s="1854"/>
      <c r="H31" s="1854"/>
      <c r="I31" s="1854"/>
      <c r="J31" s="1854"/>
      <c r="K31" s="1854"/>
      <c r="L31" s="1854"/>
    </row>
    <row r="32" spans="1:19">
      <c r="A32" s="1854"/>
      <c r="B32" s="1854"/>
      <c r="C32" s="1854"/>
      <c r="D32" s="1854"/>
      <c r="E32" s="1854"/>
      <c r="F32" s="1854"/>
      <c r="G32" s="1854"/>
      <c r="H32" s="1854"/>
      <c r="I32" s="1854"/>
      <c r="J32" s="1854"/>
      <c r="K32" s="1854"/>
      <c r="L32" s="1854"/>
    </row>
    <row r="33" spans="1:12">
      <c r="A33" s="1854"/>
      <c r="B33" s="1854"/>
      <c r="C33" s="1854"/>
      <c r="D33" s="1854"/>
      <c r="E33" s="1854"/>
      <c r="F33" s="1854"/>
      <c r="G33" s="1854"/>
      <c r="H33" s="1854"/>
      <c r="I33" s="1854"/>
      <c r="J33" s="1854"/>
      <c r="K33" s="1854"/>
      <c r="L33" s="1854"/>
    </row>
    <row r="34" spans="1:12">
      <c r="A34" s="1854"/>
      <c r="B34" s="1854"/>
      <c r="C34" s="1854"/>
      <c r="D34" s="1854"/>
      <c r="E34" s="1854"/>
      <c r="F34" s="1854"/>
      <c r="G34" s="1854"/>
      <c r="H34" s="1854"/>
      <c r="I34" s="1854"/>
      <c r="J34" s="1854"/>
      <c r="K34" s="1854"/>
      <c r="L34" s="1854"/>
    </row>
    <row r="35" spans="1:12">
      <c r="A35" s="1854"/>
      <c r="B35" s="1854"/>
      <c r="C35" s="1854"/>
      <c r="D35" s="1854"/>
      <c r="E35" s="1854"/>
      <c r="F35" s="1854"/>
      <c r="G35" s="1854"/>
      <c r="H35" s="1854"/>
      <c r="I35" s="1854"/>
      <c r="J35" s="1854"/>
      <c r="K35" s="1854"/>
      <c r="L35" s="1854"/>
    </row>
    <row r="36" spans="1:12">
      <c r="A36" s="1854"/>
      <c r="B36" s="1854"/>
      <c r="C36" s="1854"/>
      <c r="D36" s="1854"/>
      <c r="E36" s="1854"/>
      <c r="F36" s="1854"/>
      <c r="G36" s="1854"/>
      <c r="H36" s="1854"/>
      <c r="I36" s="1854"/>
      <c r="J36" s="1854"/>
      <c r="K36" s="1854"/>
      <c r="L36" s="1854"/>
    </row>
    <row r="37" spans="1:12">
      <c r="A37" s="1854"/>
      <c r="B37" s="1854"/>
      <c r="C37" s="1854"/>
      <c r="D37" s="1854"/>
      <c r="E37" s="1854"/>
      <c r="F37" s="1854"/>
      <c r="G37" s="1854"/>
      <c r="H37" s="1854"/>
      <c r="I37" s="1854"/>
      <c r="J37" s="1854"/>
      <c r="K37" s="1854"/>
      <c r="L37" s="1854"/>
    </row>
    <row r="38" spans="1:12">
      <c r="A38" s="1854"/>
      <c r="B38" s="1854"/>
      <c r="C38" s="1854"/>
      <c r="D38" s="1854"/>
      <c r="E38" s="1854"/>
      <c r="F38" s="1854"/>
      <c r="G38" s="1854"/>
      <c r="H38" s="1854"/>
      <c r="I38" s="1854"/>
      <c r="J38" s="1854"/>
      <c r="K38" s="1854"/>
      <c r="L38" s="1854"/>
    </row>
    <row r="39" spans="1:12">
      <c r="A39" s="1854"/>
      <c r="B39" s="1854"/>
      <c r="C39" s="1854"/>
      <c r="D39" s="1854"/>
      <c r="E39" s="1854"/>
      <c r="F39" s="1854"/>
      <c r="G39" s="1854"/>
      <c r="H39" s="1854"/>
      <c r="I39" s="1854"/>
      <c r="J39" s="1854"/>
      <c r="K39" s="1854"/>
      <c r="L39" s="1854"/>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7" zoomScale="85" zoomScaleNormal="100" zoomScaleSheetLayoutView="85" workbookViewId="0">
      <selection activeCell="A6" sqref="A6:J27"/>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70" zoomScaleNormal="100" zoomScaleSheetLayoutView="70" workbookViewId="0">
      <selection activeCell="O24" sqref="O24"/>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383" customWidth="1"/>
    <col min="8" max="8" width="24.7109375" style="383" customWidth="1"/>
    <col min="9" max="9" width="15.85546875" style="383" customWidth="1"/>
    <col min="10" max="10" width="31.5703125" style="383" customWidth="1"/>
    <col min="11" max="11" width="19.42578125" style="383" customWidth="1"/>
    <col min="12" max="12" width="36.7109375" style="383" customWidth="1"/>
    <col min="13" max="13" width="24.28515625" style="383" customWidth="1"/>
    <col min="14" max="16384" width="11.42578125" style="383"/>
  </cols>
  <sheetData>
    <row r="4" spans="1:14" ht="30.75" customHeight="1"/>
    <row r="5" spans="1:14" ht="40.5" customHeight="1"/>
    <row r="6" spans="1:14" ht="54" customHeight="1">
      <c r="A6" s="1859" t="s">
        <v>972</v>
      </c>
      <c r="B6" s="1860"/>
      <c r="C6" s="1860"/>
      <c r="D6" s="1860"/>
      <c r="E6" s="1860"/>
      <c r="F6" s="1860"/>
      <c r="G6" s="1860"/>
      <c r="H6" s="1860"/>
      <c r="I6" s="1860"/>
      <c r="J6" s="1860"/>
      <c r="K6" s="1860"/>
      <c r="L6" s="1860"/>
      <c r="M6" s="1860"/>
      <c r="N6" s="1860"/>
    </row>
    <row r="7" spans="1:14" ht="24.75" customHeight="1">
      <c r="A7" s="1860"/>
      <c r="B7" s="1860"/>
      <c r="C7" s="1860"/>
      <c r="D7" s="1860"/>
      <c r="E7" s="1860"/>
      <c r="F7" s="1860"/>
      <c r="G7" s="1860"/>
      <c r="H7" s="1860"/>
      <c r="I7" s="1860"/>
      <c r="J7" s="1860"/>
      <c r="K7" s="1860"/>
      <c r="L7" s="1860"/>
      <c r="M7" s="1860"/>
      <c r="N7" s="1860"/>
    </row>
    <row r="8" spans="1:14" ht="12" customHeight="1">
      <c r="A8" s="1860"/>
      <c r="B8" s="1860"/>
      <c r="C8" s="1860"/>
      <c r="D8" s="1860"/>
      <c r="E8" s="1860"/>
      <c r="F8" s="1860"/>
      <c r="G8" s="1860"/>
      <c r="H8" s="1860"/>
      <c r="I8" s="1860"/>
      <c r="J8" s="1860"/>
      <c r="K8" s="1860"/>
      <c r="L8" s="1860"/>
      <c r="M8" s="1860"/>
      <c r="N8" s="1860"/>
    </row>
    <row r="9" spans="1:14" ht="16.5" customHeight="1">
      <c r="A9" s="1860"/>
      <c r="B9" s="1860"/>
      <c r="C9" s="1860"/>
      <c r="D9" s="1860"/>
      <c r="E9" s="1860"/>
      <c r="F9" s="1860"/>
      <c r="G9" s="1860"/>
      <c r="H9" s="1860"/>
      <c r="I9" s="1860"/>
      <c r="J9" s="1860"/>
      <c r="K9" s="1860"/>
      <c r="L9" s="1860"/>
      <c r="M9" s="1860"/>
      <c r="N9" s="1860"/>
    </row>
    <row r="10" spans="1:14">
      <c r="A10" s="1860"/>
      <c r="B10" s="1860"/>
      <c r="C10" s="1860"/>
      <c r="D10" s="1860"/>
      <c r="E10" s="1860"/>
      <c r="F10" s="1860"/>
      <c r="G10" s="1860"/>
      <c r="H10" s="1860"/>
      <c r="I10" s="1860"/>
      <c r="J10" s="1860"/>
      <c r="K10" s="1860"/>
      <c r="L10" s="1860"/>
      <c r="M10" s="1860"/>
      <c r="N10" s="1860"/>
    </row>
    <row r="11" spans="1:14">
      <c r="A11" s="1860"/>
      <c r="B11" s="1860"/>
      <c r="C11" s="1860"/>
      <c r="D11" s="1860"/>
      <c r="E11" s="1860"/>
      <c r="F11" s="1860"/>
      <c r="G11" s="1860"/>
      <c r="H11" s="1860"/>
      <c r="I11" s="1860"/>
      <c r="J11" s="1860"/>
      <c r="K11" s="1860"/>
      <c r="L11" s="1860"/>
      <c r="M11" s="1860"/>
      <c r="N11" s="1860"/>
    </row>
    <row r="12" spans="1:14">
      <c r="A12" s="1860"/>
      <c r="B12" s="1860"/>
      <c r="C12" s="1860"/>
      <c r="D12" s="1860"/>
      <c r="E12" s="1860"/>
      <c r="F12" s="1860"/>
      <c r="G12" s="1860"/>
      <c r="H12" s="1860"/>
      <c r="I12" s="1860"/>
      <c r="J12" s="1860"/>
      <c r="K12" s="1860"/>
      <c r="L12" s="1860"/>
      <c r="M12" s="1860"/>
      <c r="N12" s="1860"/>
    </row>
    <row r="13" spans="1:14">
      <c r="A13" s="1860"/>
      <c r="B13" s="1860"/>
      <c r="C13" s="1860"/>
      <c r="D13" s="1860"/>
      <c r="E13" s="1860"/>
      <c r="F13" s="1860"/>
      <c r="G13" s="1860"/>
      <c r="H13" s="1860"/>
      <c r="I13" s="1860"/>
      <c r="J13" s="1860"/>
      <c r="K13" s="1860"/>
      <c r="L13" s="1860"/>
      <c r="M13" s="1860"/>
      <c r="N13" s="1860"/>
    </row>
    <row r="14" spans="1:14">
      <c r="A14" s="1860"/>
      <c r="B14" s="1860"/>
      <c r="C14" s="1860"/>
      <c r="D14" s="1860"/>
      <c r="E14" s="1860"/>
      <c r="F14" s="1860"/>
      <c r="G14" s="1860"/>
      <c r="H14" s="1860"/>
      <c r="I14" s="1860"/>
      <c r="J14" s="1860"/>
      <c r="K14" s="1860"/>
      <c r="L14" s="1860"/>
      <c r="M14" s="1860"/>
      <c r="N14" s="1860"/>
    </row>
    <row r="15" spans="1:14">
      <c r="A15" s="1860"/>
      <c r="B15" s="1860"/>
      <c r="C15" s="1860"/>
      <c r="D15" s="1860"/>
      <c r="E15" s="1860"/>
      <c r="F15" s="1860"/>
      <c r="G15" s="1860"/>
      <c r="H15" s="1860"/>
      <c r="I15" s="1860"/>
      <c r="J15" s="1860"/>
      <c r="K15" s="1860"/>
      <c r="L15" s="1860"/>
      <c r="M15" s="1860"/>
      <c r="N15" s="1860"/>
    </row>
    <row r="16" spans="1:14">
      <c r="A16" s="1860"/>
      <c r="B16" s="1860"/>
      <c r="C16" s="1860"/>
      <c r="D16" s="1860"/>
      <c r="E16" s="1860"/>
      <c r="F16" s="1860"/>
      <c r="G16" s="1860"/>
      <c r="H16" s="1860"/>
      <c r="I16" s="1860"/>
      <c r="J16" s="1860"/>
      <c r="K16" s="1860"/>
      <c r="L16" s="1860"/>
      <c r="M16" s="1860"/>
      <c r="N16" s="1860"/>
    </row>
    <row r="17" spans="1:14">
      <c r="A17" s="1860"/>
      <c r="B17" s="1860"/>
      <c r="C17" s="1860"/>
      <c r="D17" s="1860"/>
      <c r="E17" s="1860"/>
      <c r="F17" s="1860"/>
      <c r="G17" s="1860"/>
      <c r="H17" s="1860"/>
      <c r="I17" s="1860"/>
      <c r="J17" s="1860"/>
      <c r="K17" s="1860"/>
      <c r="L17" s="1860"/>
      <c r="M17" s="1860"/>
      <c r="N17" s="1860"/>
    </row>
    <row r="18" spans="1:14">
      <c r="A18" s="1860"/>
      <c r="B18" s="1860"/>
      <c r="C18" s="1860"/>
      <c r="D18" s="1860"/>
      <c r="E18" s="1860"/>
      <c r="F18" s="1860"/>
      <c r="G18" s="1860"/>
      <c r="H18" s="1860"/>
      <c r="I18" s="1860"/>
      <c r="J18" s="1860"/>
      <c r="K18" s="1860"/>
      <c r="L18" s="1860"/>
      <c r="M18" s="1860"/>
      <c r="N18" s="1860"/>
    </row>
    <row r="19" spans="1:14">
      <c r="A19" s="1860"/>
      <c r="B19" s="1860"/>
      <c r="C19" s="1860"/>
      <c r="D19" s="1860"/>
      <c r="E19" s="1860"/>
      <c r="F19" s="1860"/>
      <c r="G19" s="1860"/>
      <c r="H19" s="1860"/>
      <c r="I19" s="1860"/>
      <c r="J19" s="1860"/>
      <c r="K19" s="1860"/>
      <c r="L19" s="1860"/>
      <c r="M19" s="1860"/>
      <c r="N19" s="1860"/>
    </row>
    <row r="20" spans="1:14">
      <c r="A20" s="1860"/>
      <c r="B20" s="1860"/>
      <c r="C20" s="1860"/>
      <c r="D20" s="1860"/>
      <c r="E20" s="1860"/>
      <c r="F20" s="1860"/>
      <c r="G20" s="1860"/>
      <c r="H20" s="1860"/>
      <c r="I20" s="1860"/>
      <c r="J20" s="1860"/>
      <c r="K20" s="1860"/>
      <c r="L20" s="1860"/>
      <c r="M20" s="1860"/>
      <c r="N20" s="1860"/>
    </row>
    <row r="21" spans="1:14">
      <c r="A21" s="1860"/>
      <c r="B21" s="1860"/>
      <c r="C21" s="1860"/>
      <c r="D21" s="1860"/>
      <c r="E21" s="1860"/>
      <c r="F21" s="1860"/>
      <c r="G21" s="1860"/>
      <c r="H21" s="1860"/>
      <c r="I21" s="1860"/>
      <c r="J21" s="1860"/>
      <c r="K21" s="1860"/>
      <c r="L21" s="1860"/>
      <c r="M21" s="1860"/>
      <c r="N21" s="1860"/>
    </row>
    <row r="22" spans="1:14">
      <c r="A22" s="1860"/>
      <c r="B22" s="1860"/>
      <c r="C22" s="1860"/>
      <c r="D22" s="1860"/>
      <c r="E22" s="1860"/>
      <c r="F22" s="1860"/>
      <c r="G22" s="1860"/>
      <c r="H22" s="1860"/>
      <c r="I22" s="1860"/>
      <c r="J22" s="1860"/>
      <c r="K22" s="1860"/>
      <c r="L22" s="1860"/>
      <c r="M22" s="1860"/>
      <c r="N22" s="1860"/>
    </row>
    <row r="23" spans="1:14">
      <c r="A23" s="1860"/>
      <c r="B23" s="1860"/>
      <c r="C23" s="1860"/>
      <c r="D23" s="1860"/>
      <c r="E23" s="1860"/>
      <c r="F23" s="1860"/>
      <c r="G23" s="1860"/>
      <c r="H23" s="1860"/>
      <c r="I23" s="1860"/>
      <c r="J23" s="1860"/>
      <c r="K23" s="1860"/>
      <c r="L23" s="1860"/>
      <c r="M23" s="1860"/>
      <c r="N23" s="1860"/>
    </row>
    <row r="24" spans="1:14">
      <c r="A24" s="1860"/>
      <c r="B24" s="1860"/>
      <c r="C24" s="1860"/>
      <c r="D24" s="1860"/>
      <c r="E24" s="1860"/>
      <c r="F24" s="1860"/>
      <c r="G24" s="1860"/>
      <c r="H24" s="1860"/>
      <c r="I24" s="1860"/>
      <c r="J24" s="1860"/>
      <c r="K24" s="1860"/>
      <c r="L24" s="1860"/>
      <c r="M24" s="1860"/>
      <c r="N24" s="1860"/>
    </row>
    <row r="25" spans="1:14">
      <c r="A25" s="1860"/>
      <c r="B25" s="1860"/>
      <c r="C25" s="1860"/>
      <c r="D25" s="1860"/>
      <c r="E25" s="1860"/>
      <c r="F25" s="1860"/>
      <c r="G25" s="1860"/>
      <c r="H25" s="1860"/>
      <c r="I25" s="1860"/>
      <c r="J25" s="1860"/>
      <c r="K25" s="1860"/>
      <c r="L25" s="1860"/>
      <c r="M25" s="1860"/>
      <c r="N25" s="1860"/>
    </row>
    <row r="26" spans="1:14">
      <c r="A26" s="1860"/>
      <c r="B26" s="1860"/>
      <c r="C26" s="1860"/>
      <c r="D26" s="1860"/>
      <c r="E26" s="1860"/>
      <c r="F26" s="1860"/>
      <c r="G26" s="1860"/>
      <c r="H26" s="1860"/>
      <c r="I26" s="1860"/>
      <c r="J26" s="1860"/>
      <c r="K26" s="1860"/>
      <c r="L26" s="1860"/>
      <c r="M26" s="1860"/>
      <c r="N26" s="1860"/>
    </row>
    <row r="27" spans="1:14">
      <c r="A27" s="1860"/>
      <c r="B27" s="1860"/>
      <c r="C27" s="1860"/>
      <c r="D27" s="1860"/>
      <c r="E27" s="1860"/>
      <c r="F27" s="1860"/>
      <c r="G27" s="1860"/>
      <c r="H27" s="1860"/>
      <c r="I27" s="1860"/>
      <c r="J27" s="1860"/>
      <c r="K27" s="1860"/>
      <c r="L27" s="1860"/>
      <c r="M27" s="1860"/>
      <c r="N27" s="1860"/>
    </row>
    <row r="28" spans="1:14">
      <c r="A28" s="1860"/>
      <c r="B28" s="1860"/>
      <c r="C28" s="1860"/>
      <c r="D28" s="1860"/>
      <c r="E28" s="1860"/>
      <c r="F28" s="1860"/>
      <c r="G28" s="1860"/>
      <c r="H28" s="1860"/>
      <c r="I28" s="1860"/>
      <c r="J28" s="1860"/>
      <c r="K28" s="1860"/>
      <c r="L28" s="1860"/>
      <c r="M28" s="1860"/>
      <c r="N28" s="1860"/>
    </row>
    <row r="29" spans="1:14">
      <c r="A29" s="1860"/>
      <c r="B29" s="1860"/>
      <c r="C29" s="1860"/>
      <c r="D29" s="1860"/>
      <c r="E29" s="1860"/>
      <c r="F29" s="1860"/>
      <c r="G29" s="1860"/>
      <c r="H29" s="1860"/>
      <c r="I29" s="1860"/>
      <c r="J29" s="1860"/>
      <c r="K29" s="1860"/>
      <c r="L29" s="1860"/>
      <c r="M29" s="1860"/>
      <c r="N29" s="1860"/>
    </row>
    <row r="30" spans="1:14" ht="42.75" customHeight="1">
      <c r="A30" s="1860"/>
      <c r="B30" s="1860"/>
      <c r="C30" s="1860"/>
      <c r="D30" s="1860"/>
      <c r="E30" s="1860"/>
      <c r="F30" s="1860"/>
      <c r="G30" s="1860"/>
      <c r="H30" s="1860"/>
      <c r="I30" s="1860"/>
      <c r="J30" s="1860"/>
      <c r="K30" s="1860"/>
      <c r="L30" s="1860"/>
      <c r="M30" s="1860"/>
      <c r="N30" s="1860"/>
    </row>
    <row r="31" spans="1:14" ht="42.75" customHeight="1">
      <c r="A31" s="1860"/>
      <c r="B31" s="1860"/>
      <c r="C31" s="1860"/>
      <c r="D31" s="1860"/>
      <c r="E31" s="1860"/>
      <c r="F31" s="1860"/>
      <c r="G31" s="1860"/>
      <c r="H31" s="1860"/>
      <c r="I31" s="1860"/>
      <c r="J31" s="1860"/>
      <c r="K31" s="1860"/>
      <c r="L31" s="1860"/>
      <c r="M31" s="1860"/>
      <c r="N31" s="1860"/>
    </row>
    <row r="32" spans="1:14" ht="42.75" customHeight="1">
      <c r="A32" s="1860"/>
      <c r="B32" s="1860"/>
      <c r="C32" s="1860"/>
      <c r="D32" s="1860"/>
      <c r="E32" s="1860"/>
      <c r="F32" s="1860"/>
      <c r="G32" s="1860"/>
      <c r="H32" s="1860"/>
      <c r="I32" s="1860"/>
      <c r="J32" s="1860"/>
      <c r="K32" s="1860"/>
      <c r="L32" s="1860"/>
      <c r="M32" s="1860"/>
      <c r="N32" s="1860"/>
    </row>
    <row r="33" spans="1:14" ht="42.75" customHeight="1">
      <c r="A33" s="1860"/>
      <c r="B33" s="1860"/>
      <c r="C33" s="1860"/>
      <c r="D33" s="1860"/>
      <c r="E33" s="1860"/>
      <c r="F33" s="1860"/>
      <c r="G33" s="1860"/>
      <c r="H33" s="1860"/>
      <c r="I33" s="1860"/>
      <c r="J33" s="1860"/>
      <c r="K33" s="1860"/>
      <c r="L33" s="1860"/>
      <c r="M33" s="1860"/>
      <c r="N33" s="1860"/>
    </row>
    <row r="34" spans="1:14" ht="24.75" customHeight="1">
      <c r="A34" s="1860"/>
      <c r="B34" s="1860"/>
      <c r="C34" s="1860"/>
      <c r="D34" s="1860"/>
      <c r="E34" s="1860"/>
      <c r="F34" s="1860"/>
      <c r="G34" s="1860"/>
      <c r="H34" s="1860"/>
      <c r="I34" s="1860"/>
      <c r="J34" s="1860"/>
      <c r="K34" s="1860"/>
      <c r="L34" s="1860"/>
      <c r="M34" s="1860"/>
      <c r="N34" s="1860"/>
    </row>
    <row r="35" spans="1:14" ht="24.75" customHeight="1">
      <c r="A35" s="1860"/>
      <c r="B35" s="1860"/>
      <c r="C35" s="1860"/>
      <c r="D35" s="1860"/>
      <c r="E35" s="1860"/>
      <c r="F35" s="1860"/>
      <c r="G35" s="1860"/>
      <c r="H35" s="1860"/>
      <c r="I35" s="1860"/>
      <c r="J35" s="1860"/>
      <c r="K35" s="1860"/>
      <c r="L35" s="1860"/>
      <c r="M35" s="1860"/>
      <c r="N35" s="1860"/>
    </row>
    <row r="36" spans="1:14" ht="24.75" customHeight="1">
      <c r="A36" s="1860"/>
      <c r="B36" s="1860"/>
      <c r="C36" s="1860"/>
      <c r="D36" s="1860"/>
      <c r="E36" s="1860"/>
      <c r="F36" s="1860"/>
      <c r="G36" s="1860"/>
      <c r="H36" s="1860"/>
      <c r="I36" s="1860"/>
      <c r="J36" s="1860"/>
      <c r="K36" s="1860"/>
      <c r="L36" s="1860"/>
      <c r="M36" s="1860"/>
      <c r="N36" s="1860"/>
    </row>
    <row r="37" spans="1:14" ht="24.75" customHeight="1">
      <c r="A37" s="1860"/>
      <c r="B37" s="1860"/>
      <c r="C37" s="1860"/>
      <c r="D37" s="1860"/>
      <c r="E37" s="1860"/>
      <c r="F37" s="1860"/>
      <c r="G37" s="1860"/>
      <c r="H37" s="1860"/>
      <c r="I37" s="1860"/>
      <c r="J37" s="1860"/>
      <c r="K37" s="1860"/>
      <c r="L37" s="1860"/>
      <c r="M37" s="1860"/>
      <c r="N37" s="1860"/>
    </row>
    <row r="38" spans="1:14" ht="45" customHeight="1">
      <c r="A38" s="1860"/>
      <c r="B38" s="1860"/>
      <c r="C38" s="1860"/>
      <c r="D38" s="1860"/>
      <c r="E38" s="1860"/>
      <c r="F38" s="1860"/>
      <c r="G38" s="1860"/>
      <c r="H38" s="1860"/>
      <c r="I38" s="1860"/>
      <c r="J38" s="1860"/>
      <c r="K38" s="1860"/>
      <c r="L38" s="1860"/>
      <c r="M38" s="1860"/>
      <c r="N38" s="1860"/>
    </row>
    <row r="39" spans="1:14" ht="45" customHeight="1">
      <c r="A39" s="1860"/>
      <c r="B39" s="1860"/>
      <c r="C39" s="1860"/>
      <c r="D39" s="1860"/>
      <c r="E39" s="1860"/>
      <c r="F39" s="1860"/>
      <c r="G39" s="1860"/>
      <c r="H39" s="1860"/>
      <c r="I39" s="1860"/>
      <c r="J39" s="1860"/>
      <c r="K39" s="1860"/>
      <c r="L39" s="1860"/>
      <c r="M39" s="1860"/>
      <c r="N39" s="1860"/>
    </row>
    <row r="40" spans="1:14" ht="45" customHeight="1">
      <c r="A40" s="1860"/>
      <c r="B40" s="1860"/>
      <c r="C40" s="1860"/>
      <c r="D40" s="1860"/>
      <c r="E40" s="1860"/>
      <c r="F40" s="1860"/>
      <c r="G40" s="1860"/>
      <c r="H40" s="1860"/>
      <c r="I40" s="1860"/>
      <c r="J40" s="1860"/>
      <c r="K40" s="1860"/>
      <c r="L40" s="1860"/>
      <c r="M40" s="1860"/>
      <c r="N40" s="1860"/>
    </row>
    <row r="41" spans="1:14" ht="45" customHeight="1">
      <c r="A41" s="1860"/>
      <c r="B41" s="1860"/>
      <c r="C41" s="1860"/>
      <c r="D41" s="1860"/>
      <c r="E41" s="1860"/>
      <c r="F41" s="1860"/>
      <c r="G41" s="1860"/>
      <c r="H41" s="1860"/>
      <c r="I41" s="1860"/>
      <c r="J41" s="1860"/>
      <c r="K41" s="1860"/>
      <c r="L41" s="1860"/>
      <c r="M41" s="1860"/>
      <c r="N41" s="1860"/>
    </row>
    <row r="42" spans="1:14" ht="45" customHeight="1">
      <c r="A42" s="1860"/>
      <c r="B42" s="1860"/>
      <c r="C42" s="1860"/>
      <c r="D42" s="1860"/>
      <c r="E42" s="1860"/>
      <c r="F42" s="1860"/>
      <c r="G42" s="1860"/>
      <c r="H42" s="1860"/>
      <c r="I42" s="1860"/>
      <c r="J42" s="1860"/>
      <c r="K42" s="1860"/>
      <c r="L42" s="1860"/>
      <c r="M42" s="1860"/>
      <c r="N42" s="1860"/>
    </row>
    <row r="43" spans="1:14" ht="126.75" customHeight="1">
      <c r="A43" s="1860"/>
      <c r="B43" s="1860"/>
      <c r="C43" s="1860"/>
      <c r="D43" s="1860"/>
      <c r="E43" s="1860"/>
      <c r="F43" s="1860"/>
      <c r="G43" s="1860"/>
      <c r="H43" s="1860"/>
      <c r="I43" s="1860"/>
      <c r="J43" s="1860"/>
      <c r="K43" s="1860"/>
      <c r="L43" s="1860"/>
      <c r="M43" s="1860"/>
      <c r="N43" s="1860"/>
    </row>
    <row r="44" spans="1:14" ht="45" customHeight="1">
      <c r="A44" s="1860"/>
      <c r="B44" s="1860"/>
      <c r="C44" s="1860"/>
      <c r="D44" s="1860"/>
      <c r="E44" s="1860"/>
      <c r="F44" s="1860"/>
      <c r="G44" s="1860"/>
      <c r="H44" s="1860"/>
      <c r="I44" s="1860"/>
      <c r="J44" s="1860"/>
      <c r="K44" s="1860"/>
      <c r="L44" s="1860"/>
      <c r="M44" s="1860"/>
      <c r="N44" s="1860"/>
    </row>
    <row r="45" spans="1:14" ht="45" customHeight="1">
      <c r="A45" s="1860"/>
      <c r="B45" s="1860"/>
      <c r="C45" s="1860"/>
      <c r="D45" s="1860"/>
      <c r="E45" s="1860"/>
      <c r="F45" s="1860"/>
      <c r="G45" s="1860"/>
      <c r="H45" s="1860"/>
      <c r="I45" s="1860"/>
      <c r="J45" s="1860"/>
      <c r="K45" s="1860"/>
      <c r="L45" s="1860"/>
      <c r="M45" s="1860"/>
      <c r="N45" s="1860"/>
    </row>
    <row r="46" spans="1:14" ht="45" customHeight="1">
      <c r="A46" s="1860"/>
      <c r="B46" s="1860"/>
      <c r="C46" s="1860"/>
      <c r="D46" s="1860"/>
      <c r="E46" s="1860"/>
      <c r="F46" s="1860"/>
      <c r="G46" s="1860"/>
      <c r="H46" s="1860"/>
      <c r="I46" s="1860"/>
      <c r="J46" s="1860"/>
      <c r="K46" s="1860"/>
      <c r="L46" s="1860"/>
      <c r="M46" s="1860"/>
      <c r="N46" s="1860"/>
    </row>
    <row r="47" spans="1:14" ht="88.5" customHeight="1">
      <c r="A47" s="1860"/>
      <c r="B47" s="1860"/>
      <c r="C47" s="1860"/>
      <c r="D47" s="1860"/>
      <c r="E47" s="1860"/>
      <c r="F47" s="1860"/>
      <c r="G47" s="1860"/>
      <c r="H47" s="1860"/>
      <c r="I47" s="1860"/>
      <c r="J47" s="1860"/>
      <c r="K47" s="1860"/>
      <c r="L47" s="1860"/>
      <c r="M47" s="1860"/>
      <c r="N47" s="1860"/>
    </row>
    <row r="48" spans="1:14" ht="408.75" customHeight="1">
      <c r="A48" s="1860"/>
      <c r="B48" s="1860"/>
      <c r="C48" s="1860"/>
      <c r="D48" s="1860"/>
      <c r="E48" s="1860"/>
      <c r="F48" s="1860"/>
      <c r="G48" s="1860"/>
      <c r="H48" s="1860"/>
      <c r="I48" s="1860"/>
      <c r="J48" s="1860"/>
      <c r="K48" s="1860"/>
      <c r="L48" s="1860"/>
      <c r="M48" s="1860"/>
      <c r="N48" s="1860"/>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V37"/>
  <sheetViews>
    <sheetView showGridLines="0" view="pageBreakPreview" zoomScale="85" zoomScaleNormal="100" zoomScaleSheetLayoutView="85" workbookViewId="0">
      <selection activeCell="A5" sqref="A5:J37"/>
    </sheetView>
  </sheetViews>
  <sheetFormatPr baseColWidth="10" defaultColWidth="11.42578125" defaultRowHeight="15"/>
  <cols>
    <col min="1" max="3" width="11.42578125" style="383"/>
    <col min="4" max="4" width="20.7109375" style="383" customWidth="1"/>
    <col min="5" max="5" width="21.140625" style="383" customWidth="1"/>
    <col min="6" max="6" width="11.5703125" style="383" customWidth="1"/>
    <col min="7" max="7" width="15.42578125" style="383" customWidth="1"/>
    <col min="8" max="8" width="23.5703125" style="383" customWidth="1"/>
    <col min="9" max="9" width="21.5703125" style="383" customWidth="1"/>
    <col min="10" max="10" width="16" style="383" customWidth="1"/>
    <col min="11" max="11" width="11.5703125" style="383" customWidth="1"/>
    <col min="12" max="12" width="41.140625" style="498" customWidth="1"/>
    <col min="13" max="13" width="12.42578125" style="498" customWidth="1"/>
    <col min="14" max="14" width="11.42578125" style="595"/>
    <col min="15" max="15" width="13.5703125" style="498" customWidth="1"/>
    <col min="16" max="17" width="13.28515625" style="498" customWidth="1"/>
    <col min="18" max="22" width="11.42578125" style="498"/>
    <col min="23" max="16384" width="11.42578125" style="383"/>
  </cols>
  <sheetData>
    <row r="2" spans="1:19" ht="32.25" customHeight="1"/>
    <row r="3" spans="1:19">
      <c r="L3" s="1615" t="str">
        <f>+'II.3. Empl x sector '!F4</f>
        <v>Total Empresas</v>
      </c>
      <c r="M3" s="1615">
        <f>+'II.3. Empl x sector '!F20</f>
        <v>101543</v>
      </c>
      <c r="N3" s="1616">
        <f>+M3/$M$3</f>
        <v>1</v>
      </c>
    </row>
    <row r="4" spans="1:19">
      <c r="L4" s="1617" t="str">
        <f>+'II.3. Empl x sector '!B4</f>
        <v>Empresas Privadas</v>
      </c>
      <c r="M4" s="1618">
        <f>+'II.3. Empl x sector '!B20</f>
        <v>100872</v>
      </c>
      <c r="N4" s="1619">
        <f>+M4/$M$3</f>
        <v>0.99339196202593971</v>
      </c>
    </row>
    <row r="5" spans="1:19">
      <c r="A5" s="1861" t="s">
        <v>1157</v>
      </c>
      <c r="B5" s="1862"/>
      <c r="C5" s="1862"/>
      <c r="D5" s="1862"/>
      <c r="E5" s="1862"/>
      <c r="F5" s="1862"/>
      <c r="G5" s="1862"/>
      <c r="H5" s="1862"/>
      <c r="I5" s="1862"/>
      <c r="J5" s="1862"/>
      <c r="L5" s="1617" t="str">
        <f>+'II.3. Empl x sector '!C4</f>
        <v xml:space="preserve"> Empresas Públicas </v>
      </c>
      <c r="M5" s="1618">
        <f>+'II.3. Empl x sector '!C20</f>
        <v>601</v>
      </c>
      <c r="N5" s="1619">
        <f>+M5/$M$3</f>
        <v>5.9186748471091065E-3</v>
      </c>
      <c r="O5" s="403">
        <f>+(M5+M6)/M3</f>
        <v>6.6080379740602506E-3</v>
      </c>
    </row>
    <row r="6" spans="1:19">
      <c r="A6" s="1862"/>
      <c r="B6" s="1862"/>
      <c r="C6" s="1862"/>
      <c r="D6" s="1862"/>
      <c r="E6" s="1862"/>
      <c r="F6" s="1862"/>
      <c r="G6" s="1862"/>
      <c r="H6" s="1862"/>
      <c r="I6" s="1862"/>
      <c r="J6" s="1862"/>
      <c r="L6" s="1617" t="str">
        <f>+'II.3. Empl x sector '!D4</f>
        <v>Empresas Públicas Centralizadas</v>
      </c>
      <c r="M6" s="1618">
        <f>+'II.3. Empl x sector '!D20</f>
        <v>70</v>
      </c>
      <c r="N6" s="1619">
        <f>+M6/$M$3</f>
        <v>6.8936312695114384E-4</v>
      </c>
      <c r="O6" s="498">
        <f>+M6+M5</f>
        <v>671</v>
      </c>
    </row>
    <row r="7" spans="1:19">
      <c r="A7" s="1862"/>
      <c r="B7" s="1862"/>
      <c r="C7" s="1862"/>
      <c r="D7" s="1862"/>
      <c r="E7" s="1862"/>
      <c r="F7" s="1862"/>
      <c r="G7" s="1862"/>
      <c r="H7" s="1862"/>
      <c r="I7" s="1862"/>
      <c r="J7" s="1862"/>
      <c r="L7" s="458" t="str">
        <f>+Tabla2[[#Headers],[Empresas y Empleados sin claficar]]</f>
        <v>Empresas y Empleados sin claficar</v>
      </c>
      <c r="M7" s="458">
        <f>+'II.3. Empl x sector '!K20</f>
        <v>0</v>
      </c>
      <c r="N7" s="1619">
        <f>+M7/M3</f>
        <v>0</v>
      </c>
      <c r="O7" s="383"/>
      <c r="P7" s="383"/>
      <c r="Q7" s="383"/>
      <c r="R7" s="383"/>
      <c r="S7" s="383"/>
    </row>
    <row r="8" spans="1:19" ht="12" customHeight="1">
      <c r="A8" s="1862"/>
      <c r="B8" s="1862"/>
      <c r="C8" s="1862"/>
      <c r="D8" s="1862"/>
      <c r="E8" s="1862"/>
      <c r="F8" s="1862"/>
      <c r="G8" s="1862"/>
      <c r="H8" s="1862"/>
      <c r="I8" s="1862"/>
      <c r="J8" s="1862"/>
      <c r="L8" s="595"/>
    </row>
    <row r="9" spans="1:19" ht="16.5" customHeight="1">
      <c r="A9" s="1862"/>
      <c r="B9" s="1862"/>
      <c r="C9" s="1862"/>
      <c r="D9" s="1862"/>
      <c r="E9" s="1862"/>
      <c r="F9" s="1862"/>
      <c r="G9" s="1862"/>
      <c r="H9" s="1862"/>
      <c r="I9" s="1862"/>
      <c r="J9" s="1862"/>
      <c r="L9" s="596" t="str">
        <f>+'II.3. Empl x sector '!J4</f>
        <v>Total  Empleados</v>
      </c>
      <c r="M9" s="596">
        <f>+'II.3. Empl x sector '!$J$20</f>
        <v>2389739</v>
      </c>
      <c r="N9" s="597">
        <f>+M9/$M$9</f>
        <v>1</v>
      </c>
    </row>
    <row r="10" spans="1:19" ht="31.5" customHeight="1">
      <c r="A10" s="1862"/>
      <c r="B10" s="1862"/>
      <c r="C10" s="1862"/>
      <c r="D10" s="1862"/>
      <c r="E10" s="1862"/>
      <c r="F10" s="1862"/>
      <c r="G10" s="1862"/>
      <c r="H10" s="1862"/>
      <c r="I10" s="1862"/>
      <c r="J10" s="1862"/>
      <c r="L10" s="596" t="str">
        <f>+'II.3. Empl x sector '!G4</f>
        <v xml:space="preserve"> Empleados Privados</v>
      </c>
      <c r="M10" s="598">
        <f>+'II.3. Empl x sector '!$G$20</f>
        <v>1684079</v>
      </c>
      <c r="N10" s="597">
        <f>+M10/$M$9</f>
        <v>0.70471252299937359</v>
      </c>
    </row>
    <row r="11" spans="1:19">
      <c r="A11" s="1862"/>
      <c r="B11" s="1862"/>
      <c r="C11" s="1862"/>
      <c r="D11" s="1862"/>
      <c r="E11" s="1862"/>
      <c r="F11" s="1862"/>
      <c r="G11" s="1862"/>
      <c r="H11" s="1862"/>
      <c r="I11" s="1862"/>
      <c r="J11" s="1862"/>
      <c r="L11" s="596" t="str">
        <f>+'II.3. Empl x sector '!H4</f>
        <v xml:space="preserve">Empleados  Públicos </v>
      </c>
      <c r="M11" s="598">
        <f>+'II.3. Empl x sector '!$H$20</f>
        <v>333751</v>
      </c>
      <c r="N11" s="597">
        <f>+M11/$M$9</f>
        <v>0.13966002145004119</v>
      </c>
    </row>
    <row r="12" spans="1:19">
      <c r="A12" s="1862"/>
      <c r="B12" s="1862"/>
      <c r="C12" s="1862"/>
      <c r="D12" s="1862"/>
      <c r="E12" s="1862"/>
      <c r="F12" s="1862"/>
      <c r="G12" s="1862"/>
      <c r="H12" s="1862"/>
      <c r="I12" s="1862"/>
      <c r="J12" s="1862"/>
      <c r="L12" s="596" t="str">
        <f>+'II.3. Empl x sector '!I4</f>
        <v>Empleados Públicos Centralizados</v>
      </c>
      <c r="M12" s="598">
        <f>+'II.3. Empl x sector '!$I$20</f>
        <v>371909</v>
      </c>
      <c r="N12" s="597">
        <f>+M12/$M$9</f>
        <v>0.15562745555058524</v>
      </c>
    </row>
    <row r="13" spans="1:19" ht="29.25" customHeight="1">
      <c r="A13" s="1862"/>
      <c r="B13" s="1862"/>
      <c r="C13" s="1862"/>
      <c r="D13" s="1862"/>
      <c r="E13" s="1862"/>
      <c r="F13" s="1862"/>
      <c r="G13" s="1862"/>
      <c r="H13" s="1862"/>
      <c r="I13" s="1862"/>
      <c r="J13" s="1862"/>
      <c r="K13" s="498"/>
      <c r="L13" s="498" t="str">
        <f>+Tabla2[[#Headers],[Relación Promedio Empleados / Empresas]]</f>
        <v>Relación Promedio Empleados / Empresas</v>
      </c>
      <c r="N13" s="498">
        <f>+'II.3. Empl x sector '!L20</f>
        <v>23.534256423387138</v>
      </c>
    </row>
    <row r="14" spans="1:19">
      <c r="A14" s="1862"/>
      <c r="B14" s="1862"/>
      <c r="C14" s="1862"/>
      <c r="D14" s="1862"/>
      <c r="E14" s="1862"/>
      <c r="F14" s="1862"/>
      <c r="G14" s="1862"/>
      <c r="H14" s="1862"/>
      <c r="I14" s="1862"/>
      <c r="J14" s="1862"/>
    </row>
    <row r="15" spans="1:19" ht="13.5" customHeight="1">
      <c r="A15" s="1862"/>
      <c r="B15" s="1862"/>
      <c r="C15" s="1862"/>
      <c r="D15" s="1862"/>
      <c r="E15" s="1862"/>
      <c r="F15" s="1862"/>
      <c r="G15" s="1862"/>
      <c r="H15" s="1862"/>
      <c r="I15" s="1862"/>
      <c r="J15" s="1862"/>
    </row>
    <row r="16" spans="1:19">
      <c r="A16" s="1862"/>
      <c r="B16" s="1862"/>
      <c r="C16" s="1862"/>
      <c r="D16" s="1862"/>
      <c r="E16" s="1862"/>
      <c r="F16" s="1862"/>
      <c r="G16" s="1862"/>
      <c r="H16" s="1862"/>
      <c r="I16" s="1862"/>
      <c r="J16" s="1862"/>
    </row>
    <row r="17" spans="1:17" ht="25.5" customHeight="1">
      <c r="A17" s="1862"/>
      <c r="B17" s="1862"/>
      <c r="C17" s="1862"/>
      <c r="D17" s="1862"/>
      <c r="E17" s="1862"/>
      <c r="F17" s="1862"/>
      <c r="G17" s="1862"/>
      <c r="H17" s="1862"/>
      <c r="I17" s="1862"/>
      <c r="J17" s="1862"/>
    </row>
    <row r="18" spans="1:17" ht="45">
      <c r="A18" s="1862"/>
      <c r="B18" s="1862"/>
      <c r="C18" s="1862"/>
      <c r="D18" s="1862"/>
      <c r="E18" s="1862"/>
      <c r="F18" s="1862"/>
      <c r="G18" s="1862"/>
      <c r="H18" s="1862"/>
      <c r="I18" s="1862"/>
      <c r="J18" s="1862"/>
      <c r="L18" s="599" t="str">
        <f>+' II.4.Empr x No. de empl'!A4</f>
        <v>Rango de Empleados</v>
      </c>
      <c r="M18" s="599" t="str">
        <f>+' II.4.Empr x No. de empl'!B4</f>
        <v>Empresas por rango</v>
      </c>
      <c r="N18" s="599" t="str">
        <f>+' II.4.Empr x No. de empl'!C4</f>
        <v>% Empresas por rango</v>
      </c>
      <c r="O18" s="599" t="str">
        <f>+' II.4.Empr x No. de empl'!D4</f>
        <v>Empleados por rango</v>
      </c>
      <c r="P18" s="599" t="str">
        <f>+' II.4.Empr x No. de empl'!E4</f>
        <v>% Empleados por rango</v>
      </c>
    </row>
    <row r="19" spans="1:17">
      <c r="A19" s="1862"/>
      <c r="B19" s="1862"/>
      <c r="C19" s="1862"/>
      <c r="D19" s="1862"/>
      <c r="E19" s="1862"/>
      <c r="F19" s="1862"/>
      <c r="G19" s="1862"/>
      <c r="H19" s="1862"/>
      <c r="I19" s="1862"/>
      <c r="J19" s="1862"/>
      <c r="L19" s="598" t="str">
        <f>+' II.4.Empr x No. de empl'!A5</f>
        <v xml:space="preserve">1 y 5 </v>
      </c>
      <c r="M19" s="600">
        <f>+' II.4.Empr x No. de empl'!B5</f>
        <v>62178</v>
      </c>
      <c r="N19" s="601">
        <f>+' II.4.Empr x No. de empl'!C5</f>
        <v>0.61233172153668891</v>
      </c>
      <c r="O19" s="600">
        <f>+' II.4.Empr x No. de empl'!D5</f>
        <v>154522</v>
      </c>
      <c r="P19" s="601">
        <f>+' II.4.Empr x No. de empl'!E5</f>
        <v>6.4659887202345334E-2</v>
      </c>
      <c r="Q19" s="403">
        <f>+P19+P20+P21</f>
        <v>0.18268483190404416</v>
      </c>
    </row>
    <row r="20" spans="1:17">
      <c r="A20" s="1862"/>
      <c r="B20" s="1862"/>
      <c r="C20" s="1862"/>
      <c r="D20" s="1862"/>
      <c r="E20" s="1862"/>
      <c r="F20" s="1862"/>
      <c r="G20" s="1862"/>
      <c r="H20" s="1862"/>
      <c r="I20" s="1862"/>
      <c r="J20" s="1862"/>
      <c r="L20" s="598" t="str">
        <f>+' II.4.Empr x No. de empl'!A6</f>
        <v xml:space="preserve"> 6 y 10 </v>
      </c>
      <c r="M20" s="600">
        <f>+' II.4.Empr x No. de empl'!B6</f>
        <v>17415</v>
      </c>
      <c r="N20" s="601">
        <f>+' II.4.Empr x No. de empl'!C6</f>
        <v>0.17150369794077386</v>
      </c>
      <c r="O20" s="600">
        <f>+' II.4.Empr x No. de empl'!D6</f>
        <v>132156</v>
      </c>
      <c r="P20" s="601">
        <f>+' II.4.Empr x No. de empl'!E6</f>
        <v>5.5300811878652552E-2</v>
      </c>
      <c r="Q20" s="403">
        <f>+N19+N20+N21</f>
        <v>0.88614675556168332</v>
      </c>
    </row>
    <row r="21" spans="1:17">
      <c r="A21" s="1862"/>
      <c r="B21" s="1862"/>
      <c r="C21" s="1862"/>
      <c r="D21" s="1862"/>
      <c r="E21" s="1862"/>
      <c r="F21" s="1862"/>
      <c r="G21" s="1862"/>
      <c r="H21" s="1862"/>
      <c r="I21" s="1862"/>
      <c r="J21" s="1862"/>
      <c r="L21" s="598" t="str">
        <f>+' II.4.Empr x No. de empl'!A7</f>
        <v xml:space="preserve"> 11 y 20  </v>
      </c>
      <c r="M21" s="600">
        <f>+' II.4.Empr x No. de empl'!B7</f>
        <v>10389</v>
      </c>
      <c r="N21" s="601">
        <f>+' II.4.Empr x No. de empl'!C7</f>
        <v>0.10231133608422048</v>
      </c>
      <c r="O21" s="600">
        <f>+' II.4.Empr x No. de empl'!D7</f>
        <v>149896</v>
      </c>
      <c r="P21" s="601">
        <f>+' II.4.Empr x No. de empl'!E7</f>
        <v>6.2724132823046272E-2</v>
      </c>
    </row>
    <row r="22" spans="1:17">
      <c r="A22" s="1862"/>
      <c r="B22" s="1862"/>
      <c r="C22" s="1862"/>
      <c r="D22" s="1862"/>
      <c r="E22" s="1862"/>
      <c r="F22" s="1862"/>
      <c r="G22" s="1862"/>
      <c r="H22" s="1862"/>
      <c r="I22" s="1862"/>
      <c r="J22" s="1862"/>
      <c r="L22" s="598" t="str">
        <f>+' II.4.Empr x No. de empl'!A8</f>
        <v xml:space="preserve"> 21 y 50 </v>
      </c>
      <c r="M22" s="600">
        <f>+' II.4.Empr x No. de empl'!B8</f>
        <v>7163</v>
      </c>
      <c r="N22" s="601">
        <f>+' II.4.Empr x No. de empl'!C8</f>
        <v>7.054154397644348E-2</v>
      </c>
      <c r="O22" s="600">
        <f>+' II.4.Empr x No. de empl'!D8</f>
        <v>226957</v>
      </c>
      <c r="P22" s="601">
        <f>+' II.4.Empr x No. de empl'!E8</f>
        <v>9.4970386221914616E-2</v>
      </c>
    </row>
    <row r="23" spans="1:17">
      <c r="A23" s="1862"/>
      <c r="B23" s="1862"/>
      <c r="C23" s="1862"/>
      <c r="D23" s="1862"/>
      <c r="E23" s="1862"/>
      <c r="F23" s="1862"/>
      <c r="G23" s="1862"/>
      <c r="H23" s="1862"/>
      <c r="I23" s="1862"/>
      <c r="J23" s="1862"/>
      <c r="L23" s="598" t="str">
        <f>+' II.4.Empr x No. de empl'!A9</f>
        <v xml:space="preserve"> 51 y 100  </v>
      </c>
      <c r="M23" s="600">
        <f>+' II.4.Empr x No. de empl'!B9</f>
        <v>2115</v>
      </c>
      <c r="N23" s="601">
        <f>+' II.4.Empr x No. de empl'!C9</f>
        <v>2.0828614478595273E-2</v>
      </c>
      <c r="O23" s="600">
        <f>+' II.4.Empr x No. de empl'!D9</f>
        <v>148911</v>
      </c>
      <c r="P23" s="601">
        <f>+' II.4.Empr x No. de empl'!E9</f>
        <v>6.2311958576697468E-2</v>
      </c>
    </row>
    <row r="24" spans="1:17">
      <c r="A24" s="1862"/>
      <c r="B24" s="1862"/>
      <c r="C24" s="1862"/>
      <c r="D24" s="1862"/>
      <c r="E24" s="1862"/>
      <c r="F24" s="1862"/>
      <c r="G24" s="1862"/>
      <c r="H24" s="1862"/>
      <c r="I24" s="1862"/>
      <c r="J24" s="1862"/>
      <c r="L24" s="598" t="str">
        <f>+' II.4.Empr x No. de empl'!A10</f>
        <v xml:space="preserve"> 101 y 500  </v>
      </c>
      <c r="M24" s="600">
        <f>+' II.4.Empr x No. de empl'!B10</f>
        <v>1740</v>
      </c>
      <c r="N24" s="601">
        <f>+' II.4.Empr x No. de empl'!C10</f>
        <v>1.7135597727071291E-2</v>
      </c>
      <c r="O24" s="600">
        <f>+' II.4.Empr x No. de empl'!D10</f>
        <v>361765</v>
      </c>
      <c r="P24" s="601">
        <f>+' II.4.Empr x No. de empl'!E10</f>
        <v>0.15138093018312254</v>
      </c>
    </row>
    <row r="25" spans="1:17">
      <c r="A25" s="1862"/>
      <c r="B25" s="1862"/>
      <c r="C25" s="1862"/>
      <c r="D25" s="1862"/>
      <c r="E25" s="1862"/>
      <c r="F25" s="1862"/>
      <c r="G25" s="1862"/>
      <c r="H25" s="1862"/>
      <c r="I25" s="1862"/>
      <c r="J25" s="1862"/>
      <c r="L25" s="598" t="str">
        <f>+' II.4.Empr x No. de empl'!A11</f>
        <v xml:space="preserve"> 501 y 1,000 </v>
      </c>
      <c r="M25" s="600">
        <f>+' II.4.Empr x No. de empl'!B11</f>
        <v>278</v>
      </c>
      <c r="N25" s="601">
        <f>+' II.4.Empr x No. de empl'!C11</f>
        <v>2.737756418463114E-3</v>
      </c>
      <c r="O25" s="600">
        <f>+' II.4.Empr x No. de empl'!D11</f>
        <v>196849</v>
      </c>
      <c r="P25" s="601">
        <f>+' II.4.Empr x No. de empl'!E11</f>
        <v>8.2371663167021381E-2</v>
      </c>
    </row>
    <row r="26" spans="1:17">
      <c r="A26" s="1862"/>
      <c r="B26" s="1862"/>
      <c r="C26" s="1862"/>
      <c r="D26" s="1862"/>
      <c r="E26" s="1862"/>
      <c r="F26" s="1862"/>
      <c r="G26" s="1862"/>
      <c r="H26" s="1862"/>
      <c r="I26" s="1862"/>
      <c r="J26" s="1862"/>
      <c r="L26" s="598" t="str">
        <f>+' II.4.Empr x No. de empl'!A12</f>
        <v xml:space="preserve"> 1,001 y 10,000  </v>
      </c>
      <c r="M26" s="600">
        <f>+' II.4.Empr x No. de empl'!B12</f>
        <v>255</v>
      </c>
      <c r="N26" s="601">
        <f>+' II.4.Empr x No. de empl'!C12</f>
        <v>2.5112513910363096E-3</v>
      </c>
      <c r="O26" s="600">
        <f>+' II.4.Empr x No. de empl'!D12</f>
        <v>575796</v>
      </c>
      <c r="P26" s="601">
        <f>+' II.4.Empr x No. de empl'!E12</f>
        <v>0.24094241863010857</v>
      </c>
    </row>
    <row r="27" spans="1:17">
      <c r="A27" s="1862"/>
      <c r="B27" s="1862"/>
      <c r="C27" s="1862"/>
      <c r="D27" s="1862"/>
      <c r="E27" s="1862"/>
      <c r="F27" s="1862"/>
      <c r="G27" s="1862"/>
      <c r="H27" s="1862"/>
      <c r="I27" s="1862"/>
      <c r="J27" s="1862"/>
      <c r="L27" s="598" t="str">
        <f>+' II.4.Empr x No. de empl'!A13</f>
        <v xml:space="preserve"> Mas de 10,000 </v>
      </c>
      <c r="M27" s="600">
        <f>+' II.4.Empr x No. de empl'!B13</f>
        <v>10</v>
      </c>
      <c r="N27" s="601">
        <f>+' II.4.Empr x No. de empl'!C13</f>
        <v>9.8480446707306269E-5</v>
      </c>
      <c r="O27" s="600">
        <f>+' II.4.Empr x No. de empl'!D13</f>
        <v>442914</v>
      </c>
      <c r="P27" s="601">
        <f>+' II.4.Empr x No. de empl'!E13</f>
        <v>0.18533781131709129</v>
      </c>
    </row>
    <row r="28" spans="1:17">
      <c r="A28" s="1862"/>
      <c r="B28" s="1862"/>
      <c r="C28" s="1862"/>
      <c r="D28" s="1862"/>
      <c r="E28" s="1862"/>
      <c r="F28" s="1862"/>
      <c r="G28" s="1862"/>
      <c r="H28" s="1862"/>
      <c r="I28" s="1862"/>
      <c r="J28" s="1862"/>
      <c r="L28" s="596" t="str">
        <f>+' II.4.Empr x No. de empl'!A14</f>
        <v>Total</v>
      </c>
      <c r="M28" s="602">
        <f>+' II.4.Empr x No. de empl'!B14</f>
        <v>101543</v>
      </c>
      <c r="N28" s="601">
        <f>+' II.4.Empr x No. de empl'!C14</f>
        <v>1.0000000000000002</v>
      </c>
      <c r="O28" s="602">
        <f>+' II.4.Empr x No. de empl'!D14</f>
        <v>2389766</v>
      </c>
      <c r="P28" s="601">
        <f>+' II.4.Empr x No. de empl'!E14</f>
        <v>1</v>
      </c>
    </row>
    <row r="29" spans="1:17">
      <c r="A29" s="1862"/>
      <c r="B29" s="1862"/>
      <c r="C29" s="1862"/>
      <c r="D29" s="1862"/>
      <c r="E29" s="1862"/>
      <c r="F29" s="1862"/>
      <c r="G29" s="1862"/>
      <c r="H29" s="1862"/>
      <c r="I29" s="1862"/>
      <c r="J29" s="1862"/>
    </row>
    <row r="30" spans="1:17">
      <c r="A30" s="1862"/>
      <c r="B30" s="1862"/>
      <c r="C30" s="1862"/>
      <c r="D30" s="1862"/>
      <c r="E30" s="1862"/>
      <c r="F30" s="1862"/>
      <c r="G30" s="1862"/>
      <c r="H30" s="1862"/>
      <c r="I30" s="1862"/>
      <c r="J30" s="1862"/>
    </row>
    <row r="31" spans="1:17">
      <c r="A31" s="1862"/>
      <c r="B31" s="1862"/>
      <c r="C31" s="1862"/>
      <c r="D31" s="1862"/>
      <c r="E31" s="1862"/>
      <c r="F31" s="1862"/>
      <c r="G31" s="1862"/>
      <c r="H31" s="1862"/>
      <c r="I31" s="1862"/>
      <c r="J31" s="1862"/>
    </row>
    <row r="32" spans="1:17" ht="14.25" customHeight="1">
      <c r="A32" s="1862"/>
      <c r="B32" s="1862"/>
      <c r="C32" s="1862"/>
      <c r="D32" s="1862"/>
      <c r="E32" s="1862"/>
      <c r="F32" s="1862"/>
      <c r="G32" s="1862"/>
      <c r="H32" s="1862"/>
      <c r="I32" s="1862"/>
      <c r="J32" s="1862"/>
    </row>
    <row r="33" spans="1:12" ht="14.25" customHeight="1">
      <c r="A33" s="1862"/>
      <c r="B33" s="1862"/>
      <c r="C33" s="1862"/>
      <c r="D33" s="1862"/>
      <c r="E33" s="1862"/>
      <c r="F33" s="1862"/>
      <c r="G33" s="1862"/>
      <c r="H33" s="1862"/>
      <c r="I33" s="1862"/>
      <c r="J33" s="1862"/>
      <c r="L33" s="498">
        <v>0</v>
      </c>
    </row>
    <row r="34" spans="1:12" ht="14.25" customHeight="1">
      <c r="A34" s="1862"/>
      <c r="B34" s="1862"/>
      <c r="C34" s="1862"/>
      <c r="D34" s="1862"/>
      <c r="E34" s="1862"/>
      <c r="F34" s="1862"/>
      <c r="G34" s="1862"/>
      <c r="H34" s="1862"/>
      <c r="I34" s="1862"/>
      <c r="J34" s="1862"/>
    </row>
    <row r="35" spans="1:12">
      <c r="A35" s="1862"/>
      <c r="B35" s="1862"/>
      <c r="C35" s="1862"/>
      <c r="D35" s="1862"/>
      <c r="E35" s="1862"/>
      <c r="F35" s="1862"/>
      <c r="G35" s="1862"/>
      <c r="H35" s="1862"/>
      <c r="I35" s="1862"/>
      <c r="J35" s="1862"/>
    </row>
    <row r="36" spans="1:12" ht="31.5" customHeight="1">
      <c r="A36" s="1862"/>
      <c r="B36" s="1862"/>
      <c r="C36" s="1862"/>
      <c r="D36" s="1862"/>
      <c r="E36" s="1862"/>
      <c r="F36" s="1862"/>
      <c r="G36" s="1862"/>
      <c r="H36" s="1862"/>
      <c r="I36" s="1862"/>
      <c r="J36" s="1862"/>
    </row>
    <row r="37" spans="1:12">
      <c r="A37" s="1862"/>
      <c r="B37" s="1862"/>
      <c r="C37" s="1862"/>
      <c r="D37" s="1862"/>
      <c r="E37" s="1862"/>
      <c r="F37" s="1862"/>
      <c r="G37" s="1862"/>
      <c r="H37" s="1862"/>
      <c r="I37" s="1862"/>
      <c r="J37" s="1862"/>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L38"/>
  <sheetViews>
    <sheetView showGridLines="0" view="pageBreakPreview" zoomScale="115" zoomScaleNormal="85" zoomScaleSheetLayoutView="115" workbookViewId="0">
      <selection activeCell="A6" sqref="A6:L27"/>
    </sheetView>
  </sheetViews>
  <sheetFormatPr baseColWidth="10" defaultColWidth="11.42578125" defaultRowHeight="45.75" customHeight="1"/>
  <cols>
    <col min="1" max="1" width="12.7109375" style="1033" customWidth="1"/>
    <col min="2" max="2" width="10.5703125" style="1033" customWidth="1"/>
    <col min="3" max="3" width="11.28515625" style="1033" customWidth="1"/>
    <col min="4" max="5" width="14.140625" style="1033" customWidth="1"/>
    <col min="6" max="6" width="12" style="1033" customWidth="1"/>
    <col min="7" max="7" width="12.140625" style="1033" customWidth="1"/>
    <col min="8" max="8" width="12.5703125" style="1033" customWidth="1"/>
    <col min="9" max="9" width="14.140625" style="1033" customWidth="1"/>
    <col min="10" max="10" width="12.42578125" style="1033" customWidth="1"/>
    <col min="11" max="11" width="13.85546875" style="1033" customWidth="1"/>
    <col min="12" max="12" width="14.140625" style="1033" customWidth="1"/>
    <col min="13" max="14" width="11.42578125" style="383"/>
    <col min="15" max="15" width="12.7109375" style="383" bestFit="1" customWidth="1"/>
    <col min="16" max="16384" width="11.42578125" style="383"/>
  </cols>
  <sheetData>
    <row r="1" spans="1:12" ht="40.5" customHeight="1">
      <c r="A1" s="1863" t="s">
        <v>682</v>
      </c>
      <c r="B1" s="1863"/>
      <c r="C1" s="1863"/>
      <c r="D1" s="1863"/>
      <c r="E1" s="1863"/>
      <c r="F1" s="1863"/>
      <c r="G1" s="1863"/>
      <c r="H1" s="1863"/>
      <c r="I1" s="1863"/>
      <c r="J1" s="1863"/>
      <c r="K1" s="1863"/>
      <c r="L1" s="1863"/>
    </row>
    <row r="2" spans="1:12" ht="24" customHeight="1">
      <c r="A2" s="1863" t="str">
        <f>+'Resumen EEp'!O4</f>
        <v>Período:  Diciembre 2008 - Junio 2023</v>
      </c>
      <c r="B2" s="1863"/>
      <c r="C2" s="1863"/>
      <c r="D2" s="1863"/>
      <c r="E2" s="1863"/>
      <c r="F2" s="1863"/>
      <c r="G2" s="1863"/>
      <c r="H2" s="1863"/>
      <c r="I2" s="1863"/>
      <c r="J2" s="1863"/>
      <c r="K2" s="1863"/>
      <c r="L2" s="1863"/>
    </row>
    <row r="3" spans="1:12" ht="4.5" customHeight="1">
      <c r="A3" s="1032"/>
      <c r="B3" s="1032"/>
      <c r="C3" s="1032"/>
      <c r="D3" s="1032"/>
      <c r="E3" s="1032"/>
      <c r="F3" s="1032"/>
      <c r="G3" s="1032"/>
      <c r="H3" s="1032"/>
      <c r="I3" s="1032"/>
      <c r="J3" s="1032"/>
      <c r="K3" s="1032"/>
      <c r="L3" s="1032"/>
    </row>
    <row r="4" spans="1:12" s="406" customFormat="1" ht="48.75" customHeight="1">
      <c r="A4" s="1415" t="s">
        <v>0</v>
      </c>
      <c r="B4" s="1416" t="s">
        <v>134</v>
      </c>
      <c r="C4" s="1416" t="s">
        <v>946</v>
      </c>
      <c r="D4" s="1416" t="s">
        <v>947</v>
      </c>
      <c r="E4" s="1416" t="s">
        <v>1087</v>
      </c>
      <c r="F4" s="1416" t="s">
        <v>101</v>
      </c>
      <c r="G4" s="1416" t="s">
        <v>948</v>
      </c>
      <c r="H4" s="1416" t="s">
        <v>949</v>
      </c>
      <c r="I4" s="1416" t="s">
        <v>950</v>
      </c>
      <c r="J4" s="1416" t="s">
        <v>408</v>
      </c>
      <c r="K4" s="1417" t="s">
        <v>1086</v>
      </c>
      <c r="L4" s="1417" t="s">
        <v>141</v>
      </c>
    </row>
    <row r="5" spans="1:12" s="579" customFormat="1" ht="12.75" customHeight="1">
      <c r="A5" s="1413" t="s">
        <v>196</v>
      </c>
      <c r="B5" s="1418">
        <v>41379</v>
      </c>
      <c r="C5" s="1418">
        <v>304</v>
      </c>
      <c r="D5" s="1418">
        <v>74</v>
      </c>
      <c r="E5" s="1423"/>
      <c r="F5" s="1421">
        <f t="shared" ref="F5:F19" si="0">SUM(B5:E5)</f>
        <v>41757</v>
      </c>
      <c r="G5" s="1419">
        <v>863333</v>
      </c>
      <c r="H5" s="1419">
        <v>123254</v>
      </c>
      <c r="I5" s="1419">
        <v>201642</v>
      </c>
      <c r="J5" s="1421">
        <f>SUM(G5:I5)+Tabla2[[#This Row],[Empresas y Empleados sin claficar]]</f>
        <v>1188229</v>
      </c>
      <c r="K5" s="1423">
        <f>+Tabla2[[#This Row],[Empresas Pendiente en Clasificar]]</f>
        <v>0</v>
      </c>
      <c r="L5" s="1724">
        <f t="shared" ref="L5:L18" si="1">J5/F5</f>
        <v>28.455803817324043</v>
      </c>
    </row>
    <row r="6" spans="1:12" s="579" customFormat="1" ht="12.75" customHeight="1">
      <c r="A6" s="1413" t="s">
        <v>185</v>
      </c>
      <c r="B6" s="1418">
        <v>41179</v>
      </c>
      <c r="C6" s="1418">
        <v>412</v>
      </c>
      <c r="D6" s="1418">
        <v>80</v>
      </c>
      <c r="E6" s="1423"/>
      <c r="F6" s="1421">
        <f t="shared" si="0"/>
        <v>41671</v>
      </c>
      <c r="G6" s="1419">
        <v>869750</v>
      </c>
      <c r="H6" s="1419">
        <v>148220</v>
      </c>
      <c r="I6" s="1419">
        <v>209755</v>
      </c>
      <c r="J6" s="1421">
        <f>SUM(G6:I6)+Tabla2[[#This Row],[Empresas y Empleados sin claficar]]</f>
        <v>1227725</v>
      </c>
      <c r="K6" s="1423">
        <f>+Tabla2[[#This Row],[Empresas Pendiente en Clasificar]]</f>
        <v>0</v>
      </c>
      <c r="L6" s="1724">
        <f t="shared" si="1"/>
        <v>29.462335917064625</v>
      </c>
    </row>
    <row r="7" spans="1:12" s="579" customFormat="1" ht="12.75" customHeight="1">
      <c r="A7" s="1413" t="s">
        <v>186</v>
      </c>
      <c r="B7" s="1418">
        <v>43682</v>
      </c>
      <c r="C7" s="1418">
        <v>418</v>
      </c>
      <c r="D7" s="1418">
        <v>79</v>
      </c>
      <c r="E7" s="1423"/>
      <c r="F7" s="1421">
        <f t="shared" si="0"/>
        <v>44179</v>
      </c>
      <c r="G7" s="1419">
        <v>943828</v>
      </c>
      <c r="H7" s="1419">
        <v>136553</v>
      </c>
      <c r="I7" s="1419">
        <v>218706</v>
      </c>
      <c r="J7" s="1421">
        <f>SUM(G7:I7)+Tabla2[[#This Row],[Empresas y Empleados sin claficar]]</f>
        <v>1299087</v>
      </c>
      <c r="K7" s="1423">
        <f>+Tabla2[[#This Row],[Empresas Pendiente en Clasificar]]</f>
        <v>0</v>
      </c>
      <c r="L7" s="1724">
        <f t="shared" si="1"/>
        <v>29.405079336336268</v>
      </c>
    </row>
    <row r="8" spans="1:12" s="579" customFormat="1" ht="12.75" customHeight="1">
      <c r="A8" s="1413" t="s">
        <v>187</v>
      </c>
      <c r="B8" s="1418">
        <v>46674</v>
      </c>
      <c r="C8" s="1418">
        <v>469</v>
      </c>
      <c r="D8" s="1418">
        <v>79</v>
      </c>
      <c r="E8" s="1423"/>
      <c r="F8" s="1421">
        <f t="shared" si="0"/>
        <v>47222</v>
      </c>
      <c r="G8" s="1419">
        <v>996469</v>
      </c>
      <c r="H8" s="1419">
        <v>142319</v>
      </c>
      <c r="I8" s="1419">
        <v>225133</v>
      </c>
      <c r="J8" s="1421">
        <f>SUM(G8:I8)+Tabla2[[#This Row],[Empresas y Empleados sin claficar]]</f>
        <v>1363921</v>
      </c>
      <c r="K8" s="1423">
        <f>+Tabla2[[#This Row],[Empresas Pendiente en Clasificar]]</f>
        <v>0</v>
      </c>
      <c r="L8" s="1724">
        <f t="shared" si="1"/>
        <v>28.883168861971114</v>
      </c>
    </row>
    <row r="9" spans="1:12" s="579" customFormat="1" ht="12.75" customHeight="1">
      <c r="A9" s="1413" t="s">
        <v>197</v>
      </c>
      <c r="B9" s="1418">
        <v>50784</v>
      </c>
      <c r="C9" s="1418">
        <v>488</v>
      </c>
      <c r="D9" s="1418">
        <v>79</v>
      </c>
      <c r="E9" s="1423"/>
      <c r="F9" s="1421">
        <f t="shared" si="0"/>
        <v>51351</v>
      </c>
      <c r="G9" s="1419">
        <v>1035050</v>
      </c>
      <c r="H9" s="1419">
        <v>156354</v>
      </c>
      <c r="I9" s="1419">
        <v>236498</v>
      </c>
      <c r="J9" s="1421">
        <f>SUM(G9:I9)+Tabla2[[#This Row],[Empresas y Empleados sin claficar]]</f>
        <v>1427902</v>
      </c>
      <c r="K9" s="1423">
        <f>+Tabla2[[#This Row],[Empresas Pendiente en Clasificar]]</f>
        <v>0</v>
      </c>
      <c r="L9" s="1724">
        <f t="shared" si="1"/>
        <v>27.806702887967127</v>
      </c>
    </row>
    <row r="10" spans="1:12" s="579" customFormat="1" ht="12.75" customHeight="1">
      <c r="A10" s="1413" t="s">
        <v>207</v>
      </c>
      <c r="B10" s="1418">
        <v>58768</v>
      </c>
      <c r="C10" s="1418">
        <v>489</v>
      </c>
      <c r="D10" s="1418">
        <v>78</v>
      </c>
      <c r="E10" s="1423"/>
      <c r="F10" s="1421">
        <f t="shared" si="0"/>
        <v>59335</v>
      </c>
      <c r="G10" s="1419">
        <v>1110841</v>
      </c>
      <c r="H10" s="1419">
        <v>166811</v>
      </c>
      <c r="I10" s="1419">
        <v>249006</v>
      </c>
      <c r="J10" s="1421">
        <f>SUM(G10:I10)+Tabla2[[#This Row],[Empresas y Empleados sin claficar]]</f>
        <v>1526658</v>
      </c>
      <c r="K10" s="1423">
        <f>+Tabla2[[#This Row],[Empresas Pendiente en Clasificar]]</f>
        <v>0</v>
      </c>
      <c r="L10" s="1724">
        <f t="shared" si="1"/>
        <v>25.729468273363107</v>
      </c>
    </row>
    <row r="11" spans="1:12" s="579" customFormat="1" ht="12.75" customHeight="1">
      <c r="A11" s="1413" t="s">
        <v>228</v>
      </c>
      <c r="B11" s="1418">
        <v>65073</v>
      </c>
      <c r="C11" s="1418">
        <v>519</v>
      </c>
      <c r="D11" s="1418">
        <v>74</v>
      </c>
      <c r="E11" s="1423"/>
      <c r="F11" s="1421">
        <f t="shared" si="0"/>
        <v>65666</v>
      </c>
      <c r="G11" s="1419">
        <v>1193568</v>
      </c>
      <c r="H11" s="1419">
        <v>176595</v>
      </c>
      <c r="I11" s="1419">
        <v>281039</v>
      </c>
      <c r="J11" s="1421">
        <f>SUM(G11:I11)+Tabla2[[#This Row],[Empresas y Empleados sin claficar]]</f>
        <v>1651202</v>
      </c>
      <c r="K11" s="1423">
        <f>+Tabla2[[#This Row],[Empresas Pendiente en Clasificar]]</f>
        <v>0</v>
      </c>
      <c r="L11" s="1724">
        <f t="shared" si="1"/>
        <v>25.145463405719855</v>
      </c>
    </row>
    <row r="12" spans="1:12" s="579" customFormat="1" ht="12.75" customHeight="1">
      <c r="A12" s="1413" t="s">
        <v>403</v>
      </c>
      <c r="B12" s="1418">
        <v>69404</v>
      </c>
      <c r="C12" s="1418">
        <v>542</v>
      </c>
      <c r="D12" s="1418">
        <v>73</v>
      </c>
      <c r="E12" s="1423"/>
      <c r="F12" s="1421">
        <f t="shared" si="0"/>
        <v>70019</v>
      </c>
      <c r="G12" s="1419">
        <v>1268556</v>
      </c>
      <c r="H12" s="1419">
        <v>189220</v>
      </c>
      <c r="I12" s="1419">
        <v>301682</v>
      </c>
      <c r="J12" s="1421">
        <f>SUM(G12:I12)+Tabla2[[#This Row],[Empresas y Empleados sin claficar]]</f>
        <v>1759458</v>
      </c>
      <c r="K12" s="1423">
        <f>+Tabla2[[#This Row],[Empresas Pendiente en Clasificar]]</f>
        <v>0</v>
      </c>
      <c r="L12" s="1724">
        <f t="shared" si="1"/>
        <v>25.128293748839599</v>
      </c>
    </row>
    <row r="13" spans="1:12" s="579" customFormat="1" ht="12.75" customHeight="1">
      <c r="A13" s="1413" t="s">
        <v>415</v>
      </c>
      <c r="B13" s="1418">
        <v>74225</v>
      </c>
      <c r="C13" s="1418">
        <v>524</v>
      </c>
      <c r="D13" s="1418">
        <v>73</v>
      </c>
      <c r="E13" s="1423"/>
      <c r="F13" s="1421">
        <f t="shared" si="0"/>
        <v>74822</v>
      </c>
      <c r="G13" s="1419">
        <v>1365808</v>
      </c>
      <c r="H13" s="1419">
        <v>234553</v>
      </c>
      <c r="I13" s="1419">
        <v>287877</v>
      </c>
      <c r="J13" s="1421">
        <f>SUM(G13:I13)+Tabla2[[#This Row],[Empresas y Empleados sin claficar]]</f>
        <v>1888238</v>
      </c>
      <c r="K13" s="1423">
        <f>+Tabla2[[#This Row],[Empresas Pendiente en Clasificar]]</f>
        <v>0</v>
      </c>
      <c r="L13" s="1724">
        <f t="shared" si="1"/>
        <v>25.236401058512204</v>
      </c>
    </row>
    <row r="14" spans="1:12" s="579" customFormat="1" ht="12.75" customHeight="1">
      <c r="A14" s="1413" t="s">
        <v>431</v>
      </c>
      <c r="B14" s="1418">
        <v>78962</v>
      </c>
      <c r="C14" s="1418">
        <v>564</v>
      </c>
      <c r="D14" s="1418">
        <v>76</v>
      </c>
      <c r="E14" s="1423"/>
      <c r="F14" s="1421">
        <f t="shared" si="0"/>
        <v>79602</v>
      </c>
      <c r="G14" s="1419">
        <v>1446555</v>
      </c>
      <c r="H14" s="1419">
        <v>281553</v>
      </c>
      <c r="I14" s="1419">
        <v>322214</v>
      </c>
      <c r="J14" s="1421">
        <f>SUM(G14:I14)+Tabla2[[#This Row],[Empresas y Empleados sin claficar]]</f>
        <v>2050322</v>
      </c>
      <c r="K14" s="1423">
        <f>+Tabla2[[#This Row],[Empresas Pendiente en Clasificar]]</f>
        <v>0</v>
      </c>
      <c r="L14" s="1724">
        <f t="shared" si="1"/>
        <v>25.757166905354136</v>
      </c>
    </row>
    <row r="15" spans="1:12" s="579" customFormat="1" ht="12.75" customHeight="1">
      <c r="A15" s="1413" t="s">
        <v>442</v>
      </c>
      <c r="B15" s="1418">
        <v>84840</v>
      </c>
      <c r="C15" s="1418">
        <v>597</v>
      </c>
      <c r="D15" s="1418">
        <v>76</v>
      </c>
      <c r="E15" s="1423"/>
      <c r="F15" s="1421">
        <f t="shared" si="0"/>
        <v>85513</v>
      </c>
      <c r="G15" s="1419">
        <v>1546593</v>
      </c>
      <c r="H15" s="1419">
        <v>294564</v>
      </c>
      <c r="I15" s="1419">
        <v>332833</v>
      </c>
      <c r="J15" s="1421">
        <f>SUM(G15:I15)+Tabla2[[#This Row],[Empresas y Empleados sin claficar]]</f>
        <v>2173990</v>
      </c>
      <c r="K15" s="1423">
        <f>+Tabla2[[#This Row],[Empresas Pendiente en Clasificar]]</f>
        <v>0</v>
      </c>
      <c r="L15" s="1724">
        <f t="shared" si="1"/>
        <v>25.422918152795482</v>
      </c>
    </row>
    <row r="16" spans="1:12" s="579" customFormat="1" ht="12.75" customHeight="1">
      <c r="A16" s="1413" t="s">
        <v>525</v>
      </c>
      <c r="B16" s="1418">
        <v>90771</v>
      </c>
      <c r="C16" s="1418">
        <v>615</v>
      </c>
      <c r="D16" s="1418">
        <v>77</v>
      </c>
      <c r="E16" s="1423"/>
      <c r="F16" s="1421">
        <f t="shared" si="0"/>
        <v>91463</v>
      </c>
      <c r="G16" s="1419">
        <v>1600281</v>
      </c>
      <c r="H16" s="1419">
        <v>312660</v>
      </c>
      <c r="I16" s="1419">
        <v>342772</v>
      </c>
      <c r="J16" s="1421">
        <f>SUM(G16:I16)+Tabla2[[#This Row],[Empresas y Empleados sin claficar]]</f>
        <v>2255713</v>
      </c>
      <c r="K16" s="1423">
        <f>+Tabla2[[#This Row],[Empresas Pendiente en Clasificar]]</f>
        <v>0</v>
      </c>
      <c r="L16" s="1724">
        <f t="shared" si="1"/>
        <v>24.662573937001849</v>
      </c>
    </row>
    <row r="17" spans="1:12" s="579" customFormat="1" ht="12.75" customHeight="1">
      <c r="A17" s="1413" t="s">
        <v>564</v>
      </c>
      <c r="B17" s="1418">
        <v>91648</v>
      </c>
      <c r="C17" s="1418">
        <v>599</v>
      </c>
      <c r="D17" s="1418">
        <v>76</v>
      </c>
      <c r="E17" s="1423"/>
      <c r="F17" s="1421">
        <f t="shared" si="0"/>
        <v>92323</v>
      </c>
      <c r="G17" s="1419">
        <v>1465738</v>
      </c>
      <c r="H17" s="1419">
        <v>321920</v>
      </c>
      <c r="I17" s="1419">
        <v>329392</v>
      </c>
      <c r="J17" s="1421">
        <f>SUM(G17:I17)+Tabla2[[#This Row],[Empresas y Empleados sin claficar]]</f>
        <v>2117050</v>
      </c>
      <c r="K17" s="1423">
        <f>+Tabla2[[#This Row],[Empresas Pendiente en Clasificar]]</f>
        <v>0</v>
      </c>
      <c r="L17" s="1724">
        <f t="shared" si="1"/>
        <v>22.930905624817218</v>
      </c>
    </row>
    <row r="18" spans="1:12" s="579" customFormat="1" ht="12.75" customHeight="1">
      <c r="A18" s="1413" t="s">
        <v>679</v>
      </c>
      <c r="B18" s="1418">
        <v>103388</v>
      </c>
      <c r="C18" s="1418">
        <v>592</v>
      </c>
      <c r="D18" s="1418">
        <v>73</v>
      </c>
      <c r="E18" s="1418">
        <v>92</v>
      </c>
      <c r="F18" s="1421">
        <f t="shared" si="0"/>
        <v>104145</v>
      </c>
      <c r="G18" s="1419">
        <v>1659980</v>
      </c>
      <c r="H18" s="1419">
        <v>330733</v>
      </c>
      <c r="I18" s="1419">
        <v>361238</v>
      </c>
      <c r="J18" s="1421">
        <f>SUM(G18:I18)+Tabla2[[#This Row],[Empresas y Empleados sin claficar]]</f>
        <v>2352043</v>
      </c>
      <c r="K18" s="1423">
        <f>+Tabla2[[#This Row],[Empresas Pendiente en Clasificar]]</f>
        <v>92</v>
      </c>
      <c r="L18" s="1724">
        <f t="shared" si="1"/>
        <v>22.584310336550001</v>
      </c>
    </row>
    <row r="19" spans="1:12" s="579" customFormat="1" ht="12.75" customHeight="1">
      <c r="A19" s="1414" t="s">
        <v>961</v>
      </c>
      <c r="B19" s="1420">
        <v>98194</v>
      </c>
      <c r="C19" s="1420">
        <v>602</v>
      </c>
      <c r="D19" s="1420">
        <v>71</v>
      </c>
      <c r="E19" s="1418">
        <v>590</v>
      </c>
      <c r="F19" s="1421">
        <f t="shared" si="0"/>
        <v>99457</v>
      </c>
      <c r="G19" s="1422">
        <v>1664403</v>
      </c>
      <c r="H19" s="1422">
        <v>367589</v>
      </c>
      <c r="I19" s="1422">
        <v>372457</v>
      </c>
      <c r="J19" s="1421">
        <f>SUM(G19:I19)+Tabla2[[#This Row],[Empresas y Empleados sin claficar]]</f>
        <v>2405039</v>
      </c>
      <c r="K19" s="1423">
        <f>+Tabla2[[#This Row],[Empresas Pendiente en Clasificar]]</f>
        <v>590</v>
      </c>
      <c r="L19" s="1725">
        <v>24.320036007970305</v>
      </c>
    </row>
    <row r="20" spans="1:12" s="579" customFormat="1" ht="12.75" customHeight="1">
      <c r="A20" s="1414" t="str">
        <f>+'Resumen EEp'!O6</f>
        <v>Jun.23</v>
      </c>
      <c r="B20" s="1420">
        <f>+'Resumen EEp'!B10</f>
        <v>100872</v>
      </c>
      <c r="C20" s="1420">
        <f>+'Resumen EEp'!B11</f>
        <v>601</v>
      </c>
      <c r="D20" s="1420">
        <f>+'Resumen EEp'!B12</f>
        <v>70</v>
      </c>
      <c r="E20" s="1418">
        <f>+'Resumen EEp'!B13</f>
        <v>0</v>
      </c>
      <c r="F20" s="1421">
        <f>SUM(B20:E20)</f>
        <v>101543</v>
      </c>
      <c r="G20" s="1422">
        <f>+'Resumen EEp'!D10</f>
        <v>1684079</v>
      </c>
      <c r="H20" s="1422">
        <f>+'Resumen EEp'!D11</f>
        <v>333751</v>
      </c>
      <c r="I20" s="1422">
        <f>+'Resumen EEp'!D12</f>
        <v>371909</v>
      </c>
      <c r="J20" s="1421">
        <f>SUM(G20:I20)+Tabla2[[#This Row],[Empresas y Empleados sin claficar]]</f>
        <v>2389739</v>
      </c>
      <c r="K20" s="1423">
        <f>+Tabla2[[#This Row],[Empresas Pendiente en Clasificar]]</f>
        <v>0</v>
      </c>
      <c r="L20" s="1725">
        <f>J20/F20</f>
        <v>23.534256423387138</v>
      </c>
    </row>
    <row r="21" spans="1:12" s="1424" customFormat="1" ht="25.5" customHeight="1">
      <c r="A21" s="1864" t="s">
        <v>1120</v>
      </c>
      <c r="B21" s="1865"/>
      <c r="C21" s="1865"/>
      <c r="D21" s="1865"/>
      <c r="E21" s="1865"/>
      <c r="F21" s="1865"/>
      <c r="G21" s="1865"/>
      <c r="H21" s="1865"/>
      <c r="I21" s="1865"/>
      <c r="J21" s="1865"/>
      <c r="K21" s="1865"/>
      <c r="L21" s="1866"/>
    </row>
    <row r="22" spans="1:12" ht="64.5" customHeight="1"/>
    <row r="23" spans="1:12" ht="19.5" customHeight="1"/>
    <row r="24" spans="1:12" ht="19.5" customHeight="1"/>
    <row r="25" spans="1:12" ht="19.5" customHeight="1"/>
    <row r="26" spans="1:12" ht="19.5" customHeight="1"/>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G17:I20 B17:D20">
    <cfRule type="cellIs" dxfId="684"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9"/>
  <sheetViews>
    <sheetView showGridLines="0" view="pageBreakPreview" zoomScale="55" zoomScaleNormal="85" zoomScaleSheetLayoutView="55" workbookViewId="0">
      <selection activeCell="A6" sqref="A6:J27"/>
    </sheetView>
  </sheetViews>
  <sheetFormatPr baseColWidth="10" defaultColWidth="11.42578125" defaultRowHeight="13.5" customHeight="1"/>
  <cols>
    <col min="1" max="1" width="26.140625" style="19" customWidth="1"/>
    <col min="2" max="2" width="20.85546875" style="19" customWidth="1"/>
    <col min="3" max="3" width="22.5703125" style="19" customWidth="1"/>
    <col min="4" max="5" width="21" style="19" customWidth="1"/>
    <col min="6" max="7" width="29.5703125" style="19" customWidth="1"/>
    <col min="8" max="8" width="21.42578125" style="19" customWidth="1"/>
    <col min="9" max="9" width="34.28515625" style="19" customWidth="1"/>
    <col min="10" max="10" width="2.7109375" style="19" customWidth="1"/>
    <col min="11" max="11" width="25" style="1598" customWidth="1"/>
    <col min="12" max="16384" width="11.42578125" style="19"/>
  </cols>
  <sheetData>
    <row r="1" spans="1:11" ht="68.25" customHeight="1">
      <c r="A1" s="1869" t="s">
        <v>681</v>
      </c>
      <c r="B1" s="1869"/>
      <c r="C1" s="1869"/>
      <c r="D1" s="1869"/>
      <c r="E1" s="1869"/>
      <c r="F1" s="1869"/>
      <c r="G1" s="1869"/>
      <c r="H1" s="1869"/>
      <c r="I1" s="1869"/>
    </row>
    <row r="2" spans="1:11" ht="28.5" customHeight="1">
      <c r="A2" s="1870" t="str">
        <f>+'Resumen EEp'!O3</f>
        <v>Período: Junio 2023</v>
      </c>
      <c r="B2" s="1870"/>
      <c r="C2" s="1870"/>
      <c r="D2" s="1870"/>
      <c r="E2" s="1870"/>
      <c r="F2" s="1870"/>
      <c r="G2" s="1870"/>
      <c r="H2" s="1870"/>
      <c r="I2" s="1870"/>
    </row>
    <row r="3" spans="1:11" ht="16.5" customHeight="1">
      <c r="A3" s="1867"/>
      <c r="B3" s="1867"/>
      <c r="C3" s="1867"/>
      <c r="D3" s="1867"/>
      <c r="E3" s="1867"/>
      <c r="F3" s="1867"/>
      <c r="G3" s="1868"/>
      <c r="H3" s="1867"/>
      <c r="I3" s="1867"/>
    </row>
    <row r="4" spans="1:11" s="65" customFormat="1" ht="49.5" customHeight="1">
      <c r="A4" s="954" t="s">
        <v>229</v>
      </c>
      <c r="B4" s="955" t="s">
        <v>210</v>
      </c>
      <c r="C4" s="955" t="s">
        <v>208</v>
      </c>
      <c r="D4" s="955" t="s">
        <v>211</v>
      </c>
      <c r="E4" s="956" t="s">
        <v>209</v>
      </c>
      <c r="F4" s="63"/>
      <c r="G4" s="63"/>
      <c r="H4" s="63"/>
      <c r="I4" s="63"/>
      <c r="J4" s="64"/>
      <c r="K4" s="1599"/>
    </row>
    <row r="5" spans="1:11" ht="19.5" customHeight="1">
      <c r="A5" s="957" t="s">
        <v>230</v>
      </c>
      <c r="B5" s="958">
        <f>+'Resumen EEp'!L53</f>
        <v>62178</v>
      </c>
      <c r="C5" s="959">
        <f t="shared" ref="C5:C13" si="0">+B5/$B$14</f>
        <v>0.61233172153668891</v>
      </c>
      <c r="D5" s="958">
        <f>+'Resumen EEp'!M53</f>
        <v>154522</v>
      </c>
      <c r="E5" s="960">
        <f>+D5/$D$14</f>
        <v>6.4659887202345334E-2</v>
      </c>
      <c r="F5" s="32"/>
      <c r="G5" s="32"/>
      <c r="H5" s="32"/>
      <c r="I5" s="32"/>
      <c r="J5" s="55"/>
    </row>
    <row r="6" spans="1:11" ht="19.5" customHeight="1">
      <c r="A6" s="957" t="s">
        <v>888</v>
      </c>
      <c r="B6" s="958">
        <f>+'Resumen EEp'!L54</f>
        <v>17415</v>
      </c>
      <c r="C6" s="961">
        <f t="shared" si="0"/>
        <v>0.17150369794077386</v>
      </c>
      <c r="D6" s="958">
        <f>+'Resumen EEp'!M54</f>
        <v>132156</v>
      </c>
      <c r="E6" s="962">
        <f t="shared" ref="E6:E12" si="1">+D6/$D$14</f>
        <v>5.5300811878652552E-2</v>
      </c>
      <c r="F6" s="32"/>
      <c r="G6" s="32"/>
      <c r="H6" s="32"/>
      <c r="I6" s="32"/>
      <c r="J6" s="55"/>
    </row>
    <row r="7" spans="1:11" ht="19.5" customHeight="1">
      <c r="A7" s="957" t="s">
        <v>889</v>
      </c>
      <c r="B7" s="958">
        <f>+'Resumen EEp'!L55</f>
        <v>10389</v>
      </c>
      <c r="C7" s="961">
        <f t="shared" si="0"/>
        <v>0.10231133608422048</v>
      </c>
      <c r="D7" s="958">
        <f>+'Resumen EEp'!M55</f>
        <v>149896</v>
      </c>
      <c r="E7" s="962">
        <f t="shared" si="1"/>
        <v>6.2724132823046272E-2</v>
      </c>
      <c r="H7" s="32"/>
      <c r="I7" s="32"/>
      <c r="J7" s="55"/>
    </row>
    <row r="8" spans="1:11" ht="19.5" customHeight="1">
      <c r="A8" s="957" t="s">
        <v>890</v>
      </c>
      <c r="B8" s="958">
        <f>+'Resumen EEp'!L56</f>
        <v>7163</v>
      </c>
      <c r="C8" s="961">
        <f t="shared" si="0"/>
        <v>7.054154397644348E-2</v>
      </c>
      <c r="D8" s="958">
        <f>+'Resumen EEp'!M56</f>
        <v>226957</v>
      </c>
      <c r="E8" s="962">
        <f t="shared" si="1"/>
        <v>9.4970386221914616E-2</v>
      </c>
      <c r="F8" s="56"/>
      <c r="G8" s="56"/>
      <c r="H8" s="56"/>
      <c r="I8" s="56"/>
      <c r="J8" s="55"/>
    </row>
    <row r="9" spans="1:11" ht="19.5" customHeight="1">
      <c r="A9" s="957" t="s">
        <v>891</v>
      </c>
      <c r="B9" s="958">
        <f>+'Resumen EEp'!L57</f>
        <v>2115</v>
      </c>
      <c r="C9" s="961">
        <f t="shared" si="0"/>
        <v>2.0828614478595273E-2</v>
      </c>
      <c r="D9" s="958">
        <f>+'Resumen EEp'!M57</f>
        <v>148911</v>
      </c>
      <c r="E9" s="962">
        <f t="shared" si="1"/>
        <v>6.2311958576697468E-2</v>
      </c>
      <c r="F9" s="57"/>
      <c r="G9" s="57"/>
      <c r="H9" s="57"/>
      <c r="I9" s="57"/>
      <c r="J9" s="55"/>
    </row>
    <row r="10" spans="1:11" ht="19.5" customHeight="1">
      <c r="A10" s="957" t="s">
        <v>892</v>
      </c>
      <c r="B10" s="958">
        <f>+'Resumen EEp'!L58</f>
        <v>1740</v>
      </c>
      <c r="C10" s="961">
        <f t="shared" si="0"/>
        <v>1.7135597727071291E-2</v>
      </c>
      <c r="D10" s="958">
        <f>+'Resumen EEp'!M58</f>
        <v>361765</v>
      </c>
      <c r="E10" s="962">
        <f t="shared" si="1"/>
        <v>0.15138093018312254</v>
      </c>
      <c r="F10" s="32"/>
      <c r="G10" s="32"/>
      <c r="H10" s="32"/>
      <c r="I10" s="32"/>
      <c r="J10" s="55"/>
    </row>
    <row r="11" spans="1:11" ht="19.5" customHeight="1">
      <c r="A11" s="957" t="s">
        <v>893</v>
      </c>
      <c r="B11" s="958">
        <f>+'Resumen EEp'!L59</f>
        <v>278</v>
      </c>
      <c r="C11" s="961">
        <f t="shared" si="0"/>
        <v>2.737756418463114E-3</v>
      </c>
      <c r="D11" s="958">
        <f>+'Resumen EEp'!M59</f>
        <v>196849</v>
      </c>
      <c r="E11" s="962">
        <f t="shared" si="1"/>
        <v>8.2371663167021381E-2</v>
      </c>
      <c r="F11" s="32"/>
      <c r="G11" s="32"/>
      <c r="H11" s="32"/>
      <c r="I11" s="32"/>
      <c r="J11" s="55"/>
    </row>
    <row r="12" spans="1:11" ht="19.5" customHeight="1">
      <c r="A12" s="957" t="s">
        <v>894</v>
      </c>
      <c r="B12" s="958">
        <f>+'Resumen EEp'!L60</f>
        <v>255</v>
      </c>
      <c r="C12" s="961">
        <f t="shared" si="0"/>
        <v>2.5112513910363096E-3</v>
      </c>
      <c r="D12" s="958">
        <f>+'Resumen EEp'!M60</f>
        <v>575796</v>
      </c>
      <c r="E12" s="962">
        <f t="shared" si="1"/>
        <v>0.24094241863010857</v>
      </c>
      <c r="J12" s="57"/>
    </row>
    <row r="13" spans="1:11" ht="19.5" customHeight="1">
      <c r="A13" s="957" t="s">
        <v>895</v>
      </c>
      <c r="B13" s="958">
        <f>+'Resumen EEp'!L61</f>
        <v>10</v>
      </c>
      <c r="C13" s="961">
        <f t="shared" si="0"/>
        <v>9.8480446707306269E-5</v>
      </c>
      <c r="D13" s="958">
        <f>+'Resumen EEp'!M61</f>
        <v>442914</v>
      </c>
      <c r="E13" s="962">
        <f>+D13/$D$14</f>
        <v>0.18533781131709129</v>
      </c>
      <c r="F13" s="19" t="s">
        <v>6</v>
      </c>
      <c r="J13" s="55"/>
    </row>
    <row r="14" spans="1:11" ht="22.5" customHeight="1">
      <c r="A14" s="963" t="s">
        <v>1</v>
      </c>
      <c r="B14" s="964">
        <f>SUM(B5:B13)</f>
        <v>101543</v>
      </c>
      <c r="C14" s="965">
        <f>SUM(C5:C13)</f>
        <v>1.0000000000000002</v>
      </c>
      <c r="D14" s="964">
        <f>SUM(D5:D13)</f>
        <v>2389766</v>
      </c>
      <c r="E14" s="966">
        <f>SUM(E5:E13)</f>
        <v>1</v>
      </c>
      <c r="J14" s="55"/>
    </row>
    <row r="16" spans="1:11" ht="23.25"/>
    <row r="17" spans="11:11" ht="23.25">
      <c r="K17" s="1598">
        <f>+B14-'II.3. Empl x sector '!F20</f>
        <v>0</v>
      </c>
    </row>
    <row r="19" spans="11:11" ht="13.5" customHeight="1">
      <c r="K19" s="1598">
        <f>+D14-'II.3. Empl x sector '!J20</f>
        <v>27</v>
      </c>
    </row>
  </sheetData>
  <mergeCells count="3">
    <mergeCell ref="A3:I3"/>
    <mergeCell ref="A1:I1"/>
    <mergeCell ref="A2:I2"/>
  </mergeCells>
  <conditionalFormatting sqref="B5:E13">
    <cfRule type="cellIs" dxfId="666" priority="2" operator="equal">
      <formula>0</formula>
    </cfRule>
  </conditionalFormatting>
  <conditionalFormatting sqref="A4:E10 B6:B13 D6:D13">
    <cfRule type="cellIs" dxfId="665"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A6" sqref="A6:J27"/>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55" zoomScaleNormal="100" zoomScaleSheetLayoutView="55" workbookViewId="0">
      <selection activeCell="A6" sqref="A6:J27"/>
    </sheetView>
  </sheetViews>
  <sheetFormatPr baseColWidth="10" defaultColWidth="11.42578125" defaultRowHeight="18"/>
  <cols>
    <col min="1" max="1" width="11.42578125" style="383"/>
    <col min="2" max="5" width="26.140625" style="407" customWidth="1"/>
    <col min="6" max="6" width="33" style="407" customWidth="1"/>
    <col min="7" max="13" width="19.42578125" style="407" customWidth="1"/>
    <col min="14" max="16384" width="11.42578125" style="383"/>
  </cols>
  <sheetData>
    <row r="5" spans="1:13" ht="24.75" customHeight="1"/>
    <row r="6" spans="1:13" ht="409.5" customHeight="1">
      <c r="A6" s="1871" t="s">
        <v>1000</v>
      </c>
      <c r="B6" s="1871"/>
      <c r="C6" s="1871"/>
      <c r="D6" s="1871"/>
      <c r="E6" s="1871"/>
      <c r="F6" s="1871"/>
      <c r="G6" s="1871"/>
      <c r="H6" s="1871"/>
      <c r="I6" s="1871"/>
      <c r="J6" s="1871"/>
      <c r="K6" s="1871"/>
      <c r="L6" s="1871"/>
      <c r="M6" s="1871"/>
    </row>
    <row r="7" spans="1:13" ht="14.25">
      <c r="A7" s="1871"/>
      <c r="B7" s="1871"/>
      <c r="C7" s="1871"/>
      <c r="D7" s="1871"/>
      <c r="E7" s="1871"/>
      <c r="F7" s="1871"/>
      <c r="G7" s="1871"/>
      <c r="H7" s="1871"/>
      <c r="I7" s="1871"/>
      <c r="J7" s="1871"/>
      <c r="K7" s="1871"/>
      <c r="L7" s="1871"/>
      <c r="M7" s="1871"/>
    </row>
    <row r="8" spans="1:13" ht="14.25">
      <c r="A8" s="1871"/>
      <c r="B8" s="1871"/>
      <c r="C8" s="1871"/>
      <c r="D8" s="1871"/>
      <c r="E8" s="1871"/>
      <c r="F8" s="1871"/>
      <c r="G8" s="1871"/>
      <c r="H8" s="1871"/>
      <c r="I8" s="1871"/>
      <c r="J8" s="1871"/>
      <c r="K8" s="1871"/>
      <c r="L8" s="1871"/>
      <c r="M8" s="1871"/>
    </row>
    <row r="9" spans="1:13" ht="14.25">
      <c r="A9" s="1871"/>
      <c r="B9" s="1871"/>
      <c r="C9" s="1871"/>
      <c r="D9" s="1871"/>
      <c r="E9" s="1871"/>
      <c r="F9" s="1871"/>
      <c r="G9" s="1871"/>
      <c r="H9" s="1871"/>
      <c r="I9" s="1871"/>
      <c r="J9" s="1871"/>
      <c r="K9" s="1871"/>
      <c r="L9" s="1871"/>
      <c r="M9" s="1871"/>
    </row>
    <row r="10" spans="1:13" ht="14.25">
      <c r="A10" s="1871"/>
      <c r="B10" s="1871"/>
      <c r="C10" s="1871"/>
      <c r="D10" s="1871"/>
      <c r="E10" s="1871"/>
      <c r="F10" s="1871"/>
      <c r="G10" s="1871"/>
      <c r="H10" s="1871"/>
      <c r="I10" s="1871"/>
      <c r="J10" s="1871"/>
      <c r="K10" s="1871"/>
      <c r="L10" s="1871"/>
      <c r="M10" s="1871"/>
    </row>
    <row r="11" spans="1:13" ht="14.25">
      <c r="A11" s="1871"/>
      <c r="B11" s="1871"/>
      <c r="C11" s="1871"/>
      <c r="D11" s="1871"/>
      <c r="E11" s="1871"/>
      <c r="F11" s="1871"/>
      <c r="G11" s="1871"/>
      <c r="H11" s="1871"/>
      <c r="I11" s="1871"/>
      <c r="J11" s="1871"/>
      <c r="K11" s="1871"/>
      <c r="L11" s="1871"/>
      <c r="M11" s="1871"/>
    </row>
    <row r="12" spans="1:13" ht="14.25">
      <c r="A12" s="1871"/>
      <c r="B12" s="1871"/>
      <c r="C12" s="1871"/>
      <c r="D12" s="1871"/>
      <c r="E12" s="1871"/>
      <c r="F12" s="1871"/>
      <c r="G12" s="1871"/>
      <c r="H12" s="1871"/>
      <c r="I12" s="1871"/>
      <c r="J12" s="1871"/>
      <c r="K12" s="1871"/>
      <c r="L12" s="1871"/>
      <c r="M12" s="1871"/>
    </row>
    <row r="13" spans="1:13" ht="14.25">
      <c r="A13" s="1871"/>
      <c r="B13" s="1871"/>
      <c r="C13" s="1871"/>
      <c r="D13" s="1871"/>
      <c r="E13" s="1871"/>
      <c r="F13" s="1871"/>
      <c r="G13" s="1871"/>
      <c r="H13" s="1871"/>
      <c r="I13" s="1871"/>
      <c r="J13" s="1871"/>
      <c r="K13" s="1871"/>
      <c r="L13" s="1871"/>
      <c r="M13" s="1871"/>
    </row>
    <row r="14" spans="1:13" ht="14.25">
      <c r="A14" s="1871"/>
      <c r="B14" s="1871"/>
      <c r="C14" s="1871"/>
      <c r="D14" s="1871"/>
      <c r="E14" s="1871"/>
      <c r="F14" s="1871"/>
      <c r="G14" s="1871"/>
      <c r="H14" s="1871"/>
      <c r="I14" s="1871"/>
      <c r="J14" s="1871"/>
      <c r="K14" s="1871"/>
      <c r="L14" s="1871"/>
      <c r="M14" s="1871"/>
    </row>
    <row r="15" spans="1:13" ht="14.25">
      <c r="A15" s="1871"/>
      <c r="B15" s="1871"/>
      <c r="C15" s="1871"/>
      <c r="D15" s="1871"/>
      <c r="E15" s="1871"/>
      <c r="F15" s="1871"/>
      <c r="G15" s="1871"/>
      <c r="H15" s="1871"/>
      <c r="I15" s="1871"/>
      <c r="J15" s="1871"/>
      <c r="K15" s="1871"/>
      <c r="L15" s="1871"/>
      <c r="M15" s="1871"/>
    </row>
    <row r="16" spans="1:13" ht="14.25">
      <c r="A16" s="1871"/>
      <c r="B16" s="1871"/>
      <c r="C16" s="1871"/>
      <c r="D16" s="1871"/>
      <c r="E16" s="1871"/>
      <c r="F16" s="1871"/>
      <c r="G16" s="1871"/>
      <c r="H16" s="1871"/>
      <c r="I16" s="1871"/>
      <c r="J16" s="1871"/>
      <c r="K16" s="1871"/>
      <c r="L16" s="1871"/>
      <c r="M16" s="1871"/>
    </row>
    <row r="17" spans="1:13" ht="14.25">
      <c r="A17" s="1871"/>
      <c r="B17" s="1871"/>
      <c r="C17" s="1871"/>
      <c r="D17" s="1871"/>
      <c r="E17" s="1871"/>
      <c r="F17" s="1871"/>
      <c r="G17" s="1871"/>
      <c r="H17" s="1871"/>
      <c r="I17" s="1871"/>
      <c r="J17" s="1871"/>
      <c r="K17" s="1871"/>
      <c r="L17" s="1871"/>
      <c r="M17" s="1871"/>
    </row>
    <row r="18" spans="1:13" ht="14.25">
      <c r="A18" s="1871"/>
      <c r="B18" s="1871"/>
      <c r="C18" s="1871"/>
      <c r="D18" s="1871"/>
      <c r="E18" s="1871"/>
      <c r="F18" s="1871"/>
      <c r="G18" s="1871"/>
      <c r="H18" s="1871"/>
      <c r="I18" s="1871"/>
      <c r="J18" s="1871"/>
      <c r="K18" s="1871"/>
      <c r="L18" s="1871"/>
      <c r="M18" s="1871"/>
    </row>
    <row r="19" spans="1:13" ht="14.25">
      <c r="A19" s="1871"/>
      <c r="B19" s="1871"/>
      <c r="C19" s="1871"/>
      <c r="D19" s="1871"/>
      <c r="E19" s="1871"/>
      <c r="F19" s="1871"/>
      <c r="G19" s="1871"/>
      <c r="H19" s="1871"/>
      <c r="I19" s="1871"/>
      <c r="J19" s="1871"/>
      <c r="K19" s="1871"/>
      <c r="L19" s="1871"/>
      <c r="M19" s="1871"/>
    </row>
    <row r="20" spans="1:13" ht="14.25">
      <c r="A20" s="1871"/>
      <c r="B20" s="1871"/>
      <c r="C20" s="1871"/>
      <c r="D20" s="1871"/>
      <c r="E20" s="1871"/>
      <c r="F20" s="1871"/>
      <c r="G20" s="1871"/>
      <c r="H20" s="1871"/>
      <c r="I20" s="1871"/>
      <c r="J20" s="1871"/>
      <c r="K20" s="1871"/>
      <c r="L20" s="1871"/>
      <c r="M20" s="1871"/>
    </row>
    <row r="21" spans="1:13" ht="14.25">
      <c r="A21" s="1871"/>
      <c r="B21" s="1871"/>
      <c r="C21" s="1871"/>
      <c r="D21" s="1871"/>
      <c r="E21" s="1871"/>
      <c r="F21" s="1871"/>
      <c r="G21" s="1871"/>
      <c r="H21" s="1871"/>
      <c r="I21" s="1871"/>
      <c r="J21" s="1871"/>
      <c r="K21" s="1871"/>
      <c r="L21" s="1871"/>
      <c r="M21" s="1871"/>
    </row>
    <row r="22" spans="1:13" ht="14.25">
      <c r="A22" s="1871"/>
      <c r="B22" s="1871"/>
      <c r="C22" s="1871"/>
      <c r="D22" s="1871"/>
      <c r="E22" s="1871"/>
      <c r="F22" s="1871"/>
      <c r="G22" s="1871"/>
      <c r="H22" s="1871"/>
      <c r="I22" s="1871"/>
      <c r="J22" s="1871"/>
      <c r="K22" s="1871"/>
      <c r="L22" s="1871"/>
      <c r="M22" s="1871"/>
    </row>
    <row r="23" spans="1:13" ht="14.25">
      <c r="A23" s="1871"/>
      <c r="B23" s="1871"/>
      <c r="C23" s="1871"/>
      <c r="D23" s="1871"/>
      <c r="E23" s="1871"/>
      <c r="F23" s="1871"/>
      <c r="G23" s="1871"/>
      <c r="H23" s="1871"/>
      <c r="I23" s="1871"/>
      <c r="J23" s="1871"/>
      <c r="K23" s="1871"/>
      <c r="L23" s="1871"/>
      <c r="M23" s="1871"/>
    </row>
    <row r="24" spans="1:13" ht="14.25">
      <c r="A24" s="1871"/>
      <c r="B24" s="1871"/>
      <c r="C24" s="1871"/>
      <c r="D24" s="1871"/>
      <c r="E24" s="1871"/>
      <c r="F24" s="1871"/>
      <c r="G24" s="1871"/>
      <c r="H24" s="1871"/>
      <c r="I24" s="1871"/>
      <c r="J24" s="1871"/>
      <c r="K24" s="1871"/>
      <c r="L24" s="1871"/>
      <c r="M24" s="1871"/>
    </row>
    <row r="25" spans="1:13" ht="14.25">
      <c r="A25" s="1871"/>
      <c r="B25" s="1871"/>
      <c r="C25" s="1871"/>
      <c r="D25" s="1871"/>
      <c r="E25" s="1871"/>
      <c r="F25" s="1871"/>
      <c r="G25" s="1871"/>
      <c r="H25" s="1871"/>
      <c r="I25" s="1871"/>
      <c r="J25" s="1871"/>
      <c r="K25" s="1871"/>
      <c r="L25" s="1871"/>
      <c r="M25" s="1871"/>
    </row>
    <row r="26" spans="1:13" ht="14.25">
      <c r="A26" s="1871"/>
      <c r="B26" s="1871"/>
      <c r="C26" s="1871"/>
      <c r="D26" s="1871"/>
      <c r="E26" s="1871"/>
      <c r="F26" s="1871"/>
      <c r="G26" s="1871"/>
      <c r="H26" s="1871"/>
      <c r="I26" s="1871"/>
      <c r="J26" s="1871"/>
      <c r="K26" s="1871"/>
      <c r="L26" s="1871"/>
      <c r="M26" s="1871"/>
    </row>
    <row r="27" spans="1:13" ht="14.25">
      <c r="A27" s="1871"/>
      <c r="B27" s="1871"/>
      <c r="C27" s="1871"/>
      <c r="D27" s="1871"/>
      <c r="E27" s="1871"/>
      <c r="F27" s="1871"/>
      <c r="G27" s="1871"/>
      <c r="H27" s="1871"/>
      <c r="I27" s="1871"/>
      <c r="J27" s="1871"/>
      <c r="K27" s="1871"/>
      <c r="L27" s="1871"/>
      <c r="M27" s="1871"/>
    </row>
    <row r="28" spans="1:13" ht="14.25">
      <c r="A28" s="1871"/>
      <c r="B28" s="1871"/>
      <c r="C28" s="1871"/>
      <c r="D28" s="1871"/>
      <c r="E28" s="1871"/>
      <c r="F28" s="1871"/>
      <c r="G28" s="1871"/>
      <c r="H28" s="1871"/>
      <c r="I28" s="1871"/>
      <c r="J28" s="1871"/>
      <c r="K28" s="1871"/>
      <c r="L28" s="1871"/>
      <c r="M28" s="1871"/>
    </row>
    <row r="29" spans="1:13" ht="14.25">
      <c r="A29" s="1871"/>
      <c r="B29" s="1871"/>
      <c r="C29" s="1871"/>
      <c r="D29" s="1871"/>
      <c r="E29" s="1871"/>
      <c r="F29" s="1871"/>
      <c r="G29" s="1871"/>
      <c r="H29" s="1871"/>
      <c r="I29" s="1871"/>
      <c r="J29" s="1871"/>
      <c r="K29" s="1871"/>
      <c r="L29" s="1871"/>
      <c r="M29" s="1871"/>
    </row>
    <row r="30" spans="1:13" ht="14.25">
      <c r="A30" s="1871"/>
      <c r="B30" s="1871"/>
      <c r="C30" s="1871"/>
      <c r="D30" s="1871"/>
      <c r="E30" s="1871"/>
      <c r="F30" s="1871"/>
      <c r="G30" s="1871"/>
      <c r="H30" s="1871"/>
      <c r="I30" s="1871"/>
      <c r="J30" s="1871"/>
      <c r="K30" s="1871"/>
      <c r="L30" s="1871"/>
      <c r="M30" s="1871"/>
    </row>
    <row r="31" spans="1:13" ht="14.25">
      <c r="A31" s="1871"/>
      <c r="B31" s="1871"/>
      <c r="C31" s="1871"/>
      <c r="D31" s="1871"/>
      <c r="E31" s="1871"/>
      <c r="F31" s="1871"/>
      <c r="G31" s="1871"/>
      <c r="H31" s="1871"/>
      <c r="I31" s="1871"/>
      <c r="J31" s="1871"/>
      <c r="K31" s="1871"/>
      <c r="L31" s="1871"/>
      <c r="M31" s="1871"/>
    </row>
    <row r="32" spans="1:13" ht="14.25">
      <c r="A32" s="1871"/>
      <c r="B32" s="1871"/>
      <c r="C32" s="1871"/>
      <c r="D32" s="1871"/>
      <c r="E32" s="1871"/>
      <c r="F32" s="1871"/>
      <c r="G32" s="1871"/>
      <c r="H32" s="1871"/>
      <c r="I32" s="1871"/>
      <c r="J32" s="1871"/>
      <c r="K32" s="1871"/>
      <c r="L32" s="1871"/>
      <c r="M32" s="1871"/>
    </row>
    <row r="33" spans="1:13" ht="14.25">
      <c r="A33" s="1871"/>
      <c r="B33" s="1871"/>
      <c r="C33" s="1871"/>
      <c r="D33" s="1871"/>
      <c r="E33" s="1871"/>
      <c r="F33" s="1871"/>
      <c r="G33" s="1871"/>
      <c r="H33" s="1871"/>
      <c r="I33" s="1871"/>
      <c r="J33" s="1871"/>
      <c r="K33" s="1871"/>
      <c r="L33" s="1871"/>
      <c r="M33" s="1871"/>
    </row>
    <row r="34" spans="1:13" ht="14.25">
      <c r="A34" s="1871"/>
      <c r="B34" s="1871"/>
      <c r="C34" s="1871"/>
      <c r="D34" s="1871"/>
      <c r="E34" s="1871"/>
      <c r="F34" s="1871"/>
      <c r="G34" s="1871"/>
      <c r="H34" s="1871"/>
      <c r="I34" s="1871"/>
      <c r="J34" s="1871"/>
      <c r="K34" s="1871"/>
      <c r="L34" s="1871"/>
      <c r="M34" s="1871"/>
    </row>
    <row r="35" spans="1:13" ht="14.25">
      <c r="A35" s="1871"/>
      <c r="B35" s="1871"/>
      <c r="C35" s="1871"/>
      <c r="D35" s="1871"/>
      <c r="E35" s="1871"/>
      <c r="F35" s="1871"/>
      <c r="G35" s="1871"/>
      <c r="H35" s="1871"/>
      <c r="I35" s="1871"/>
      <c r="J35" s="1871"/>
      <c r="K35" s="1871"/>
      <c r="L35" s="1871"/>
      <c r="M35" s="1871"/>
    </row>
    <row r="36" spans="1:13" ht="14.25">
      <c r="A36" s="1871"/>
      <c r="B36" s="1871"/>
      <c r="C36" s="1871"/>
      <c r="D36" s="1871"/>
      <c r="E36" s="1871"/>
      <c r="F36" s="1871"/>
      <c r="G36" s="1871"/>
      <c r="H36" s="1871"/>
      <c r="I36" s="1871"/>
      <c r="J36" s="1871"/>
      <c r="K36" s="1871"/>
      <c r="L36" s="1871"/>
      <c r="M36" s="1871"/>
    </row>
    <row r="37" spans="1:13" ht="14.25">
      <c r="A37" s="1871"/>
      <c r="B37" s="1871"/>
      <c r="C37" s="1871"/>
      <c r="D37" s="1871"/>
      <c r="E37" s="1871"/>
      <c r="F37" s="1871"/>
      <c r="G37" s="1871"/>
      <c r="H37" s="1871"/>
      <c r="I37" s="1871"/>
      <c r="J37" s="1871"/>
      <c r="K37" s="1871"/>
      <c r="L37" s="1871"/>
      <c r="M37" s="1871"/>
    </row>
    <row r="38" spans="1:13" ht="14.25">
      <c r="A38" s="1871"/>
      <c r="B38" s="1871"/>
      <c r="C38" s="1871"/>
      <c r="D38" s="1871"/>
      <c r="E38" s="1871"/>
      <c r="F38" s="1871"/>
      <c r="G38" s="1871"/>
      <c r="H38" s="1871"/>
      <c r="I38" s="1871"/>
      <c r="J38" s="1871"/>
      <c r="K38" s="1871"/>
      <c r="L38" s="1871"/>
      <c r="M38" s="1871"/>
    </row>
    <row r="39" spans="1:13" ht="14.25">
      <c r="A39" s="1871"/>
      <c r="B39" s="1871"/>
      <c r="C39" s="1871"/>
      <c r="D39" s="1871"/>
      <c r="E39" s="1871"/>
      <c r="F39" s="1871"/>
      <c r="G39" s="1871"/>
      <c r="H39" s="1871"/>
      <c r="I39" s="1871"/>
      <c r="J39" s="1871"/>
      <c r="K39" s="1871"/>
      <c r="L39" s="1871"/>
      <c r="M39" s="1871"/>
    </row>
    <row r="40" spans="1:13" ht="14.25">
      <c r="A40" s="1871"/>
      <c r="B40" s="1871"/>
      <c r="C40" s="1871"/>
      <c r="D40" s="1871"/>
      <c r="E40" s="1871"/>
      <c r="F40" s="1871"/>
      <c r="G40" s="1871"/>
      <c r="H40" s="1871"/>
      <c r="I40" s="1871"/>
      <c r="J40" s="1871"/>
      <c r="K40" s="1871"/>
      <c r="L40" s="1871"/>
      <c r="M40" s="1871"/>
    </row>
    <row r="41" spans="1:13" ht="14.25">
      <c r="A41" s="1871"/>
      <c r="B41" s="1871"/>
      <c r="C41" s="1871"/>
      <c r="D41" s="1871"/>
      <c r="E41" s="1871"/>
      <c r="F41" s="1871"/>
      <c r="G41" s="1871"/>
      <c r="H41" s="1871"/>
      <c r="I41" s="1871"/>
      <c r="J41" s="1871"/>
      <c r="K41" s="1871"/>
      <c r="L41" s="1871"/>
      <c r="M41" s="1871"/>
    </row>
    <row r="42" spans="1:13" ht="64.5" customHeight="1">
      <c r="A42" s="1871"/>
      <c r="B42" s="1871"/>
      <c r="C42" s="1871"/>
      <c r="D42" s="1871"/>
      <c r="E42" s="1871"/>
      <c r="F42" s="1871"/>
      <c r="G42" s="1871"/>
      <c r="H42" s="1871"/>
      <c r="I42" s="1871"/>
      <c r="J42" s="1871"/>
      <c r="K42" s="1871"/>
      <c r="L42" s="1871"/>
      <c r="M42" s="1871"/>
    </row>
    <row r="43" spans="1:13" ht="171" customHeight="1">
      <c r="A43" s="1871"/>
      <c r="B43" s="1871"/>
      <c r="C43" s="1871"/>
      <c r="D43" s="1871"/>
      <c r="E43" s="1871"/>
      <c r="F43" s="1871"/>
      <c r="G43" s="1871"/>
      <c r="H43" s="1871"/>
      <c r="I43" s="1871"/>
      <c r="J43" s="1871"/>
      <c r="K43" s="1871"/>
      <c r="L43" s="1871"/>
      <c r="M43" s="1871"/>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pageSetUpPr fitToPage="1"/>
  </sheetPr>
  <dimension ref="A2:R51"/>
  <sheetViews>
    <sheetView showGridLines="0" view="pageBreakPreview" topLeftCell="A20" zoomScale="40" zoomScaleNormal="100" zoomScaleSheetLayoutView="40" workbookViewId="0">
      <selection activeCell="A6" sqref="A6:J27"/>
    </sheetView>
  </sheetViews>
  <sheetFormatPr baseColWidth="10" defaultColWidth="11.42578125" defaultRowHeight="14.25"/>
  <cols>
    <col min="1" max="1" width="11.42578125" style="383"/>
    <col min="2" max="3" width="13.7109375" style="383" customWidth="1"/>
    <col min="4" max="9" width="40.42578125" style="383" customWidth="1"/>
    <col min="10" max="10" width="24.140625" style="383" customWidth="1"/>
    <col min="11" max="12" width="22" style="383" customWidth="1"/>
    <col min="13" max="13" width="17.85546875" style="383" customWidth="1"/>
    <col min="14" max="16384" width="11.42578125" style="383"/>
  </cols>
  <sheetData>
    <row r="2" spans="1:13" ht="21.75" customHeight="1"/>
    <row r="3" spans="1:13" ht="36.75" customHeight="1"/>
    <row r="4" spans="1:13" ht="22.5" customHeight="1"/>
    <row r="5" spans="1:13">
      <c r="A5" s="1872" t="s">
        <v>971</v>
      </c>
      <c r="B5" s="1873"/>
      <c r="C5" s="1873"/>
      <c r="D5" s="1873"/>
      <c r="E5" s="1873"/>
      <c r="F5" s="1873"/>
      <c r="G5" s="1873"/>
      <c r="H5" s="1873"/>
      <c r="I5" s="1873"/>
      <c r="J5" s="1873"/>
      <c r="K5" s="1873"/>
      <c r="L5" s="1873"/>
      <c r="M5" s="1873"/>
    </row>
    <row r="6" spans="1:13">
      <c r="A6" s="1873"/>
      <c r="B6" s="1873"/>
      <c r="C6" s="1873"/>
      <c r="D6" s="1873"/>
      <c r="E6" s="1873"/>
      <c r="F6" s="1873"/>
      <c r="G6" s="1873"/>
      <c r="H6" s="1873"/>
      <c r="I6" s="1873"/>
      <c r="J6" s="1873"/>
      <c r="K6" s="1873"/>
      <c r="L6" s="1873"/>
      <c r="M6" s="1873"/>
    </row>
    <row r="7" spans="1:13">
      <c r="A7" s="1873"/>
      <c r="B7" s="1873"/>
      <c r="C7" s="1873"/>
      <c r="D7" s="1873"/>
      <c r="E7" s="1873"/>
      <c r="F7" s="1873"/>
      <c r="G7" s="1873"/>
      <c r="H7" s="1873"/>
      <c r="I7" s="1873"/>
      <c r="J7" s="1873"/>
      <c r="K7" s="1873"/>
      <c r="L7" s="1873"/>
      <c r="M7" s="1873"/>
    </row>
    <row r="8" spans="1:13">
      <c r="A8" s="1873"/>
      <c r="B8" s="1873"/>
      <c r="C8" s="1873"/>
      <c r="D8" s="1873"/>
      <c r="E8" s="1873"/>
      <c r="F8" s="1873"/>
      <c r="G8" s="1873"/>
      <c r="H8" s="1873"/>
      <c r="I8" s="1873"/>
      <c r="J8" s="1873"/>
      <c r="K8" s="1873"/>
      <c r="L8" s="1873"/>
      <c r="M8" s="1873"/>
    </row>
    <row r="9" spans="1:13">
      <c r="A9" s="1873"/>
      <c r="B9" s="1873"/>
      <c r="C9" s="1873"/>
      <c r="D9" s="1873"/>
      <c r="E9" s="1873"/>
      <c r="F9" s="1873"/>
      <c r="G9" s="1873"/>
      <c r="H9" s="1873"/>
      <c r="I9" s="1873"/>
      <c r="J9" s="1873"/>
      <c r="K9" s="1873"/>
      <c r="L9" s="1873"/>
      <c r="M9" s="1873"/>
    </row>
    <row r="10" spans="1:13">
      <c r="A10" s="1873"/>
      <c r="B10" s="1873"/>
      <c r="C10" s="1873"/>
      <c r="D10" s="1873"/>
      <c r="E10" s="1873"/>
      <c r="F10" s="1873"/>
      <c r="G10" s="1873"/>
      <c r="H10" s="1873"/>
      <c r="I10" s="1873"/>
      <c r="J10" s="1873"/>
      <c r="K10" s="1873"/>
      <c r="L10" s="1873"/>
      <c r="M10" s="1873"/>
    </row>
    <row r="11" spans="1:13">
      <c r="A11" s="1873"/>
      <c r="B11" s="1873"/>
      <c r="C11" s="1873"/>
      <c r="D11" s="1873"/>
      <c r="E11" s="1873"/>
      <c r="F11" s="1873"/>
      <c r="G11" s="1873"/>
      <c r="H11" s="1873"/>
      <c r="I11" s="1873"/>
      <c r="J11" s="1873"/>
      <c r="K11" s="1873"/>
      <c r="L11" s="1873"/>
      <c r="M11" s="1873"/>
    </row>
    <row r="12" spans="1:13">
      <c r="A12" s="1873"/>
      <c r="B12" s="1873"/>
      <c r="C12" s="1873"/>
      <c r="D12" s="1873"/>
      <c r="E12" s="1873"/>
      <c r="F12" s="1873"/>
      <c r="G12" s="1873"/>
      <c r="H12" s="1873"/>
      <c r="I12" s="1873"/>
      <c r="J12" s="1873"/>
      <c r="K12" s="1873"/>
      <c r="L12" s="1873"/>
      <c r="M12" s="1873"/>
    </row>
    <row r="13" spans="1:13">
      <c r="A13" s="1873"/>
      <c r="B13" s="1873"/>
      <c r="C13" s="1873"/>
      <c r="D13" s="1873"/>
      <c r="E13" s="1873"/>
      <c r="F13" s="1873"/>
      <c r="G13" s="1873"/>
      <c r="H13" s="1873"/>
      <c r="I13" s="1873"/>
      <c r="J13" s="1873"/>
      <c r="K13" s="1873"/>
      <c r="L13" s="1873"/>
      <c r="M13" s="1873"/>
    </row>
    <row r="14" spans="1:13">
      <c r="A14" s="1873"/>
      <c r="B14" s="1873"/>
      <c r="C14" s="1873"/>
      <c r="D14" s="1873"/>
      <c r="E14" s="1873"/>
      <c r="F14" s="1873"/>
      <c r="G14" s="1873"/>
      <c r="H14" s="1873"/>
      <c r="I14" s="1873"/>
      <c r="J14" s="1873"/>
      <c r="K14" s="1873"/>
      <c r="L14" s="1873"/>
      <c r="M14" s="1873"/>
    </row>
    <row r="15" spans="1:13">
      <c r="A15" s="1873"/>
      <c r="B15" s="1873"/>
      <c r="C15" s="1873"/>
      <c r="D15" s="1873"/>
      <c r="E15" s="1873"/>
      <c r="F15" s="1873"/>
      <c r="G15" s="1873"/>
      <c r="H15" s="1873"/>
      <c r="I15" s="1873"/>
      <c r="J15" s="1873"/>
      <c r="K15" s="1873"/>
      <c r="L15" s="1873"/>
      <c r="M15" s="1873"/>
    </row>
    <row r="16" spans="1:13">
      <c r="A16" s="1873"/>
      <c r="B16" s="1873"/>
      <c r="C16" s="1873"/>
      <c r="D16" s="1873"/>
      <c r="E16" s="1873"/>
      <c r="F16" s="1873"/>
      <c r="G16" s="1873"/>
      <c r="H16" s="1873"/>
      <c r="I16" s="1873"/>
      <c r="J16" s="1873"/>
      <c r="K16" s="1873"/>
      <c r="L16" s="1873"/>
      <c r="M16" s="1873"/>
    </row>
    <row r="17" spans="1:18">
      <c r="A17" s="1873"/>
      <c r="B17" s="1873"/>
      <c r="C17" s="1873"/>
      <c r="D17" s="1873"/>
      <c r="E17" s="1873"/>
      <c r="F17" s="1873"/>
      <c r="G17" s="1873"/>
      <c r="H17" s="1873"/>
      <c r="I17" s="1873"/>
      <c r="J17" s="1873"/>
      <c r="K17" s="1873"/>
      <c r="L17" s="1873"/>
      <c r="M17" s="1873"/>
    </row>
    <row r="18" spans="1:18" ht="99" customHeight="1">
      <c r="A18" s="1873"/>
      <c r="B18" s="1873"/>
      <c r="C18" s="1873"/>
      <c r="D18" s="1873"/>
      <c r="E18" s="1873"/>
      <c r="F18" s="1873"/>
      <c r="G18" s="1873"/>
      <c r="H18" s="1873"/>
      <c r="I18" s="1873"/>
      <c r="J18" s="1873"/>
      <c r="K18" s="1873"/>
      <c r="L18" s="1873"/>
      <c r="M18" s="1873"/>
    </row>
    <row r="19" spans="1:18">
      <c r="A19" s="1873"/>
      <c r="B19" s="1873"/>
      <c r="C19" s="1873"/>
      <c r="D19" s="1873"/>
      <c r="E19" s="1873"/>
      <c r="F19" s="1873"/>
      <c r="G19" s="1873"/>
      <c r="H19" s="1873"/>
      <c r="I19" s="1873"/>
      <c r="J19" s="1873"/>
      <c r="K19" s="1873"/>
      <c r="L19" s="1873"/>
      <c r="M19" s="1873"/>
    </row>
    <row r="20" spans="1:18">
      <c r="A20" s="1873"/>
      <c r="B20" s="1873"/>
      <c r="C20" s="1873"/>
      <c r="D20" s="1873"/>
      <c r="E20" s="1873"/>
      <c r="F20" s="1873"/>
      <c r="G20" s="1873"/>
      <c r="H20" s="1873"/>
      <c r="I20" s="1873"/>
      <c r="J20" s="1873"/>
      <c r="K20" s="1873"/>
      <c r="L20" s="1873"/>
      <c r="M20" s="1873"/>
    </row>
    <row r="21" spans="1:18">
      <c r="A21" s="1873"/>
      <c r="B21" s="1873"/>
      <c r="C21" s="1873"/>
      <c r="D21" s="1873"/>
      <c r="E21" s="1873"/>
      <c r="F21" s="1873"/>
      <c r="G21" s="1873"/>
      <c r="H21" s="1873"/>
      <c r="I21" s="1873"/>
      <c r="J21" s="1873"/>
      <c r="K21" s="1873"/>
      <c r="L21" s="1873"/>
      <c r="M21" s="1873"/>
    </row>
    <row r="22" spans="1:18">
      <c r="A22" s="1873"/>
      <c r="B22" s="1873"/>
      <c r="C22" s="1873"/>
      <c r="D22" s="1873"/>
      <c r="E22" s="1873"/>
      <c r="F22" s="1873"/>
      <c r="G22" s="1873"/>
      <c r="H22" s="1873"/>
      <c r="I22" s="1873"/>
      <c r="J22" s="1873"/>
      <c r="K22" s="1873"/>
      <c r="L22" s="1873"/>
      <c r="M22" s="1873"/>
    </row>
    <row r="23" spans="1:18">
      <c r="A23" s="1873"/>
      <c r="B23" s="1873"/>
      <c r="C23" s="1873"/>
      <c r="D23" s="1873"/>
      <c r="E23" s="1873"/>
      <c r="F23" s="1873"/>
      <c r="G23" s="1873"/>
      <c r="H23" s="1873"/>
      <c r="I23" s="1873"/>
      <c r="J23" s="1873"/>
      <c r="K23" s="1873"/>
      <c r="L23" s="1873"/>
      <c r="M23" s="1873"/>
    </row>
    <row r="24" spans="1:18">
      <c r="A24" s="1873"/>
      <c r="B24" s="1873"/>
      <c r="C24" s="1873"/>
      <c r="D24" s="1873"/>
      <c r="E24" s="1873"/>
      <c r="F24" s="1873"/>
      <c r="G24" s="1873"/>
      <c r="H24" s="1873"/>
      <c r="I24" s="1873"/>
      <c r="J24" s="1873"/>
      <c r="K24" s="1873"/>
      <c r="L24" s="1873"/>
      <c r="M24" s="1873"/>
    </row>
    <row r="25" spans="1:18" ht="59.25" customHeight="1">
      <c r="A25" s="1873"/>
      <c r="B25" s="1873"/>
      <c r="C25" s="1873"/>
      <c r="D25" s="1873"/>
      <c r="E25" s="1873"/>
      <c r="F25" s="1873"/>
      <c r="G25" s="1873"/>
      <c r="H25" s="1873"/>
      <c r="I25" s="1873"/>
      <c r="J25" s="1873"/>
      <c r="K25" s="1873"/>
      <c r="L25" s="1873"/>
      <c r="M25" s="1873"/>
      <c r="R25" s="462"/>
    </row>
    <row r="26" spans="1:18">
      <c r="A26" s="1873"/>
      <c r="B26" s="1873"/>
      <c r="C26" s="1873"/>
      <c r="D26" s="1873"/>
      <c r="E26" s="1873"/>
      <c r="F26" s="1873"/>
      <c r="G26" s="1873"/>
      <c r="H26" s="1873"/>
      <c r="I26" s="1873"/>
      <c r="J26" s="1873"/>
      <c r="K26" s="1873"/>
      <c r="L26" s="1873"/>
      <c r="M26" s="1873"/>
    </row>
    <row r="27" spans="1:18">
      <c r="A27" s="1873"/>
      <c r="B27" s="1873"/>
      <c r="C27" s="1873"/>
      <c r="D27" s="1873"/>
      <c r="E27" s="1873"/>
      <c r="F27" s="1873"/>
      <c r="G27" s="1873"/>
      <c r="H27" s="1873"/>
      <c r="I27" s="1873"/>
      <c r="J27" s="1873"/>
      <c r="K27" s="1873"/>
      <c r="L27" s="1873"/>
      <c r="M27" s="1873"/>
    </row>
    <row r="28" spans="1:18">
      <c r="A28" s="1873"/>
      <c r="B28" s="1873"/>
      <c r="C28" s="1873"/>
      <c r="D28" s="1873"/>
      <c r="E28" s="1873"/>
      <c r="F28" s="1873"/>
      <c r="G28" s="1873"/>
      <c r="H28" s="1873"/>
      <c r="I28" s="1873"/>
      <c r="J28" s="1873"/>
      <c r="K28" s="1873"/>
      <c r="L28" s="1873"/>
      <c r="M28" s="1873"/>
    </row>
    <row r="29" spans="1:18">
      <c r="A29" s="1873"/>
      <c r="B29" s="1873"/>
      <c r="C29" s="1873"/>
      <c r="D29" s="1873"/>
      <c r="E29" s="1873"/>
      <c r="F29" s="1873"/>
      <c r="G29" s="1873"/>
      <c r="H29" s="1873"/>
      <c r="I29" s="1873"/>
      <c r="J29" s="1873"/>
      <c r="K29" s="1873"/>
      <c r="L29" s="1873"/>
      <c r="M29" s="1873"/>
    </row>
    <row r="30" spans="1:18" ht="51" customHeight="1">
      <c r="A30" s="1873"/>
      <c r="B30" s="1873"/>
      <c r="C30" s="1873"/>
      <c r="D30" s="1873"/>
      <c r="E30" s="1873"/>
      <c r="F30" s="1873"/>
      <c r="G30" s="1873"/>
      <c r="H30" s="1873"/>
      <c r="I30" s="1873"/>
      <c r="J30" s="1873"/>
      <c r="K30" s="1873"/>
      <c r="L30" s="1873"/>
      <c r="M30" s="1873"/>
    </row>
    <row r="31" spans="1:18" ht="51" customHeight="1">
      <c r="A31" s="1873"/>
      <c r="B31" s="1873"/>
      <c r="C31" s="1873"/>
      <c r="D31" s="1873"/>
      <c r="E31" s="1873"/>
      <c r="F31" s="1873"/>
      <c r="G31" s="1873"/>
      <c r="H31" s="1873"/>
      <c r="I31" s="1873"/>
      <c r="J31" s="1873"/>
      <c r="K31" s="1873"/>
      <c r="L31" s="1873"/>
      <c r="M31" s="1873"/>
    </row>
    <row r="32" spans="1:18" ht="51" customHeight="1">
      <c r="A32" s="1873"/>
      <c r="B32" s="1873"/>
      <c r="C32" s="1873"/>
      <c r="D32" s="1873"/>
      <c r="E32" s="1873"/>
      <c r="F32" s="1873"/>
      <c r="G32" s="1873"/>
      <c r="H32" s="1873"/>
      <c r="I32" s="1873"/>
      <c r="J32" s="1873"/>
      <c r="K32" s="1873"/>
      <c r="L32" s="1873"/>
      <c r="M32" s="1873"/>
    </row>
    <row r="33" spans="1:13" ht="51" customHeight="1">
      <c r="A33" s="1873"/>
      <c r="B33" s="1873"/>
      <c r="C33" s="1873"/>
      <c r="D33" s="1873"/>
      <c r="E33" s="1873"/>
      <c r="F33" s="1873"/>
      <c r="G33" s="1873"/>
      <c r="H33" s="1873"/>
      <c r="I33" s="1873"/>
      <c r="J33" s="1873"/>
      <c r="K33" s="1873"/>
      <c r="L33" s="1873"/>
      <c r="M33" s="1873"/>
    </row>
    <row r="34" spans="1:13" ht="51" customHeight="1">
      <c r="A34" s="1873"/>
      <c r="B34" s="1873"/>
      <c r="C34" s="1873"/>
      <c r="D34" s="1873"/>
      <c r="E34" s="1873"/>
      <c r="F34" s="1873"/>
      <c r="G34" s="1873"/>
      <c r="H34" s="1873"/>
      <c r="I34" s="1873"/>
      <c r="J34" s="1873"/>
      <c r="K34" s="1873"/>
      <c r="L34" s="1873"/>
      <c r="M34" s="1873"/>
    </row>
    <row r="35" spans="1:13" ht="32.25" customHeight="1">
      <c r="A35" s="1873"/>
      <c r="B35" s="1873"/>
      <c r="C35" s="1873"/>
      <c r="D35" s="1873"/>
      <c r="E35" s="1873"/>
      <c r="F35" s="1873"/>
      <c r="G35" s="1873"/>
      <c r="H35" s="1873"/>
      <c r="I35" s="1873"/>
      <c r="J35" s="1873"/>
      <c r="K35" s="1873"/>
      <c r="L35" s="1873"/>
      <c r="M35" s="1873"/>
    </row>
    <row r="36" spans="1:13">
      <c r="A36" s="1873"/>
      <c r="B36" s="1873"/>
      <c r="C36" s="1873"/>
      <c r="D36" s="1873"/>
      <c r="E36" s="1873"/>
      <c r="F36" s="1873"/>
      <c r="G36" s="1873"/>
      <c r="H36" s="1873"/>
      <c r="I36" s="1873"/>
      <c r="J36" s="1873"/>
      <c r="K36" s="1873"/>
      <c r="L36" s="1873"/>
      <c r="M36" s="1873"/>
    </row>
    <row r="37" spans="1:13" ht="64.5" customHeight="1">
      <c r="A37" s="1873"/>
      <c r="B37" s="1873"/>
      <c r="C37" s="1873"/>
      <c r="D37" s="1873"/>
      <c r="E37" s="1873"/>
      <c r="F37" s="1873"/>
      <c r="G37" s="1873"/>
      <c r="H37" s="1873"/>
      <c r="I37" s="1873"/>
      <c r="J37" s="1873"/>
      <c r="K37" s="1873"/>
      <c r="L37" s="1873"/>
      <c r="M37" s="1873"/>
    </row>
    <row r="38" spans="1:13" ht="79.5" customHeight="1">
      <c r="A38" s="1873"/>
      <c r="B38" s="1873"/>
      <c r="C38" s="1873"/>
      <c r="D38" s="1873"/>
      <c r="E38" s="1873"/>
      <c r="F38" s="1873"/>
      <c r="G38" s="1873"/>
      <c r="H38" s="1873"/>
      <c r="I38" s="1873"/>
      <c r="J38" s="1873"/>
      <c r="K38" s="1873"/>
      <c r="L38" s="1873"/>
      <c r="M38" s="1873"/>
    </row>
    <row r="39" spans="1:13" ht="79.5" customHeight="1">
      <c r="A39" s="1873"/>
      <c r="B39" s="1873"/>
      <c r="C39" s="1873"/>
      <c r="D39" s="1873"/>
      <c r="E39" s="1873"/>
      <c r="F39" s="1873"/>
      <c r="G39" s="1873"/>
      <c r="H39" s="1873"/>
      <c r="I39" s="1873"/>
      <c r="J39" s="1873"/>
      <c r="K39" s="1873"/>
      <c r="L39" s="1873"/>
      <c r="M39" s="1873"/>
    </row>
    <row r="40" spans="1:13" ht="79.5" customHeight="1">
      <c r="A40" s="1873"/>
      <c r="B40" s="1873"/>
      <c r="C40" s="1873"/>
      <c r="D40" s="1873"/>
      <c r="E40" s="1873"/>
      <c r="F40" s="1873"/>
      <c r="G40" s="1873"/>
      <c r="H40" s="1873"/>
      <c r="I40" s="1873"/>
      <c r="J40" s="1873"/>
      <c r="K40" s="1873"/>
      <c r="L40" s="1873"/>
      <c r="M40" s="1873"/>
    </row>
    <row r="41" spans="1:13" ht="79.5" customHeight="1">
      <c r="A41" s="1873"/>
      <c r="B41" s="1873"/>
      <c r="C41" s="1873"/>
      <c r="D41" s="1873"/>
      <c r="E41" s="1873"/>
      <c r="F41" s="1873"/>
      <c r="G41" s="1873"/>
      <c r="H41" s="1873"/>
      <c r="I41" s="1873"/>
      <c r="J41" s="1873"/>
      <c r="K41" s="1873"/>
      <c r="L41" s="1873"/>
      <c r="M41" s="1873"/>
    </row>
    <row r="42" spans="1:13" ht="79.5" customHeight="1">
      <c r="A42" s="1873"/>
      <c r="B42" s="1873"/>
      <c r="C42" s="1873"/>
      <c r="D42" s="1873"/>
      <c r="E42" s="1873"/>
      <c r="F42" s="1873"/>
      <c r="G42" s="1873"/>
      <c r="H42" s="1873"/>
      <c r="I42" s="1873"/>
      <c r="J42" s="1873"/>
      <c r="K42" s="1873"/>
      <c r="L42" s="1873"/>
      <c r="M42" s="1873"/>
    </row>
    <row r="43" spans="1:13" ht="251.25" customHeight="1">
      <c r="A43" s="1873"/>
      <c r="B43" s="1873"/>
      <c r="C43" s="1873"/>
      <c r="D43" s="1873"/>
      <c r="E43" s="1873"/>
      <c r="F43" s="1873"/>
      <c r="G43" s="1873"/>
      <c r="H43" s="1873"/>
      <c r="I43" s="1873"/>
      <c r="J43" s="1873"/>
      <c r="K43" s="1873"/>
      <c r="L43" s="1873"/>
      <c r="M43" s="1873"/>
    </row>
    <row r="44" spans="1:13" ht="79.5" customHeight="1">
      <c r="A44" s="1873"/>
      <c r="B44" s="1873"/>
      <c r="C44" s="1873"/>
      <c r="D44" s="1873"/>
      <c r="E44" s="1873"/>
      <c r="F44" s="1873"/>
      <c r="G44" s="1873"/>
      <c r="H44" s="1873"/>
      <c r="I44" s="1873"/>
      <c r="J44" s="1873"/>
      <c r="K44" s="1873"/>
      <c r="L44" s="1873"/>
      <c r="M44" s="1873"/>
    </row>
    <row r="45" spans="1:13" ht="70.5" customHeight="1">
      <c r="A45" s="1873"/>
      <c r="B45" s="1873"/>
      <c r="C45" s="1873"/>
      <c r="D45" s="1873"/>
      <c r="E45" s="1873"/>
      <c r="F45" s="1873"/>
      <c r="G45" s="1873"/>
      <c r="H45" s="1873"/>
      <c r="I45" s="1873"/>
      <c r="J45" s="1873"/>
      <c r="K45" s="1873"/>
      <c r="L45" s="1873"/>
      <c r="M45" s="1873"/>
    </row>
    <row r="46" spans="1:13" ht="59.25" customHeight="1">
      <c r="A46" s="1873"/>
      <c r="B46" s="1873"/>
      <c r="C46" s="1873"/>
      <c r="D46" s="1873"/>
      <c r="E46" s="1873"/>
      <c r="F46" s="1873"/>
      <c r="G46" s="1873"/>
      <c r="H46" s="1873"/>
      <c r="I46" s="1873"/>
      <c r="J46" s="1873"/>
      <c r="K46" s="1873"/>
      <c r="L46" s="1873"/>
      <c r="M46" s="1873"/>
    </row>
    <row r="47" spans="1:13" ht="59.25" customHeight="1">
      <c r="A47" s="1873"/>
      <c r="B47" s="1873"/>
      <c r="C47" s="1873"/>
      <c r="D47" s="1873"/>
      <c r="E47" s="1873"/>
      <c r="F47" s="1873"/>
      <c r="G47" s="1873"/>
      <c r="H47" s="1873"/>
      <c r="I47" s="1873"/>
      <c r="J47" s="1873"/>
      <c r="K47" s="1873"/>
      <c r="L47" s="1873"/>
      <c r="M47" s="1873"/>
    </row>
    <row r="48" spans="1:13" ht="59.25" customHeight="1">
      <c r="A48" s="1873"/>
      <c r="B48" s="1873"/>
      <c r="C48" s="1873"/>
      <c r="D48" s="1873"/>
      <c r="E48" s="1873"/>
      <c r="F48" s="1873"/>
      <c r="G48" s="1873"/>
      <c r="H48" s="1873"/>
      <c r="I48" s="1873"/>
      <c r="J48" s="1873"/>
      <c r="K48" s="1873"/>
      <c r="L48" s="1873"/>
      <c r="M48" s="1873"/>
    </row>
    <row r="49" spans="1:15" ht="59.25" customHeight="1">
      <c r="A49" s="1873"/>
      <c r="B49" s="1873"/>
      <c r="C49" s="1873"/>
      <c r="D49" s="1873"/>
      <c r="E49" s="1873"/>
      <c r="F49" s="1873"/>
      <c r="G49" s="1873"/>
      <c r="H49" s="1873"/>
      <c r="I49" s="1873"/>
      <c r="J49" s="1873"/>
      <c r="K49" s="1873"/>
      <c r="L49" s="1873"/>
      <c r="M49" s="1873"/>
      <c r="O49" s="383" t="s">
        <v>6</v>
      </c>
    </row>
    <row r="50" spans="1:15" ht="59.25" customHeight="1">
      <c r="A50" s="1873"/>
      <c r="B50" s="1873"/>
      <c r="C50" s="1873"/>
      <c r="D50" s="1873"/>
      <c r="E50" s="1873"/>
      <c r="F50" s="1873"/>
      <c r="G50" s="1873"/>
      <c r="H50" s="1873"/>
      <c r="I50" s="1873"/>
      <c r="J50" s="1873"/>
      <c r="K50" s="1873"/>
      <c r="L50" s="1873"/>
      <c r="M50" s="1873"/>
    </row>
    <row r="51" spans="1:15" ht="62.25" customHeight="1">
      <c r="A51" s="1873"/>
      <c r="B51" s="1873"/>
      <c r="C51" s="1873"/>
      <c r="D51" s="1873"/>
      <c r="E51" s="1873"/>
      <c r="F51" s="1873"/>
      <c r="G51" s="1873"/>
      <c r="H51" s="1873"/>
      <c r="I51" s="1873"/>
      <c r="J51" s="1873"/>
      <c r="K51" s="1873"/>
      <c r="L51" s="1873"/>
      <c r="M51" s="1873"/>
    </row>
  </sheetData>
  <mergeCells count="1">
    <mergeCell ref="A5:M51"/>
  </mergeCells>
  <pageMargins left="0.70866141732283472" right="0.70866141732283472" top="0.74803149606299213" bottom="0.74803149606299213" header="0.31496062992125984" footer="0.31496062992125984"/>
  <pageSetup paperSize="119" scale="33"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R61"/>
  <sheetViews>
    <sheetView showGridLines="0" view="pageBreakPreview" zoomScale="55" zoomScaleNormal="100" zoomScaleSheetLayoutView="55" workbookViewId="0">
      <pane ySplit="3" topLeftCell="A19" activePane="bottomLeft" state="frozen"/>
      <selection activeCell="A6" sqref="A6:J27"/>
      <selection pane="bottomLeft" activeCell="N30" sqref="N30"/>
    </sheetView>
  </sheetViews>
  <sheetFormatPr baseColWidth="10" defaultColWidth="11.42578125" defaultRowHeight="18"/>
  <cols>
    <col min="1" max="1" width="16.28515625" style="383" customWidth="1"/>
    <col min="2" max="2" width="15.42578125" style="383" customWidth="1"/>
    <col min="3" max="3" width="11.42578125" style="383"/>
    <col min="4" max="4" width="16.42578125" style="383" customWidth="1"/>
    <col min="5" max="5" width="14.85546875" style="383" customWidth="1"/>
    <col min="6" max="6" width="20.140625" style="383" customWidth="1"/>
    <col min="7" max="7" width="17.28515625" style="383" customWidth="1"/>
    <col min="8" max="8" width="30.5703125" style="383" customWidth="1"/>
    <col min="9" max="9" width="42.42578125" style="383" customWidth="1"/>
    <col min="10" max="10" width="37.42578125" style="383" customWidth="1"/>
    <col min="11" max="11" width="34.5703125" style="383" customWidth="1"/>
    <col min="12" max="12" width="11.42578125" style="383" customWidth="1"/>
    <col min="13" max="13" width="14" style="383" customWidth="1"/>
    <col min="14" max="14" width="38.85546875" style="407" customWidth="1"/>
    <col min="15" max="15" width="26.42578125" style="756" customWidth="1"/>
    <col min="16" max="16" width="29.42578125" style="756" customWidth="1"/>
    <col min="17" max="17" width="16" style="756" customWidth="1"/>
    <col min="18" max="18" width="11.42578125" style="756"/>
    <col min="19" max="16384" width="11.42578125" style="383"/>
  </cols>
  <sheetData>
    <row r="3" spans="1:12" ht="81" customHeight="1"/>
    <row r="4" spans="1:12" ht="35.25" customHeight="1">
      <c r="A4" s="1875" t="s">
        <v>1158</v>
      </c>
      <c r="B4" s="1875"/>
      <c r="C4" s="1875"/>
      <c r="D4" s="1875"/>
      <c r="E4" s="1875"/>
      <c r="F4" s="1875"/>
      <c r="G4" s="1875"/>
      <c r="H4" s="1875"/>
      <c r="I4" s="1875"/>
      <c r="J4" s="1875"/>
      <c r="K4" s="1875"/>
      <c r="L4" s="1875"/>
    </row>
    <row r="5" spans="1:12" ht="14.25" customHeight="1">
      <c r="A5" s="1875"/>
      <c r="B5" s="1875"/>
      <c r="C5" s="1875"/>
      <c r="D5" s="1875"/>
      <c r="E5" s="1875"/>
      <c r="F5" s="1875"/>
      <c r="G5" s="1875"/>
      <c r="H5" s="1875"/>
      <c r="I5" s="1875"/>
      <c r="J5" s="1875"/>
      <c r="K5" s="1875"/>
      <c r="L5" s="1875"/>
    </row>
    <row r="6" spans="1:12" ht="14.25" customHeight="1">
      <c r="A6" s="1875"/>
      <c r="B6" s="1875"/>
      <c r="C6" s="1875"/>
      <c r="D6" s="1875"/>
      <c r="E6" s="1875"/>
      <c r="F6" s="1875"/>
      <c r="G6" s="1875"/>
      <c r="H6" s="1875"/>
      <c r="I6" s="1875"/>
      <c r="J6" s="1875"/>
      <c r="K6" s="1875"/>
      <c r="L6" s="1875"/>
    </row>
    <row r="7" spans="1:12" ht="14.25" customHeight="1">
      <c r="A7" s="1875"/>
      <c r="B7" s="1875"/>
      <c r="C7" s="1875"/>
      <c r="D7" s="1875"/>
      <c r="E7" s="1875"/>
      <c r="F7" s="1875"/>
      <c r="G7" s="1875"/>
      <c r="H7" s="1875"/>
      <c r="I7" s="1875"/>
      <c r="J7" s="1875"/>
      <c r="K7" s="1875"/>
      <c r="L7" s="1875"/>
    </row>
    <row r="8" spans="1:12" ht="14.25" customHeight="1">
      <c r="A8" s="1875"/>
      <c r="B8" s="1875"/>
      <c r="C8" s="1875"/>
      <c r="D8" s="1875"/>
      <c r="E8" s="1875"/>
      <c r="F8" s="1875"/>
      <c r="G8" s="1875"/>
      <c r="H8" s="1875"/>
      <c r="I8" s="1875"/>
      <c r="J8" s="1875"/>
      <c r="K8" s="1875"/>
      <c r="L8" s="1875"/>
    </row>
    <row r="9" spans="1:12" ht="14.25" customHeight="1">
      <c r="A9" s="1875"/>
      <c r="B9" s="1875"/>
      <c r="C9" s="1875"/>
      <c r="D9" s="1875"/>
      <c r="E9" s="1875"/>
      <c r="F9" s="1875"/>
      <c r="G9" s="1875"/>
      <c r="H9" s="1875"/>
      <c r="I9" s="1875"/>
      <c r="J9" s="1875"/>
      <c r="K9" s="1875"/>
      <c r="L9" s="1875"/>
    </row>
    <row r="10" spans="1:12" ht="45.75" customHeight="1">
      <c r="A10" s="1875"/>
      <c r="B10" s="1875"/>
      <c r="C10" s="1875"/>
      <c r="D10" s="1875"/>
      <c r="E10" s="1875"/>
      <c r="F10" s="1875"/>
      <c r="G10" s="1875"/>
      <c r="H10" s="1875"/>
      <c r="I10" s="1875"/>
      <c r="J10" s="1875"/>
      <c r="K10" s="1875"/>
      <c r="L10" s="1875"/>
    </row>
    <row r="11" spans="1:12" ht="14.25" customHeight="1">
      <c r="A11" s="1875"/>
      <c r="B11" s="1875"/>
      <c r="C11" s="1875"/>
      <c r="D11" s="1875"/>
      <c r="E11" s="1875"/>
      <c r="F11" s="1875"/>
      <c r="G11" s="1875"/>
      <c r="H11" s="1875"/>
      <c r="I11" s="1875"/>
      <c r="J11" s="1875"/>
      <c r="K11" s="1875"/>
      <c r="L11" s="1875"/>
    </row>
    <row r="12" spans="1:12" ht="14.25" customHeight="1">
      <c r="A12" s="1875"/>
      <c r="B12" s="1875"/>
      <c r="C12" s="1875"/>
      <c r="D12" s="1875"/>
      <c r="E12" s="1875"/>
      <c r="F12" s="1875"/>
      <c r="G12" s="1875"/>
      <c r="H12" s="1875"/>
      <c r="I12" s="1875"/>
      <c r="J12" s="1875"/>
      <c r="K12" s="1875"/>
      <c r="L12" s="1875"/>
    </row>
    <row r="13" spans="1:12" ht="14.25" customHeight="1">
      <c r="A13" s="1875"/>
      <c r="B13" s="1875"/>
      <c r="C13" s="1875"/>
      <c r="D13" s="1875"/>
      <c r="E13" s="1875"/>
      <c r="F13" s="1875"/>
      <c r="G13" s="1875"/>
      <c r="H13" s="1875"/>
      <c r="I13" s="1875"/>
      <c r="J13" s="1875"/>
      <c r="K13" s="1875"/>
      <c r="L13" s="1875"/>
    </row>
    <row r="14" spans="1:12" ht="14.25" customHeight="1">
      <c r="A14" s="1875"/>
      <c r="B14" s="1875"/>
      <c r="C14" s="1875"/>
      <c r="D14" s="1875"/>
      <c r="E14" s="1875"/>
      <c r="F14" s="1875"/>
      <c r="G14" s="1875"/>
      <c r="H14" s="1875"/>
      <c r="I14" s="1875"/>
      <c r="J14" s="1875"/>
      <c r="K14" s="1875"/>
      <c r="L14" s="1875"/>
    </row>
    <row r="15" spans="1:12" ht="14.25" customHeight="1">
      <c r="A15" s="1875"/>
      <c r="B15" s="1875"/>
      <c r="C15" s="1875"/>
      <c r="D15" s="1875"/>
      <c r="E15" s="1875"/>
      <c r="F15" s="1875"/>
      <c r="G15" s="1875"/>
      <c r="H15" s="1875"/>
      <c r="I15" s="1875"/>
      <c r="J15" s="1875"/>
      <c r="K15" s="1875"/>
      <c r="L15" s="1875"/>
    </row>
    <row r="16" spans="1:12" ht="14.25" customHeight="1">
      <c r="A16" s="1875"/>
      <c r="B16" s="1875"/>
      <c r="C16" s="1875"/>
      <c r="D16" s="1875"/>
      <c r="E16" s="1875"/>
      <c r="F16" s="1875"/>
      <c r="G16" s="1875"/>
      <c r="H16" s="1875"/>
      <c r="I16" s="1875"/>
      <c r="J16" s="1875"/>
      <c r="K16" s="1875"/>
      <c r="L16" s="1875"/>
    </row>
    <row r="17" spans="1:15" ht="14.25" customHeight="1">
      <c r="A17" s="1875"/>
      <c r="B17" s="1875"/>
      <c r="C17" s="1875"/>
      <c r="D17" s="1875"/>
      <c r="E17" s="1875"/>
      <c r="F17" s="1875"/>
      <c r="G17" s="1875"/>
      <c r="H17" s="1875"/>
      <c r="I17" s="1875"/>
      <c r="J17" s="1875"/>
      <c r="K17" s="1875"/>
      <c r="L17" s="1875"/>
    </row>
    <row r="18" spans="1:15" ht="14.25" customHeight="1">
      <c r="A18" s="1875"/>
      <c r="B18" s="1875"/>
      <c r="C18" s="1875"/>
      <c r="D18" s="1875"/>
      <c r="E18" s="1875"/>
      <c r="F18" s="1875"/>
      <c r="G18" s="1875"/>
      <c r="H18" s="1875"/>
      <c r="I18" s="1875"/>
      <c r="J18" s="1875"/>
      <c r="K18" s="1875"/>
      <c r="L18" s="1875"/>
    </row>
    <row r="19" spans="1:15" ht="14.25" customHeight="1">
      <c r="A19" s="1875"/>
      <c r="B19" s="1875"/>
      <c r="C19" s="1875"/>
      <c r="D19" s="1875"/>
      <c r="E19" s="1875"/>
      <c r="F19" s="1875"/>
      <c r="G19" s="1875"/>
      <c r="H19" s="1875"/>
      <c r="I19" s="1875"/>
      <c r="J19" s="1875"/>
      <c r="K19" s="1875"/>
      <c r="L19" s="1875"/>
    </row>
    <row r="20" spans="1:15" ht="14.25" customHeight="1">
      <c r="A20" s="1875"/>
      <c r="B20" s="1875"/>
      <c r="C20" s="1875"/>
      <c r="D20" s="1875"/>
      <c r="E20" s="1875"/>
      <c r="F20" s="1875"/>
      <c r="G20" s="1875"/>
      <c r="H20" s="1875"/>
      <c r="I20" s="1875"/>
      <c r="J20" s="1875"/>
      <c r="K20" s="1875"/>
      <c r="L20" s="1875"/>
    </row>
    <row r="21" spans="1:15" ht="14.25" customHeight="1">
      <c r="A21" s="1875"/>
      <c r="B21" s="1875"/>
      <c r="C21" s="1875"/>
      <c r="D21" s="1875"/>
      <c r="E21" s="1875"/>
      <c r="F21" s="1875"/>
      <c r="G21" s="1875"/>
      <c r="H21" s="1875"/>
      <c r="I21" s="1875"/>
      <c r="J21" s="1875"/>
      <c r="K21" s="1875"/>
      <c r="L21" s="1875"/>
      <c r="O21" s="407"/>
    </row>
    <row r="22" spans="1:15" ht="15" customHeight="1">
      <c r="A22" s="1875"/>
      <c r="B22" s="1875"/>
      <c r="C22" s="1875"/>
      <c r="D22" s="1875"/>
      <c r="E22" s="1875"/>
      <c r="F22" s="1875"/>
      <c r="G22" s="1875"/>
      <c r="H22" s="1875"/>
      <c r="I22" s="1875"/>
      <c r="J22" s="1875"/>
      <c r="K22" s="1875"/>
      <c r="L22" s="1875"/>
    </row>
    <row r="23" spans="1:15" ht="15" customHeight="1">
      <c r="A23" s="1875"/>
      <c r="B23" s="1875"/>
      <c r="C23" s="1875"/>
      <c r="D23" s="1875"/>
      <c r="E23" s="1875"/>
      <c r="F23" s="1875"/>
      <c r="G23" s="1875"/>
      <c r="H23" s="1875"/>
      <c r="I23" s="1875"/>
      <c r="J23" s="1875"/>
      <c r="K23" s="1875"/>
      <c r="L23" s="1875"/>
    </row>
    <row r="24" spans="1:15" ht="15" customHeight="1">
      <c r="A24" s="1875"/>
      <c r="B24" s="1875"/>
      <c r="C24" s="1875"/>
      <c r="D24" s="1875"/>
      <c r="E24" s="1875"/>
      <c r="F24" s="1875"/>
      <c r="G24" s="1875"/>
      <c r="H24" s="1875"/>
      <c r="I24" s="1875"/>
      <c r="J24" s="1875"/>
      <c r="K24" s="1875"/>
      <c r="L24" s="1875"/>
    </row>
    <row r="25" spans="1:15" ht="15" customHeight="1">
      <c r="A25" s="1875"/>
      <c r="B25" s="1875"/>
      <c r="C25" s="1875"/>
      <c r="D25" s="1875"/>
      <c r="E25" s="1875"/>
      <c r="F25" s="1875"/>
      <c r="G25" s="1875"/>
      <c r="H25" s="1875"/>
      <c r="I25" s="1875"/>
      <c r="J25" s="1875"/>
      <c r="K25" s="1875"/>
      <c r="L25" s="1875"/>
    </row>
    <row r="26" spans="1:15" ht="15" customHeight="1">
      <c r="A26" s="1875"/>
      <c r="B26" s="1875"/>
      <c r="C26" s="1875"/>
      <c r="D26" s="1875"/>
      <c r="E26" s="1875"/>
      <c r="F26" s="1875"/>
      <c r="G26" s="1875"/>
      <c r="H26" s="1875"/>
      <c r="I26" s="1875"/>
      <c r="J26" s="1875"/>
      <c r="K26" s="1875"/>
      <c r="L26" s="1875"/>
    </row>
    <row r="27" spans="1:15" ht="14.25" customHeight="1">
      <c r="A27" s="1875"/>
      <c r="B27" s="1875"/>
      <c r="C27" s="1875"/>
      <c r="D27" s="1875"/>
      <c r="E27" s="1875"/>
      <c r="F27" s="1875"/>
      <c r="G27" s="1875"/>
      <c r="H27" s="1875"/>
      <c r="I27" s="1875"/>
      <c r="J27" s="1875"/>
      <c r="K27" s="1875"/>
      <c r="L27" s="1875"/>
    </row>
    <row r="28" spans="1:15" ht="15" customHeight="1">
      <c r="A28" s="1875"/>
      <c r="B28" s="1875"/>
      <c r="C28" s="1875"/>
      <c r="D28" s="1875"/>
      <c r="E28" s="1875"/>
      <c r="F28" s="1875"/>
      <c r="G28" s="1875"/>
      <c r="H28" s="1875"/>
      <c r="I28" s="1875"/>
      <c r="J28" s="1875"/>
      <c r="K28" s="1875"/>
      <c r="L28" s="1875"/>
    </row>
    <row r="29" spans="1:15" ht="14.25" customHeight="1">
      <c r="A29" s="1875"/>
      <c r="B29" s="1875"/>
      <c r="C29" s="1875"/>
      <c r="D29" s="1875"/>
      <c r="E29" s="1875"/>
      <c r="F29" s="1875"/>
      <c r="G29" s="1875"/>
      <c r="H29" s="1875"/>
      <c r="I29" s="1875"/>
      <c r="J29" s="1875"/>
      <c r="K29" s="1875"/>
      <c r="L29" s="1875"/>
    </row>
    <row r="30" spans="1:15" ht="14.25" customHeight="1">
      <c r="A30" s="1875"/>
      <c r="B30" s="1875"/>
      <c r="C30" s="1875"/>
      <c r="D30" s="1875"/>
      <c r="E30" s="1875"/>
      <c r="F30" s="1875"/>
      <c r="G30" s="1875"/>
      <c r="H30" s="1875"/>
      <c r="I30" s="1875"/>
      <c r="J30" s="1875"/>
      <c r="K30" s="1875"/>
      <c r="L30" s="1875"/>
    </row>
    <row r="31" spans="1:15">
      <c r="A31" s="1875"/>
      <c r="B31" s="1875"/>
      <c r="C31" s="1875"/>
      <c r="D31" s="1875"/>
      <c r="E31" s="1875"/>
      <c r="F31" s="1875"/>
      <c r="G31" s="1875"/>
      <c r="H31" s="1875"/>
      <c r="I31" s="1875"/>
      <c r="J31" s="1875"/>
      <c r="K31" s="1875"/>
      <c r="L31" s="1875"/>
    </row>
    <row r="32" spans="1:15" ht="14.25" customHeight="1">
      <c r="A32" s="1875"/>
      <c r="B32" s="1875"/>
      <c r="C32" s="1875"/>
      <c r="D32" s="1875"/>
      <c r="E32" s="1875"/>
      <c r="F32" s="1875"/>
      <c r="G32" s="1875"/>
      <c r="H32" s="1875"/>
      <c r="I32" s="1875"/>
      <c r="J32" s="1875"/>
      <c r="K32" s="1875"/>
      <c r="L32" s="1875"/>
    </row>
    <row r="33" spans="1:16" ht="14.25" customHeight="1">
      <c r="A33" s="1875"/>
      <c r="B33" s="1875"/>
      <c r="C33" s="1875"/>
      <c r="D33" s="1875"/>
      <c r="E33" s="1875"/>
      <c r="F33" s="1875"/>
      <c r="G33" s="1875"/>
      <c r="H33" s="1875"/>
      <c r="I33" s="1875"/>
      <c r="J33" s="1875"/>
      <c r="K33" s="1875"/>
      <c r="L33" s="1875"/>
    </row>
    <row r="34" spans="1:16" ht="14.25" customHeight="1">
      <c r="A34" s="1875"/>
      <c r="B34" s="1875"/>
      <c r="C34" s="1875"/>
      <c r="D34" s="1875"/>
      <c r="E34" s="1875"/>
      <c r="F34" s="1875"/>
      <c r="G34" s="1875"/>
      <c r="H34" s="1875"/>
      <c r="I34" s="1875"/>
      <c r="J34" s="1875"/>
      <c r="K34" s="1875"/>
      <c r="L34" s="1875"/>
    </row>
    <row r="35" spans="1:16" ht="14.25" customHeight="1">
      <c r="A35" s="1875"/>
      <c r="B35" s="1875"/>
      <c r="C35" s="1875"/>
      <c r="D35" s="1875"/>
      <c r="E35" s="1875"/>
      <c r="F35" s="1875"/>
      <c r="G35" s="1875"/>
      <c r="H35" s="1875"/>
      <c r="I35" s="1875"/>
      <c r="J35" s="1875"/>
      <c r="K35" s="1875"/>
      <c r="L35" s="1875"/>
    </row>
    <row r="36" spans="1:16" ht="19.5" customHeight="1">
      <c r="A36" s="1875"/>
      <c r="B36" s="1875"/>
      <c r="C36" s="1875"/>
      <c r="D36" s="1875"/>
      <c r="E36" s="1875"/>
      <c r="F36" s="1875"/>
      <c r="G36" s="1875"/>
      <c r="H36" s="1875"/>
      <c r="I36" s="1875"/>
      <c r="J36" s="1875"/>
      <c r="K36" s="1875"/>
      <c r="L36" s="1875"/>
    </row>
    <row r="37" spans="1:16" ht="14.25" customHeight="1">
      <c r="A37" s="1875"/>
      <c r="B37" s="1875"/>
      <c r="C37" s="1875"/>
      <c r="D37" s="1875"/>
      <c r="E37" s="1875"/>
      <c r="F37" s="1875"/>
      <c r="G37" s="1875"/>
      <c r="H37" s="1875"/>
      <c r="I37" s="1875"/>
      <c r="J37" s="1875"/>
      <c r="K37" s="1875"/>
      <c r="L37" s="1875"/>
    </row>
    <row r="38" spans="1:16" ht="14.25" customHeight="1">
      <c r="A38" s="1875"/>
      <c r="B38" s="1875"/>
      <c r="C38" s="1875"/>
      <c r="D38" s="1875"/>
      <c r="E38" s="1875"/>
      <c r="F38" s="1875"/>
      <c r="G38" s="1875"/>
      <c r="H38" s="1875"/>
      <c r="I38" s="1875"/>
      <c r="J38" s="1875"/>
      <c r="K38" s="1875"/>
      <c r="L38" s="1875"/>
    </row>
    <row r="39" spans="1:16" ht="14.25" customHeight="1">
      <c r="A39" s="1875"/>
      <c r="B39" s="1875"/>
      <c r="C39" s="1875"/>
      <c r="D39" s="1875"/>
      <c r="E39" s="1875"/>
      <c r="F39" s="1875"/>
      <c r="G39" s="1875"/>
      <c r="H39" s="1875"/>
      <c r="I39" s="1875"/>
      <c r="J39" s="1875"/>
      <c r="K39" s="1875"/>
      <c r="L39" s="1875"/>
    </row>
    <row r="40" spans="1:16" ht="14.25" customHeight="1">
      <c r="A40" s="1875"/>
      <c r="B40" s="1875"/>
      <c r="C40" s="1875"/>
      <c r="D40" s="1875"/>
      <c r="E40" s="1875"/>
      <c r="F40" s="1875"/>
      <c r="G40" s="1875"/>
      <c r="H40" s="1875"/>
      <c r="I40" s="1875"/>
      <c r="J40" s="1875"/>
      <c r="K40" s="1875"/>
      <c r="L40" s="1875"/>
    </row>
    <row r="41" spans="1:16" ht="14.25" customHeight="1">
      <c r="A41" s="1875"/>
      <c r="B41" s="1875"/>
      <c r="C41" s="1875"/>
      <c r="D41" s="1875"/>
      <c r="E41" s="1875"/>
      <c r="F41" s="1875"/>
      <c r="G41" s="1875"/>
      <c r="H41" s="1875"/>
      <c r="I41" s="1875"/>
      <c r="J41" s="1875"/>
      <c r="K41" s="1875"/>
      <c r="L41" s="1875"/>
    </row>
    <row r="42" spans="1:16" ht="30.75" customHeight="1">
      <c r="A42" s="1875"/>
      <c r="B42" s="1875"/>
      <c r="C42" s="1875"/>
      <c r="D42" s="1875"/>
      <c r="E42" s="1875"/>
      <c r="F42" s="1875"/>
      <c r="G42" s="1875"/>
      <c r="H42" s="1875"/>
      <c r="I42" s="1875"/>
      <c r="J42" s="1875"/>
      <c r="K42" s="1875"/>
      <c r="L42" s="1875"/>
    </row>
    <row r="43" spans="1:16">
      <c r="A43" s="1875"/>
      <c r="B43" s="1875"/>
      <c r="C43" s="1875"/>
      <c r="D43" s="1875"/>
      <c r="E43" s="1875"/>
      <c r="F43" s="1875"/>
      <c r="G43" s="1875"/>
      <c r="H43" s="1875"/>
      <c r="I43" s="1875"/>
      <c r="J43" s="1875"/>
      <c r="K43" s="1875"/>
      <c r="L43" s="1875"/>
      <c r="N43" s="757" t="str">
        <f>+III.1.3.Afil.SFSPob.Nac.!C4</f>
        <v>Población Nacional estimada</v>
      </c>
      <c r="O43" s="758">
        <f>+III.1.3.Afil.SFSPob.Nac.!C20</f>
        <v>10711155</v>
      </c>
      <c r="P43" s="1874">
        <f>+O44/O43</f>
        <v>0.97830719469562344</v>
      </c>
    </row>
    <row r="44" spans="1:16">
      <c r="A44" s="1875"/>
      <c r="B44" s="1875"/>
      <c r="C44" s="1875"/>
      <c r="D44" s="1875"/>
      <c r="E44" s="1875"/>
      <c r="F44" s="1875"/>
      <c r="G44" s="1875"/>
      <c r="H44" s="1875"/>
      <c r="I44" s="1875"/>
      <c r="J44" s="1875"/>
      <c r="K44" s="1875"/>
      <c r="L44" s="1875"/>
      <c r="N44" s="1547" t="str">
        <f>+III.1.3.Afil.SFSPob.Nac.!B4</f>
        <v>Afiliación SFS</v>
      </c>
      <c r="O44" s="1548">
        <f>+III.1.3.Afil.SFSPob.Nac.!B20</f>
        <v>10478800</v>
      </c>
      <c r="P44" s="1874"/>
    </row>
    <row r="45" spans="1:16">
      <c r="A45" s="1875"/>
      <c r="B45" s="1875"/>
      <c r="C45" s="1875"/>
      <c r="D45" s="1875"/>
      <c r="E45" s="1875"/>
      <c r="F45" s="1875"/>
      <c r="G45" s="1875"/>
      <c r="H45" s="1875"/>
      <c r="I45" s="1875"/>
      <c r="J45" s="1875"/>
      <c r="K45" s="1875"/>
      <c r="L45" s="1875"/>
      <c r="N45" s="1547" t="s">
        <v>756</v>
      </c>
      <c r="O45" s="1549">
        <f>+'III.1.4.Afil. SFS'!F20</f>
        <v>0.43911344810474484</v>
      </c>
      <c r="P45" s="759"/>
    </row>
    <row r="46" spans="1:16">
      <c r="A46" s="1875"/>
      <c r="B46" s="1875"/>
      <c r="C46" s="1875"/>
      <c r="D46" s="1875"/>
      <c r="E46" s="1875"/>
      <c r="F46" s="1875"/>
      <c r="G46" s="1875"/>
      <c r="H46" s="1875"/>
      <c r="I46" s="1875"/>
      <c r="J46" s="1875"/>
      <c r="K46" s="1875"/>
      <c r="L46" s="1875"/>
      <c r="N46" s="1547" t="s">
        <v>755</v>
      </c>
      <c r="O46" s="1549">
        <f>+'III.1.4.Afil. SFS'!G20</f>
        <v>0.55082728938428061</v>
      </c>
      <c r="P46" s="759"/>
    </row>
    <row r="47" spans="1:16">
      <c r="A47" s="1875"/>
      <c r="B47" s="1875"/>
      <c r="C47" s="1875"/>
      <c r="D47" s="1875"/>
      <c r="E47" s="1875"/>
      <c r="F47" s="1875"/>
      <c r="G47" s="1875"/>
      <c r="H47" s="1875"/>
      <c r="I47" s="1875"/>
      <c r="J47" s="1875"/>
      <c r="K47" s="1875"/>
      <c r="L47" s="1875"/>
      <c r="N47" s="1547" t="s">
        <v>776</v>
      </c>
      <c r="O47" s="1549">
        <f>+'III.1.4.Afil. SFS'!H20</f>
        <v>1.005926251097454E-2</v>
      </c>
      <c r="P47" s="759"/>
    </row>
    <row r="48" spans="1:16">
      <c r="A48" s="1875"/>
      <c r="B48" s="1875"/>
      <c r="C48" s="1875"/>
      <c r="D48" s="1875"/>
      <c r="E48" s="1875"/>
      <c r="F48" s="1875"/>
      <c r="G48" s="1875"/>
      <c r="H48" s="1875"/>
      <c r="I48" s="1875"/>
      <c r="J48" s="1875"/>
      <c r="K48" s="1875"/>
      <c r="L48" s="1875"/>
    </row>
    <row r="49" spans="1:16">
      <c r="A49" s="1875"/>
      <c r="B49" s="1875"/>
      <c r="C49" s="1875"/>
      <c r="D49" s="1875"/>
      <c r="E49" s="1875"/>
      <c r="F49" s="1875"/>
      <c r="G49" s="1875"/>
      <c r="H49" s="1875"/>
      <c r="I49" s="1875"/>
      <c r="J49" s="1875"/>
      <c r="K49" s="1875"/>
      <c r="L49" s="1875"/>
      <c r="N49" s="760" t="str">
        <f>+'III.1.5.Afil. SFS x sexo'!K4</f>
        <v>% Hombres6</v>
      </c>
      <c r="O49" s="760" t="str">
        <f>+'III.1.5.Afil. SFS x sexo'!M4</f>
        <v>% Mujeres8</v>
      </c>
    </row>
    <row r="50" spans="1:16">
      <c r="A50" s="1875"/>
      <c r="B50" s="1875"/>
      <c r="C50" s="1875"/>
      <c r="D50" s="1875"/>
      <c r="E50" s="1875"/>
      <c r="F50" s="1875"/>
      <c r="G50" s="1875"/>
      <c r="H50" s="1875"/>
      <c r="I50" s="1875"/>
      <c r="J50" s="1875"/>
      <c r="K50" s="1875"/>
      <c r="L50" s="1875"/>
      <c r="N50" s="761">
        <f>+'III.1.5.Afil. SFS x sexo'!K21</f>
        <v>0.4980475526276798</v>
      </c>
      <c r="O50" s="761">
        <f>+'III.1.5.Afil. SFS x sexo'!M21</f>
        <v>0.50195244737232025</v>
      </c>
    </row>
    <row r="51" spans="1:16">
      <c r="A51" s="1875"/>
      <c r="B51" s="1875"/>
      <c r="C51" s="1875"/>
      <c r="D51" s="1875"/>
      <c r="E51" s="1875"/>
      <c r="F51" s="1875"/>
      <c r="G51" s="1875"/>
      <c r="H51" s="1875"/>
      <c r="I51" s="1875"/>
      <c r="J51" s="1875"/>
      <c r="K51" s="1875"/>
      <c r="L51" s="1875"/>
    </row>
    <row r="52" spans="1:16">
      <c r="A52" s="1875"/>
      <c r="B52" s="1875"/>
      <c r="C52" s="1875"/>
      <c r="D52" s="1875"/>
      <c r="E52" s="1875"/>
      <c r="F52" s="1875"/>
      <c r="G52" s="1875"/>
      <c r="H52" s="1875"/>
      <c r="I52" s="1875"/>
      <c r="J52" s="1875"/>
      <c r="K52" s="1875"/>
      <c r="L52" s="1875"/>
      <c r="N52" s="762" t="str">
        <f>+'III.1.4.Afil. SFS'!B4</f>
        <v>Afiliación  RC</v>
      </c>
      <c r="O52" s="762" t="str">
        <f>+'III.1.4.Afil. SFS'!C4</f>
        <v>Afiliación RS</v>
      </c>
      <c r="P52" s="762" t="str">
        <f>+'III.1.4.Afil. SFS'!D4</f>
        <v>Pensionados</v>
      </c>
    </row>
    <row r="53" spans="1:16">
      <c r="A53" s="1875"/>
      <c r="B53" s="1875"/>
      <c r="C53" s="1875"/>
      <c r="D53" s="1875"/>
      <c r="E53" s="1875"/>
      <c r="F53" s="1875"/>
      <c r="G53" s="1875"/>
      <c r="H53" s="1875"/>
      <c r="I53" s="1875"/>
      <c r="J53" s="1875"/>
      <c r="K53" s="1875"/>
      <c r="L53" s="1875"/>
      <c r="N53" s="761">
        <f>+'III.1.4.Afil. SFS'!F20</f>
        <v>0.43911344810474484</v>
      </c>
      <c r="O53" s="761">
        <f>+'III.1.4.Afil. SFS'!G20</f>
        <v>0.55082728938428061</v>
      </c>
      <c r="P53" s="761">
        <f>+'III.1.4.Afil. SFS'!H20</f>
        <v>1.005926251097454E-2</v>
      </c>
    </row>
    <row r="54" spans="1:16">
      <c r="A54" s="1875"/>
      <c r="B54" s="1875"/>
      <c r="C54" s="1875"/>
      <c r="D54" s="1875"/>
      <c r="E54" s="1875"/>
      <c r="F54" s="1875"/>
      <c r="G54" s="1875"/>
      <c r="H54" s="1875"/>
      <c r="I54" s="1875"/>
      <c r="J54" s="1875"/>
      <c r="K54" s="1875"/>
      <c r="L54" s="1875"/>
    </row>
    <row r="55" spans="1:16">
      <c r="A55" s="1875"/>
      <c r="B55" s="1875"/>
      <c r="C55" s="1875"/>
      <c r="D55" s="1875"/>
      <c r="E55" s="1875"/>
      <c r="F55" s="1875"/>
      <c r="G55" s="1875"/>
      <c r="H55" s="1875"/>
      <c r="I55" s="1875"/>
      <c r="J55" s="1875"/>
      <c r="K55" s="1875"/>
      <c r="L55" s="1875"/>
    </row>
    <row r="56" spans="1:16">
      <c r="A56" s="1875"/>
      <c r="B56" s="1875"/>
      <c r="C56" s="1875"/>
      <c r="D56" s="1875"/>
      <c r="E56" s="1875"/>
      <c r="F56" s="1875"/>
      <c r="G56" s="1875"/>
      <c r="H56" s="1875"/>
      <c r="I56" s="1875"/>
      <c r="J56" s="1875"/>
      <c r="K56" s="1875"/>
      <c r="L56" s="1875"/>
    </row>
    <row r="57" spans="1:16">
      <c r="A57" s="1875"/>
      <c r="B57" s="1875"/>
      <c r="C57" s="1875"/>
      <c r="D57" s="1875"/>
      <c r="E57" s="1875"/>
      <c r="F57" s="1875"/>
      <c r="G57" s="1875"/>
      <c r="H57" s="1875"/>
      <c r="I57" s="1875"/>
      <c r="J57" s="1875"/>
      <c r="K57" s="1875"/>
      <c r="L57" s="1875"/>
    </row>
    <row r="58" spans="1:16">
      <c r="A58" s="1875"/>
      <c r="B58" s="1875"/>
      <c r="C58" s="1875"/>
      <c r="D58" s="1875"/>
      <c r="E58" s="1875"/>
      <c r="F58" s="1875"/>
      <c r="G58" s="1875"/>
      <c r="H58" s="1875"/>
      <c r="I58" s="1875"/>
      <c r="J58" s="1875"/>
      <c r="K58" s="1875"/>
      <c r="L58" s="1875"/>
    </row>
    <row r="59" spans="1:16">
      <c r="A59" s="1875"/>
      <c r="B59" s="1875"/>
      <c r="C59" s="1875"/>
      <c r="D59" s="1875"/>
      <c r="E59" s="1875"/>
      <c r="F59" s="1875"/>
      <c r="G59" s="1875"/>
      <c r="H59" s="1875"/>
      <c r="I59" s="1875"/>
      <c r="J59" s="1875"/>
      <c r="K59" s="1875"/>
      <c r="L59" s="1875"/>
    </row>
    <row r="60" spans="1:16">
      <c r="A60" s="1875"/>
      <c r="B60" s="1875"/>
      <c r="C60" s="1875"/>
      <c r="D60" s="1875"/>
      <c r="E60" s="1875"/>
      <c r="F60" s="1875"/>
      <c r="G60" s="1875"/>
      <c r="H60" s="1875"/>
      <c r="I60" s="1875"/>
      <c r="J60" s="1875"/>
      <c r="K60" s="1875"/>
      <c r="L60" s="1875"/>
    </row>
    <row r="61" spans="1:16">
      <c r="A61" s="1875"/>
      <c r="B61" s="1875"/>
      <c r="C61" s="1875"/>
      <c r="D61" s="1875"/>
      <c r="E61" s="1875"/>
      <c r="F61" s="1875"/>
      <c r="G61" s="1875"/>
      <c r="H61" s="1875"/>
      <c r="I61" s="1875"/>
      <c r="J61" s="1875"/>
      <c r="K61" s="1875"/>
      <c r="L61" s="1875"/>
    </row>
  </sheetData>
  <mergeCells count="2">
    <mergeCell ref="P43:P44"/>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view="pageBreakPreview" zoomScale="40" zoomScaleNormal="100" zoomScaleSheetLayoutView="40" workbookViewId="0">
      <selection activeCell="A6" sqref="A6:J27"/>
    </sheetView>
  </sheetViews>
  <sheetFormatPr baseColWidth="10" defaultColWidth="11.42578125" defaultRowHeight="20.25" customHeight="1"/>
  <cols>
    <col min="1" max="1" width="40.85546875" style="416" bestFit="1" customWidth="1"/>
    <col min="2" max="2" width="29.85546875" style="383" customWidth="1"/>
    <col min="3" max="3" width="42.140625" style="383" customWidth="1"/>
    <col min="4" max="4" width="47.28515625" style="383" customWidth="1"/>
    <col min="5" max="5" width="40.85546875" style="383" customWidth="1"/>
    <col min="6" max="6" width="31.42578125" style="383" customWidth="1"/>
    <col min="7" max="7" width="45" style="383" customWidth="1"/>
    <col min="8" max="8" width="37.7109375" style="383" customWidth="1"/>
    <col min="9" max="9" width="37.140625" style="383" customWidth="1"/>
    <col min="10" max="10" width="31.42578125" style="383" customWidth="1"/>
    <col min="11" max="12" width="45.28515625" style="407" customWidth="1"/>
    <col min="13" max="16384" width="11.42578125" style="383"/>
  </cols>
  <sheetData>
    <row r="1" spans="1:10" ht="91.5" customHeight="1">
      <c r="A1" s="1876" t="s">
        <v>683</v>
      </c>
      <c r="B1" s="1876"/>
      <c r="C1" s="1876"/>
      <c r="D1" s="1876"/>
      <c r="E1" s="1876"/>
      <c r="F1" s="1876"/>
      <c r="G1" s="1876"/>
      <c r="H1" s="1876"/>
      <c r="I1" s="1876"/>
      <c r="J1" s="1876"/>
    </row>
    <row r="2" spans="1:10" ht="57.75" customHeight="1">
      <c r="A2" s="1880" t="str">
        <f>+'Resumen EEp'!O4</f>
        <v>Período:  Diciembre 2008 - Junio 2023</v>
      </c>
      <c r="B2" s="1880"/>
      <c r="C2" s="1880"/>
      <c r="D2" s="1880"/>
      <c r="E2" s="1880"/>
      <c r="F2" s="1880"/>
      <c r="G2" s="1880"/>
      <c r="H2" s="1880"/>
      <c r="I2" s="1880"/>
      <c r="J2" s="1880"/>
    </row>
    <row r="3" spans="1:10" ht="16.5" customHeight="1">
      <c r="A3" s="408"/>
      <c r="B3" s="408"/>
      <c r="C3" s="408"/>
      <c r="D3" s="408"/>
      <c r="E3" s="408"/>
      <c r="F3" s="408"/>
      <c r="G3" s="408"/>
      <c r="H3" s="408"/>
      <c r="I3" s="408"/>
      <c r="J3" s="408"/>
    </row>
    <row r="4" spans="1:10" s="410" customFormat="1" ht="83.25" customHeight="1">
      <c r="A4" s="1427" t="s">
        <v>0</v>
      </c>
      <c r="B4" s="1092" t="s">
        <v>541</v>
      </c>
      <c r="C4" s="1092" t="s">
        <v>1088</v>
      </c>
      <c r="D4" s="1092" t="s">
        <v>206</v>
      </c>
      <c r="E4" s="1093" t="s">
        <v>602</v>
      </c>
      <c r="F4" s="1034"/>
      <c r="H4" s="409"/>
      <c r="I4" s="409"/>
      <c r="J4" s="409"/>
    </row>
    <row r="5" spans="1:10" s="410" customFormat="1" ht="35.25" customHeight="1">
      <c r="A5" s="1090" t="s">
        <v>138</v>
      </c>
      <c r="B5" s="1428">
        <f>+'III.1.4.Afil. SFS'!E5</f>
        <v>2916902</v>
      </c>
      <c r="C5" s="1429">
        <v>9327818</v>
      </c>
      <c r="D5" s="1430">
        <f t="shared" ref="D5:D14" si="0">B5/C5</f>
        <v>0.31271000356139023</v>
      </c>
      <c r="E5" s="1431"/>
      <c r="H5" s="409"/>
      <c r="I5" s="409"/>
      <c r="J5" s="409"/>
    </row>
    <row r="6" spans="1:10" s="410" customFormat="1" ht="35.25" customHeight="1">
      <c r="A6" s="1090" t="s">
        <v>139</v>
      </c>
      <c r="B6" s="1428">
        <f>+'III.1.4.Afil. SFS'!E6</f>
        <v>3514506</v>
      </c>
      <c r="C6" s="1429">
        <v>9428533.4999999963</v>
      </c>
      <c r="D6" s="1430">
        <f t="shared" si="0"/>
        <v>0.37275213584381933</v>
      </c>
      <c r="E6" s="1431">
        <f>+(B6-B5)/B5</f>
        <v>0.20487626941186232</v>
      </c>
    </row>
    <row r="7" spans="1:10" s="410" customFormat="1" ht="35.25" customHeight="1">
      <c r="A7" s="1090" t="s">
        <v>118</v>
      </c>
      <c r="B7" s="1428">
        <f>+'III.1.4.Afil. SFS'!E7</f>
        <v>4404974</v>
      </c>
      <c r="C7" s="1429">
        <v>9529297.5000000037</v>
      </c>
      <c r="D7" s="1430">
        <f t="shared" si="0"/>
        <v>0.46225590081535373</v>
      </c>
      <c r="E7" s="1431">
        <f t="shared" ref="E7:E19" si="1">+(B7-B6)/B6</f>
        <v>0.25336932132140333</v>
      </c>
      <c r="F7" s="412"/>
      <c r="H7" s="409"/>
      <c r="I7" s="409"/>
      <c r="J7" s="409"/>
    </row>
    <row r="8" spans="1:10" s="410" customFormat="1" ht="35.25" customHeight="1">
      <c r="A8" s="1090" t="s">
        <v>140</v>
      </c>
      <c r="B8" s="1428">
        <f>+'III.1.4.Afil. SFS'!E8</f>
        <v>4550576</v>
      </c>
      <c r="C8" s="1429">
        <v>9630258.5</v>
      </c>
      <c r="D8" s="1430">
        <f t="shared" si="0"/>
        <v>0.47252895651762616</v>
      </c>
      <c r="E8" s="1431">
        <f t="shared" si="1"/>
        <v>3.3053997594537449E-2</v>
      </c>
    </row>
    <row r="9" spans="1:10" s="410" customFormat="1" ht="35.25" customHeight="1">
      <c r="A9" s="1432" t="s">
        <v>195</v>
      </c>
      <c r="B9" s="1428">
        <f>+'III.1.4.Afil. SFS'!E9</f>
        <v>5022465</v>
      </c>
      <c r="C9" s="1433">
        <v>9730638.5</v>
      </c>
      <c r="D9" s="1434">
        <f t="shared" si="0"/>
        <v>0.51614958257877941</v>
      </c>
      <c r="E9" s="1431">
        <f t="shared" si="1"/>
        <v>0.10369874055504183</v>
      </c>
      <c r="H9" s="409"/>
      <c r="I9" s="409"/>
      <c r="J9" s="409"/>
    </row>
    <row r="10" spans="1:10" s="410" customFormat="1" ht="35.25" customHeight="1">
      <c r="A10" s="1432" t="s">
        <v>219</v>
      </c>
      <c r="B10" s="1428">
        <f>+'III.1.4.Afil. SFS'!E10</f>
        <v>5638332</v>
      </c>
      <c r="C10" s="1433">
        <v>9830624</v>
      </c>
      <c r="D10" s="1434">
        <f t="shared" si="0"/>
        <v>0.57354772189435788</v>
      </c>
      <c r="E10" s="1431">
        <f t="shared" si="1"/>
        <v>0.122622457299354</v>
      </c>
    </row>
    <row r="11" spans="1:10" s="410" customFormat="1" ht="35.25" customHeight="1">
      <c r="A11" s="1432" t="s">
        <v>223</v>
      </c>
      <c r="B11" s="1428">
        <f>+'III.1.4.Afil. SFS'!E11</f>
        <v>6187615</v>
      </c>
      <c r="C11" s="1433">
        <v>9930374</v>
      </c>
      <c r="D11" s="1434">
        <f t="shared" si="0"/>
        <v>0.62309989533123322</v>
      </c>
      <c r="E11" s="1431">
        <f t="shared" si="1"/>
        <v>9.7419414110414215E-2</v>
      </c>
      <c r="H11" s="409"/>
      <c r="I11" s="409"/>
      <c r="J11" s="409"/>
    </row>
    <row r="12" spans="1:10" s="410" customFormat="1" ht="35.25" customHeight="1">
      <c r="A12" s="1090" t="s">
        <v>390</v>
      </c>
      <c r="B12" s="1428">
        <f>+'III.1.4.Afil. SFS'!E12</f>
        <v>6687772</v>
      </c>
      <c r="C12" s="1433">
        <v>10028012</v>
      </c>
      <c r="D12" s="1434">
        <f t="shared" si="0"/>
        <v>0.66690905435693537</v>
      </c>
      <c r="E12" s="1431">
        <f t="shared" si="1"/>
        <v>8.0831952214221472E-2</v>
      </c>
    </row>
    <row r="13" spans="1:10" s="410" customFormat="1" ht="35.25" customHeight="1">
      <c r="A13" s="1090" t="s">
        <v>416</v>
      </c>
      <c r="B13" s="1428">
        <f>+'III.1.4.Afil. SFS'!E13</f>
        <v>6981264</v>
      </c>
      <c r="C13" s="1433">
        <v>10123139</v>
      </c>
      <c r="D13" s="1434">
        <f t="shared" si="0"/>
        <v>0.68963431204491021</v>
      </c>
      <c r="E13" s="1431">
        <f t="shared" si="1"/>
        <v>4.3884869280830748E-2</v>
      </c>
      <c r="H13" s="409"/>
      <c r="I13" s="409"/>
      <c r="J13" s="409"/>
    </row>
    <row r="14" spans="1:10" s="410" customFormat="1" ht="35.25" customHeight="1">
      <c r="A14" s="1090" t="s">
        <v>421</v>
      </c>
      <c r="B14" s="1428">
        <v>7523996</v>
      </c>
      <c r="C14" s="1433">
        <v>10217441</v>
      </c>
      <c r="D14" s="1434">
        <f t="shared" si="0"/>
        <v>0.73638751620880416</v>
      </c>
      <c r="E14" s="1431">
        <f t="shared" si="1"/>
        <v>7.7741222792892514E-2</v>
      </c>
    </row>
    <row r="15" spans="1:10" s="410" customFormat="1" ht="35.25" customHeight="1">
      <c r="A15" s="1432" t="s">
        <v>439</v>
      </c>
      <c r="B15" s="1428">
        <f>+'III.1.4.Afil. SFS'!E15</f>
        <v>7868032</v>
      </c>
      <c r="C15" s="1433">
        <v>10310703</v>
      </c>
      <c r="D15" s="1434">
        <f t="shared" ref="D15:D20" si="2">B15/C15</f>
        <v>0.76309365132522966</v>
      </c>
      <c r="E15" s="1431">
        <f t="shared" si="1"/>
        <v>4.5725170507799312E-2</v>
      </c>
    </row>
    <row r="16" spans="1:10" s="410" customFormat="1" ht="35.25" customHeight="1">
      <c r="A16" s="1432" t="s">
        <v>458</v>
      </c>
      <c r="B16" s="1428">
        <v>8123784</v>
      </c>
      <c r="C16" s="1433">
        <v>10402759</v>
      </c>
      <c r="D16" s="1434">
        <f t="shared" si="2"/>
        <v>0.78092590629082148</v>
      </c>
      <c r="E16" s="1431">
        <f t="shared" si="1"/>
        <v>3.2505205876132683E-2</v>
      </c>
    </row>
    <row r="17" spans="1:5" s="410" customFormat="1" ht="35.25" customHeight="1">
      <c r="A17" s="1432" t="s">
        <v>548</v>
      </c>
      <c r="B17" s="1428">
        <v>10057667</v>
      </c>
      <c r="C17" s="1433">
        <v>10492017</v>
      </c>
      <c r="D17" s="1434">
        <f t="shared" si="2"/>
        <v>0.9586018589180707</v>
      </c>
      <c r="E17" s="1431">
        <f t="shared" si="1"/>
        <v>0.2380519964587931</v>
      </c>
    </row>
    <row r="18" spans="1:5" s="410" customFormat="1" ht="35.25" customHeight="1">
      <c r="A18" s="1432" t="s">
        <v>684</v>
      </c>
      <c r="B18" s="1428">
        <v>10130724</v>
      </c>
      <c r="C18" s="1433">
        <v>10578737</v>
      </c>
      <c r="D18" s="1434">
        <f t="shared" si="2"/>
        <v>0.9576496702772741</v>
      </c>
      <c r="E18" s="1431">
        <f t="shared" si="1"/>
        <v>7.2638117766277207E-3</v>
      </c>
    </row>
    <row r="19" spans="1:5" s="410" customFormat="1" ht="35.25" customHeight="1">
      <c r="A19" s="1436" t="s">
        <v>938</v>
      </c>
      <c r="B19" s="1428">
        <v>10443537</v>
      </c>
      <c r="C19" s="1433">
        <v>10666547</v>
      </c>
      <c r="D19" s="1434">
        <f t="shared" si="2"/>
        <v>0.97909257794485882</v>
      </c>
      <c r="E19" s="1431">
        <f t="shared" si="1"/>
        <v>3.0877654943516377E-2</v>
      </c>
    </row>
    <row r="20" spans="1:5" s="410" customFormat="1" ht="35.25" customHeight="1">
      <c r="A20" s="1658" t="str">
        <f>+'Resumen EEp'!O9</f>
        <v>Ene-Jun.23</v>
      </c>
      <c r="B20" s="1428">
        <f>+'III.1.4.Afil. SFS'!E20</f>
        <v>10478800</v>
      </c>
      <c r="C20" s="1433">
        <f>+'Resumen EEp'!B4</f>
        <v>10711155</v>
      </c>
      <c r="D20" s="1434">
        <f t="shared" si="2"/>
        <v>0.97830719469562344</v>
      </c>
      <c r="E20" s="1435"/>
    </row>
    <row r="21" spans="1:5" s="411" customFormat="1" ht="131.25" customHeight="1">
      <c r="A21" s="1877" t="s">
        <v>1089</v>
      </c>
      <c r="B21" s="1878"/>
      <c r="C21" s="1878"/>
      <c r="D21" s="1878"/>
      <c r="E21" s="1879"/>
    </row>
    <row r="22" spans="1:5" ht="20.25" customHeight="1">
      <c r="A22" s="414"/>
      <c r="B22" s="415"/>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54" priority="1" operator="equal">
      <formula>0</formula>
    </cfRule>
    <cfRule type="cellIs" dxfId="653"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L40"/>
  <sheetViews>
    <sheetView showGridLines="0" view="pageBreakPreview" zoomScale="85" zoomScaleNormal="100" zoomScaleSheetLayoutView="85" zoomScalePageLayoutView="62" workbookViewId="0">
      <selection activeCell="A6" sqref="A6:J27"/>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6" customWidth="1"/>
    <col min="9" max="11" width="14.85546875" style="16" customWidth="1"/>
    <col min="12" max="12" width="25" customWidth="1"/>
  </cols>
  <sheetData>
    <row r="1" spans="1:11" ht="46.5" customHeight="1">
      <c r="A1" s="1883" t="s">
        <v>1065</v>
      </c>
      <c r="B1" s="1883"/>
      <c r="C1" s="1883"/>
      <c r="D1" s="1883"/>
      <c r="E1" s="1883"/>
      <c r="F1" s="1883"/>
      <c r="G1" s="1883"/>
      <c r="H1" s="1883"/>
      <c r="I1" s="1883"/>
      <c r="J1" s="1883"/>
      <c r="K1" s="1883"/>
    </row>
    <row r="2" spans="1:11" ht="24" customHeight="1">
      <c r="A2" s="1884" t="str">
        <f>+III.1.3.Afil.SFSPob.Nac.!A2</f>
        <v>Período:  Diciembre 2008 - Junio 2023</v>
      </c>
      <c r="B2" s="1884"/>
      <c r="C2" s="1884"/>
      <c r="D2" s="1884"/>
      <c r="E2" s="1884"/>
      <c r="F2" s="1884"/>
      <c r="G2" s="1884"/>
      <c r="H2" s="1884"/>
      <c r="I2" s="1884"/>
      <c r="J2" s="1884"/>
      <c r="K2" s="1884"/>
    </row>
    <row r="3" spans="1:11" ht="6" customHeight="1">
      <c r="H3"/>
      <c r="I3"/>
      <c r="J3"/>
      <c r="K3"/>
    </row>
    <row r="4" spans="1:11" ht="34.5" customHeight="1">
      <c r="A4" s="1047" t="s">
        <v>145</v>
      </c>
      <c r="B4" s="1046" t="s">
        <v>133</v>
      </c>
      <c r="C4" s="1046" t="s">
        <v>225</v>
      </c>
      <c r="D4" s="1046" t="s">
        <v>472</v>
      </c>
      <c r="E4" s="1048" t="s">
        <v>88</v>
      </c>
      <c r="F4" s="1049" t="s">
        <v>143</v>
      </c>
      <c r="G4" s="1049" t="s">
        <v>144</v>
      </c>
      <c r="H4" s="1050" t="s">
        <v>896</v>
      </c>
      <c r="I4" s="417"/>
      <c r="J4" s="417"/>
      <c r="K4" s="417"/>
    </row>
    <row r="5" spans="1:11" s="768" customFormat="1">
      <c r="A5" s="1038" t="s">
        <v>4</v>
      </c>
      <c r="B5" s="1039">
        <v>1692259</v>
      </c>
      <c r="C5" s="1039">
        <f>+'III.3.2. Afil anual SFS RS '!E5</f>
        <v>1224643</v>
      </c>
      <c r="D5" s="1039">
        <v>0</v>
      </c>
      <c r="E5" s="1425">
        <f t="shared" ref="E5:E20" si="0">SUM(B5:D5)</f>
        <v>2916902</v>
      </c>
      <c r="F5" s="1040">
        <f t="shared" ref="F5:F15" si="1">B5/E5</f>
        <v>0.5801562753908085</v>
      </c>
      <c r="G5" s="1040">
        <f t="shared" ref="G5:G15" si="2">C5/E5</f>
        <v>0.41984372460919156</v>
      </c>
      <c r="H5" s="1041">
        <f t="shared" ref="H5:H15" si="3">+D5/E5</f>
        <v>0</v>
      </c>
      <c r="I5" s="1351"/>
      <c r="J5" s="1351"/>
      <c r="K5" s="1351"/>
    </row>
    <row r="6" spans="1:11" s="768" customFormat="1">
      <c r="A6" s="1038" t="s">
        <v>5</v>
      </c>
      <c r="B6" s="1039">
        <v>2088299</v>
      </c>
      <c r="C6" s="1039">
        <f>+'III.3.2. Afil anual SFS RS '!E6</f>
        <v>1404225</v>
      </c>
      <c r="D6" s="1039">
        <v>21982</v>
      </c>
      <c r="E6" s="1425">
        <f t="shared" si="0"/>
        <v>3514506</v>
      </c>
      <c r="F6" s="1040">
        <f t="shared" si="1"/>
        <v>0.59419417693411247</v>
      </c>
      <c r="G6" s="1040">
        <f t="shared" si="2"/>
        <v>0.39955117447516092</v>
      </c>
      <c r="H6" s="1041">
        <f t="shared" si="3"/>
        <v>6.2546485907265491E-3</v>
      </c>
      <c r="I6" s="1351"/>
      <c r="J6" s="1351"/>
      <c r="K6" s="1351"/>
    </row>
    <row r="7" spans="1:11" s="768" customFormat="1">
      <c r="A7" s="1038" t="s">
        <v>117</v>
      </c>
      <c r="B7" s="1039">
        <v>2364083</v>
      </c>
      <c r="C7" s="1039">
        <f>+'III.3.2. Afil anual SFS RS '!E7</f>
        <v>2013786</v>
      </c>
      <c r="D7" s="1039">
        <v>27105</v>
      </c>
      <c r="E7" s="1425">
        <f t="shared" si="0"/>
        <v>4404974</v>
      </c>
      <c r="F7" s="1040">
        <f t="shared" si="1"/>
        <v>0.53668489303228573</v>
      </c>
      <c r="G7" s="1040">
        <f t="shared" si="2"/>
        <v>0.45716183568847396</v>
      </c>
      <c r="H7" s="1041">
        <f t="shared" si="3"/>
        <v>6.1532712792402404E-3</v>
      </c>
      <c r="I7" s="1351"/>
      <c r="J7" s="1351"/>
      <c r="K7" s="1351"/>
    </row>
    <row r="8" spans="1:11" s="768" customFormat="1">
      <c r="A8" s="1038" t="s">
        <v>142</v>
      </c>
      <c r="B8" s="1039">
        <v>2517423</v>
      </c>
      <c r="C8" s="1039">
        <f>+'III.3.2. Afil anual SFS RS '!E8</f>
        <v>2003427</v>
      </c>
      <c r="D8" s="1039">
        <v>29726</v>
      </c>
      <c r="E8" s="1425">
        <f t="shared" si="0"/>
        <v>4550576</v>
      </c>
      <c r="F8" s="1040">
        <f t="shared" si="1"/>
        <v>0.55320974751328178</v>
      </c>
      <c r="G8" s="1040">
        <f t="shared" si="2"/>
        <v>0.44025789262721904</v>
      </c>
      <c r="H8" s="1041">
        <f t="shared" si="3"/>
        <v>6.5323598594991053E-3</v>
      </c>
      <c r="I8" s="1351"/>
      <c r="J8" s="1351"/>
      <c r="K8" s="1351"/>
    </row>
    <row r="9" spans="1:11" s="768" customFormat="1">
      <c r="A9" s="1038" t="s">
        <v>194</v>
      </c>
      <c r="B9" s="1039">
        <v>2688411</v>
      </c>
      <c r="C9" s="1039">
        <f>+'III.3.2. Afil anual SFS RS '!E9</f>
        <v>2303351</v>
      </c>
      <c r="D9" s="1039">
        <v>30703</v>
      </c>
      <c r="E9" s="1425">
        <f t="shared" si="0"/>
        <v>5022465</v>
      </c>
      <c r="F9" s="1040">
        <f t="shared" si="1"/>
        <v>0.53527719954245578</v>
      </c>
      <c r="G9" s="1040">
        <f t="shared" si="2"/>
        <v>0.45860966676721493</v>
      </c>
      <c r="H9" s="1041">
        <f t="shared" si="3"/>
        <v>6.1131336903293499E-3</v>
      </c>
      <c r="I9" s="1351"/>
      <c r="J9" s="1351"/>
      <c r="K9" s="1351"/>
    </row>
    <row r="10" spans="1:11" s="768" customFormat="1">
      <c r="A10" s="1038" t="s">
        <v>217</v>
      </c>
      <c r="B10" s="1039">
        <v>2859306</v>
      </c>
      <c r="C10" s="1039">
        <f>+'III.3.2. Afil anual SFS RS '!E10</f>
        <v>2751753</v>
      </c>
      <c r="D10" s="1039">
        <v>27273</v>
      </c>
      <c r="E10" s="1425">
        <f t="shared" si="0"/>
        <v>5638332</v>
      </c>
      <c r="F10" s="1040">
        <f t="shared" si="1"/>
        <v>0.50711912672045567</v>
      </c>
      <c r="G10" s="1040">
        <f t="shared" si="2"/>
        <v>0.48804380444429307</v>
      </c>
      <c r="H10" s="1041">
        <f t="shared" si="3"/>
        <v>4.8370688352512761E-3</v>
      </c>
      <c r="I10" s="1351"/>
      <c r="J10" s="1351"/>
      <c r="K10" s="1351"/>
    </row>
    <row r="11" spans="1:11" s="768" customFormat="1">
      <c r="A11" s="1038" t="s">
        <v>224</v>
      </c>
      <c r="B11" s="1039">
        <v>3141599</v>
      </c>
      <c r="C11" s="1039">
        <f>+'III.3.2. Afil anual SFS RS '!E11</f>
        <v>3015646</v>
      </c>
      <c r="D11" s="1039">
        <v>30370</v>
      </c>
      <c r="E11" s="1425">
        <f t="shared" si="0"/>
        <v>6187615</v>
      </c>
      <c r="F11" s="1040">
        <f t="shared" si="1"/>
        <v>0.50772373523562797</v>
      </c>
      <c r="G11" s="1040">
        <f t="shared" si="2"/>
        <v>0.48736807315904429</v>
      </c>
      <c r="H11" s="1041">
        <f t="shared" si="3"/>
        <v>4.9081916053277394E-3</v>
      </c>
      <c r="I11" s="1351"/>
      <c r="J11" s="1351"/>
      <c r="K11" s="1351"/>
    </row>
    <row r="12" spans="1:11" s="768" customFormat="1">
      <c r="A12" s="1038" t="s">
        <v>404</v>
      </c>
      <c r="B12" s="1039">
        <v>3339838</v>
      </c>
      <c r="C12" s="1039">
        <v>3317405</v>
      </c>
      <c r="D12" s="1039">
        <v>30529</v>
      </c>
      <c r="E12" s="1425">
        <f t="shared" si="0"/>
        <v>6687772</v>
      </c>
      <c r="F12" s="1040">
        <f t="shared" si="1"/>
        <v>0.49939471620743053</v>
      </c>
      <c r="G12" s="1040">
        <f t="shared" si="2"/>
        <v>0.4960403853480651</v>
      </c>
      <c r="H12" s="1041">
        <f t="shared" si="3"/>
        <v>4.5648984445043877E-3</v>
      </c>
      <c r="I12" s="1351"/>
      <c r="J12" s="1351"/>
      <c r="K12" s="1351"/>
    </row>
    <row r="13" spans="1:11" s="768" customFormat="1">
      <c r="A13" s="1038" t="s">
        <v>417</v>
      </c>
      <c r="B13" s="1039">
        <v>3591288</v>
      </c>
      <c r="C13" s="1039">
        <v>3347068</v>
      </c>
      <c r="D13" s="1039">
        <v>42908</v>
      </c>
      <c r="E13" s="1425">
        <f t="shared" si="0"/>
        <v>6981264</v>
      </c>
      <c r="F13" s="1040">
        <f t="shared" si="1"/>
        <v>0.51441801943029231</v>
      </c>
      <c r="G13" s="1040">
        <f t="shared" si="2"/>
        <v>0.47943581563453264</v>
      </c>
      <c r="H13" s="1041">
        <f t="shared" si="3"/>
        <v>6.1461649351750632E-3</v>
      </c>
      <c r="I13" s="1351"/>
      <c r="J13" s="1351"/>
      <c r="K13" s="1351"/>
    </row>
    <row r="14" spans="1:11" s="768" customFormat="1">
      <c r="A14" s="1038" t="s">
        <v>432</v>
      </c>
      <c r="B14" s="1039">
        <v>3902592</v>
      </c>
      <c r="C14" s="1039">
        <v>3546688</v>
      </c>
      <c r="D14" s="1039">
        <v>74716</v>
      </c>
      <c r="E14" s="1425">
        <f t="shared" si="0"/>
        <v>7523996</v>
      </c>
      <c r="F14" s="1040">
        <f t="shared" si="1"/>
        <v>0.51868608117282355</v>
      </c>
      <c r="G14" s="1040">
        <f t="shared" si="2"/>
        <v>0.47138355735436327</v>
      </c>
      <c r="H14" s="1041">
        <f t="shared" si="3"/>
        <v>9.9303614728131172E-3</v>
      </c>
      <c r="I14" s="1351"/>
      <c r="J14" s="1351"/>
      <c r="K14" s="1351"/>
    </row>
    <row r="15" spans="1:11" s="768" customFormat="1">
      <c r="A15" s="1038" t="s">
        <v>444</v>
      </c>
      <c r="B15" s="1039">
        <v>4153987</v>
      </c>
      <c r="C15" s="1039">
        <v>3620150</v>
      </c>
      <c r="D15" s="1039">
        <v>93895</v>
      </c>
      <c r="E15" s="1425">
        <f t="shared" si="0"/>
        <v>7868032</v>
      </c>
      <c r="F15" s="1040">
        <f t="shared" si="1"/>
        <v>0.52795756295856444</v>
      </c>
      <c r="G15" s="1040">
        <f t="shared" si="2"/>
        <v>0.46010870316745028</v>
      </c>
      <c r="H15" s="1041">
        <f t="shared" si="3"/>
        <v>1.1933733873985261E-2</v>
      </c>
      <c r="I15" s="1351"/>
      <c r="J15" s="1351"/>
      <c r="K15" s="1351"/>
    </row>
    <row r="16" spans="1:11" s="768" customFormat="1">
      <c r="A16" s="1038" t="s">
        <v>526</v>
      </c>
      <c r="B16" s="1039">
        <v>4228661</v>
      </c>
      <c r="C16" s="1039">
        <v>3726262</v>
      </c>
      <c r="D16" s="1039">
        <v>90657</v>
      </c>
      <c r="E16" s="1425">
        <f t="shared" si="0"/>
        <v>8045580</v>
      </c>
      <c r="F16" s="1040">
        <f>B16/E16</f>
        <v>0.52558808687502956</v>
      </c>
      <c r="G16" s="1040">
        <f>C16/E16</f>
        <v>0.46314398713330795</v>
      </c>
      <c r="H16" s="1041">
        <f>+D16/E16</f>
        <v>1.1267925991662504E-2</v>
      </c>
      <c r="I16" s="1351"/>
      <c r="J16" s="1351"/>
      <c r="K16" s="1351"/>
    </row>
    <row r="17" spans="1:11" s="768" customFormat="1">
      <c r="A17" s="1038" t="s">
        <v>565</v>
      </c>
      <c r="B17" s="1039">
        <v>4214903</v>
      </c>
      <c r="C17" s="1039">
        <v>5746839</v>
      </c>
      <c r="D17" s="1039">
        <v>95925</v>
      </c>
      <c r="E17" s="1425">
        <f t="shared" si="0"/>
        <v>10057667</v>
      </c>
      <c r="F17" s="1040">
        <f>B17/E17</f>
        <v>0.41907362810878507</v>
      </c>
      <c r="G17" s="1040">
        <f>C17/E17</f>
        <v>0.57138887179303111</v>
      </c>
      <c r="H17" s="1041">
        <f>+D17/E17</f>
        <v>9.5375000981838039E-3</v>
      </c>
      <c r="I17" s="1351"/>
      <c r="J17" s="1351"/>
      <c r="K17" s="1351"/>
    </row>
    <row r="18" spans="1:11" s="768" customFormat="1">
      <c r="A18" s="1038" t="s">
        <v>678</v>
      </c>
      <c r="B18" s="1039">
        <v>4285359</v>
      </c>
      <c r="C18" s="1039">
        <v>5747449</v>
      </c>
      <c r="D18" s="1039">
        <v>97916</v>
      </c>
      <c r="E18" s="1425">
        <f t="shared" si="0"/>
        <v>10130724</v>
      </c>
      <c r="F18" s="1040">
        <f>B18/E18</f>
        <v>0.42300619383175381</v>
      </c>
      <c r="G18" s="1040">
        <f>C18/E18</f>
        <v>0.56732855420797168</v>
      </c>
      <c r="H18" s="1041">
        <f>+D18/E18</f>
        <v>9.6652519602745072E-3</v>
      </c>
      <c r="I18" s="1351"/>
      <c r="J18" s="1351"/>
      <c r="K18" s="1351"/>
    </row>
    <row r="19" spans="1:11" s="768" customFormat="1">
      <c r="A19" s="1042" t="s">
        <v>958</v>
      </c>
      <c r="B19" s="1043">
        <v>4568910</v>
      </c>
      <c r="C19" s="1043">
        <v>5770201</v>
      </c>
      <c r="D19" s="1043">
        <v>104426</v>
      </c>
      <c r="E19" s="1426">
        <v>10443537</v>
      </c>
      <c r="F19" s="1044">
        <f>B19/E19</f>
        <v>0.43748683994704091</v>
      </c>
      <c r="G19" s="1044">
        <f>C19/E19</f>
        <v>0.5525140572585705</v>
      </c>
      <c r="H19" s="1045">
        <f>+D19/E19</f>
        <v>9.9991027943885299E-3</v>
      </c>
      <c r="I19" s="1352"/>
      <c r="J19" s="1352"/>
      <c r="K19" s="1352"/>
    </row>
    <row r="20" spans="1:11" s="768" customFormat="1">
      <c r="A20" s="1439" t="str">
        <f>+III.1.3.Afil.SFSPob.Nac.!A20</f>
        <v>Ene-Jun.23</v>
      </c>
      <c r="B20" s="1043">
        <f>+'Resumen EEp'!C30</f>
        <v>4601382</v>
      </c>
      <c r="C20" s="1043">
        <f>+'Resumen EEp'!C39</f>
        <v>5772009</v>
      </c>
      <c r="D20" s="1043">
        <f>+'Resumen EEp'!B33</f>
        <v>105409</v>
      </c>
      <c r="E20" s="1426">
        <f t="shared" si="0"/>
        <v>10478800</v>
      </c>
      <c r="F20" s="1040">
        <f>B20/E20</f>
        <v>0.43911344810474484</v>
      </c>
      <c r="G20" s="1040">
        <f>C20/E20</f>
        <v>0.55082728938428061</v>
      </c>
      <c r="H20" s="1041">
        <f>+D20/E20</f>
        <v>1.005926251097454E-2</v>
      </c>
      <c r="I20" s="1351"/>
      <c r="J20" s="1351"/>
      <c r="K20" s="1351"/>
    </row>
    <row r="21" spans="1:11" s="36" customFormat="1" ht="16.5" customHeight="1">
      <c r="A21" s="1881" t="s">
        <v>1002</v>
      </c>
      <c r="B21" s="1882"/>
      <c r="C21" s="1882"/>
      <c r="D21" s="1882"/>
      <c r="E21" s="1882"/>
      <c r="F21" s="1882"/>
      <c r="G21" s="1882"/>
      <c r="H21" s="1882"/>
      <c r="I21" s="1318"/>
      <c r="J21" s="1318"/>
      <c r="K21" s="1318"/>
    </row>
    <row r="22" spans="1:11" ht="25.5" customHeight="1"/>
    <row r="23" spans="1:11" ht="25.5" customHeight="1">
      <c r="A23" s="12"/>
      <c r="B23" s="12"/>
      <c r="C23" s="12"/>
      <c r="D23" s="12"/>
      <c r="E23" s="12"/>
      <c r="F23" s="12"/>
      <c r="G23" s="12"/>
      <c r="H23" s="102"/>
      <c r="I23" s="102"/>
      <c r="J23" s="102"/>
      <c r="K23" s="102"/>
    </row>
    <row r="24" spans="1:11" ht="25.5" customHeight="1">
      <c r="A24" s="12"/>
      <c r="B24" s="12"/>
      <c r="C24" s="12"/>
      <c r="D24" s="12"/>
      <c r="E24" s="12"/>
      <c r="F24" s="12"/>
      <c r="G24" s="12"/>
      <c r="H24" s="102"/>
      <c r="I24" s="102"/>
      <c r="J24" s="102"/>
      <c r="K24" s="102"/>
    </row>
    <row r="25" spans="1:11" ht="75" customHeight="1">
      <c r="A25" s="12"/>
      <c r="B25" s="12"/>
      <c r="C25" s="12"/>
      <c r="D25" s="12"/>
      <c r="E25" s="12"/>
      <c r="F25" s="12"/>
      <c r="G25" s="12"/>
      <c r="H25" s="102"/>
      <c r="I25" s="102"/>
      <c r="J25" s="102"/>
      <c r="K25" s="102"/>
    </row>
    <row r="26" spans="1:11" ht="25.5" customHeight="1">
      <c r="A26" s="12"/>
      <c r="B26" s="12"/>
      <c r="C26" s="12"/>
      <c r="D26" s="12"/>
      <c r="E26" s="12"/>
      <c r="F26" s="12"/>
      <c r="G26" s="12"/>
      <c r="H26" s="102"/>
      <c r="I26" s="102"/>
      <c r="J26" s="102"/>
      <c r="K26" s="102"/>
    </row>
    <row r="27" spans="1:11" ht="25.5" customHeight="1">
      <c r="A27" s="12"/>
      <c r="B27" s="12"/>
      <c r="C27" s="12"/>
      <c r="D27" s="12"/>
      <c r="E27" s="12"/>
      <c r="F27" s="12"/>
      <c r="G27" s="12"/>
      <c r="H27" s="102"/>
      <c r="I27" s="102"/>
      <c r="J27" s="102"/>
      <c r="K27" s="102"/>
    </row>
    <row r="28" spans="1:11" ht="25.5" customHeight="1">
      <c r="A28" s="12"/>
      <c r="B28" s="12"/>
      <c r="C28" s="12"/>
      <c r="D28" s="12"/>
      <c r="E28" s="12"/>
      <c r="F28" s="12"/>
      <c r="G28" s="12"/>
      <c r="H28" s="102"/>
      <c r="I28" s="102"/>
      <c r="J28" s="102"/>
      <c r="K28" s="102"/>
    </row>
    <row r="29" spans="1:11" ht="48.75" customHeight="1">
      <c r="A29" s="12"/>
      <c r="B29" s="12"/>
      <c r="C29" s="12"/>
      <c r="D29" s="12"/>
      <c r="E29" s="12"/>
      <c r="F29" s="12"/>
      <c r="G29" s="12"/>
      <c r="H29" s="102"/>
      <c r="I29" s="102"/>
      <c r="J29" s="102"/>
      <c r="K29" s="102"/>
    </row>
    <row r="30" spans="1:11" ht="25.5" customHeight="1">
      <c r="A30" s="12"/>
      <c r="B30" s="12"/>
      <c r="C30" s="12"/>
      <c r="D30" s="12"/>
      <c r="E30" s="12"/>
      <c r="F30" s="12"/>
      <c r="G30" s="12"/>
      <c r="H30" s="102"/>
      <c r="I30" s="102"/>
      <c r="J30" s="102"/>
      <c r="K30" s="102"/>
    </row>
    <row r="31" spans="1:11" ht="25.5" customHeight="1">
      <c r="A31" s="12"/>
      <c r="B31" s="12"/>
      <c r="C31" s="12"/>
      <c r="D31" s="12"/>
      <c r="E31" s="12"/>
      <c r="F31" s="12"/>
      <c r="G31" s="12"/>
      <c r="H31" s="102"/>
      <c r="I31" s="102"/>
      <c r="J31" s="102"/>
      <c r="K31" s="102"/>
    </row>
    <row r="32" spans="1:11" ht="25.5" customHeight="1">
      <c r="A32" s="12"/>
      <c r="B32" s="12"/>
      <c r="C32" s="12"/>
      <c r="D32" s="12"/>
      <c r="E32" s="12"/>
      <c r="F32" s="12"/>
      <c r="G32" s="12"/>
      <c r="H32" s="102"/>
      <c r="I32" s="102"/>
      <c r="J32" s="102"/>
      <c r="K32" s="102"/>
    </row>
    <row r="33" spans="1:12" ht="25.5" customHeight="1">
      <c r="A33" s="12"/>
      <c r="B33" s="12"/>
      <c r="C33" s="12"/>
      <c r="D33" s="12"/>
      <c r="E33" s="12"/>
      <c r="F33" s="12"/>
      <c r="G33" s="12"/>
      <c r="H33" s="102"/>
      <c r="I33" s="102"/>
      <c r="J33" s="102"/>
      <c r="K33" s="102"/>
    </row>
    <row r="34" spans="1:12" ht="25.5" customHeight="1">
      <c r="A34" s="12"/>
      <c r="B34" s="12"/>
      <c r="C34" s="12"/>
      <c r="D34" s="12"/>
      <c r="E34" s="12"/>
      <c r="F34" s="12"/>
      <c r="G34" s="12"/>
      <c r="H34" s="102"/>
      <c r="I34" s="102"/>
      <c r="J34" s="102"/>
      <c r="K34" s="102"/>
    </row>
    <row r="35" spans="1:12" ht="25.5" customHeight="1">
      <c r="A35" s="12"/>
      <c r="B35" s="12"/>
      <c r="C35" s="12"/>
      <c r="D35" s="12"/>
      <c r="E35" s="12"/>
      <c r="F35" s="12"/>
      <c r="G35" s="12"/>
      <c r="H35" s="102"/>
      <c r="I35" s="102"/>
      <c r="J35" s="102"/>
      <c r="K35" s="102"/>
    </row>
    <row r="36" spans="1:12" ht="25.5" customHeight="1">
      <c r="A36" s="12"/>
      <c r="B36" s="12"/>
      <c r="C36" s="12"/>
      <c r="D36" s="12"/>
      <c r="E36" s="12"/>
      <c r="F36" s="12"/>
      <c r="G36" s="12"/>
      <c r="H36" s="102"/>
      <c r="I36" s="102"/>
      <c r="J36" s="102"/>
      <c r="K36" s="102"/>
      <c r="L36" t="s">
        <v>6</v>
      </c>
    </row>
    <row r="37" spans="1:12" ht="25.5" customHeight="1">
      <c r="A37" s="12"/>
      <c r="F37" s="12"/>
      <c r="G37" s="12"/>
      <c r="H37" s="102"/>
      <c r="I37" s="102"/>
      <c r="J37" s="102"/>
      <c r="K37" s="102"/>
    </row>
    <row r="38" spans="1:12" ht="25.5" customHeight="1">
      <c r="A38" s="12"/>
      <c r="B38" s="12"/>
      <c r="C38" s="12"/>
      <c r="D38" s="12"/>
      <c r="E38" s="12"/>
      <c r="F38" s="12"/>
      <c r="G38" s="12"/>
      <c r="H38" s="102"/>
      <c r="I38" s="102"/>
      <c r="J38" s="102"/>
      <c r="K38" s="102"/>
    </row>
    <row r="39" spans="1:12" ht="25.5" customHeight="1">
      <c r="A39" s="12"/>
      <c r="B39" s="12" t="s">
        <v>1001</v>
      </c>
      <c r="C39" s="12"/>
      <c r="D39" s="12"/>
      <c r="E39" s="12"/>
      <c r="F39" s="12"/>
      <c r="G39" s="12"/>
      <c r="H39" s="102"/>
      <c r="I39" s="102"/>
      <c r="J39" s="102"/>
      <c r="K39" s="102"/>
    </row>
    <row r="40" spans="1:12" ht="25.5" customHeight="1">
      <c r="A40" s="12"/>
      <c r="B40" s="12"/>
      <c r="C40" s="12"/>
      <c r="D40" s="12"/>
      <c r="E40" s="12"/>
      <c r="F40" s="12"/>
      <c r="G40" s="12"/>
      <c r="H40" s="102"/>
      <c r="I40" s="102"/>
      <c r="J40" s="102"/>
      <c r="K40" s="102"/>
    </row>
  </sheetData>
  <mergeCells count="3">
    <mergeCell ref="A21:H21"/>
    <mergeCell ref="A1:K1"/>
    <mergeCell ref="A2:K2"/>
  </mergeCells>
  <conditionalFormatting sqref="B20:C20">
    <cfRule type="cellIs" dxfId="642" priority="4" operator="equal">
      <formula>0</formula>
    </cfRule>
  </conditionalFormatting>
  <conditionalFormatting sqref="B18:C19">
    <cfRule type="cellIs" dxfId="641" priority="3" operator="equal">
      <formula>0</formula>
    </cfRule>
  </conditionalFormatting>
  <pageMargins left="0.70866141732283472" right="0.70866141732283472" top="0.74803149606299213" bottom="0.74803149606299213" header="0.31496062992125984" footer="0.31496062992125984"/>
  <pageSetup scale="56"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zoomScale="70" zoomScaleNormal="100" zoomScaleSheetLayoutView="70" zoomScalePageLayoutView="62" workbookViewId="0">
      <selection activeCell="A6" sqref="A6:J27"/>
    </sheetView>
  </sheetViews>
  <sheetFormatPr baseColWidth="10" defaultColWidth="11.42578125" defaultRowHeight="15"/>
  <cols>
    <col min="1" max="1" width="14.140625" customWidth="1"/>
    <col min="2" max="2" width="18.5703125" style="50" customWidth="1"/>
    <col min="3" max="3" width="2.140625" style="50" hidden="1" customWidth="1"/>
    <col min="4" max="4" width="16.7109375" style="50" customWidth="1"/>
    <col min="5" max="5" width="18.85546875" style="50" hidden="1" customWidth="1"/>
    <col min="6" max="6" width="16" style="50" customWidth="1"/>
    <col min="7" max="7" width="19.140625" style="50" hidden="1" customWidth="1"/>
    <col min="8" max="8" width="14.7109375" style="50" customWidth="1"/>
    <col min="9" max="9" width="19.140625" style="50" hidden="1" customWidth="1"/>
    <col min="10" max="10" width="16.42578125" style="50" customWidth="1"/>
    <col min="11" max="11" width="18.7109375" style="50" hidden="1" customWidth="1"/>
    <col min="12" max="12" width="17.140625" style="50" customWidth="1"/>
    <col min="13" max="13" width="18" style="50" hidden="1" customWidth="1"/>
    <col min="14" max="14" width="20.28515625" style="50"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888" t="s">
        <v>685</v>
      </c>
      <c r="B1" s="1889"/>
      <c r="C1" s="1889"/>
      <c r="D1" s="1889"/>
      <c r="E1" s="1889"/>
      <c r="F1" s="1889"/>
      <c r="G1" s="1889"/>
      <c r="H1" s="1889"/>
      <c r="I1" s="1889"/>
      <c r="J1" s="1889"/>
      <c r="K1" s="1889"/>
      <c r="L1" s="1889"/>
      <c r="M1" s="1889"/>
      <c r="N1" s="1889"/>
      <c r="O1" s="1889"/>
      <c r="P1" s="1889"/>
      <c r="Q1" s="1889"/>
      <c r="R1" s="1889"/>
      <c r="S1" s="1890"/>
    </row>
    <row r="2" spans="1:19" ht="32.25" customHeight="1" thickBot="1">
      <c r="A2" s="1885" t="s">
        <v>827</v>
      </c>
      <c r="B2" s="1886"/>
      <c r="C2" s="1886"/>
      <c r="D2" s="1886"/>
      <c r="E2" s="1886"/>
      <c r="F2" s="1886"/>
      <c r="G2" s="1886"/>
      <c r="H2" s="1886"/>
      <c r="I2" s="1886"/>
      <c r="J2" s="1886"/>
      <c r="K2" s="1886"/>
      <c r="L2" s="1886"/>
      <c r="M2" s="1886"/>
      <c r="N2" s="1886"/>
      <c r="O2" s="1886"/>
      <c r="P2" s="1886"/>
      <c r="Q2" s="1886"/>
      <c r="R2" s="1886"/>
      <c r="S2" s="1887"/>
    </row>
    <row r="3" spans="1:19" ht="6" customHeight="1">
      <c r="A3" s="77"/>
      <c r="B3" s="77"/>
      <c r="C3" s="77"/>
      <c r="D3" s="77"/>
      <c r="E3" s="312"/>
      <c r="F3" s="77"/>
      <c r="G3" s="77"/>
      <c r="H3" s="77"/>
      <c r="I3" s="77"/>
      <c r="J3" s="77"/>
      <c r="K3" s="77"/>
      <c r="L3" s="77"/>
      <c r="M3" s="77"/>
      <c r="N3" s="77" t="s">
        <v>249</v>
      </c>
      <c r="O3" s="77"/>
      <c r="P3" s="77"/>
      <c r="Q3" s="1314"/>
    </row>
    <row r="4" spans="1:19" s="952" customFormat="1" ht="48" customHeight="1">
      <c r="A4" s="1510" t="s">
        <v>145</v>
      </c>
      <c r="B4" s="1544" t="s">
        <v>951</v>
      </c>
      <c r="C4" s="1544" t="s">
        <v>734</v>
      </c>
      <c r="D4" s="1544" t="s">
        <v>952</v>
      </c>
      <c r="E4" s="1511" t="s">
        <v>735</v>
      </c>
      <c r="F4" s="1545" t="s">
        <v>954</v>
      </c>
      <c r="G4" s="1545" t="s">
        <v>940</v>
      </c>
      <c r="H4" s="1545" t="s">
        <v>955</v>
      </c>
      <c r="I4" s="1511" t="s">
        <v>247</v>
      </c>
      <c r="J4" s="1511" t="s">
        <v>956</v>
      </c>
      <c r="K4" s="1511" t="s">
        <v>941</v>
      </c>
      <c r="L4" s="1511" t="s">
        <v>957</v>
      </c>
      <c r="M4" s="1511" t="s">
        <v>942</v>
      </c>
      <c r="N4" s="1511" t="s">
        <v>953</v>
      </c>
      <c r="O4" s="1511" t="s">
        <v>1025</v>
      </c>
      <c r="P4" s="1511" t="s">
        <v>797</v>
      </c>
      <c r="Q4" s="1512" t="s">
        <v>1026</v>
      </c>
      <c r="R4" s="1513" t="s">
        <v>1023</v>
      </c>
      <c r="S4" s="1513" t="s">
        <v>1024</v>
      </c>
    </row>
    <row r="5" spans="1:19" s="953" customFormat="1" ht="23.25" hidden="1" customHeight="1">
      <c r="A5" s="1514" t="s">
        <v>3</v>
      </c>
      <c r="B5" s="1515">
        <v>479821</v>
      </c>
      <c r="C5" s="1515"/>
      <c r="D5" s="1515">
        <v>602115</v>
      </c>
      <c r="E5" s="1515"/>
      <c r="F5" s="1515">
        <v>792515</v>
      </c>
      <c r="G5" s="1515"/>
      <c r="H5" s="1515">
        <v>684666</v>
      </c>
      <c r="I5" s="1515"/>
      <c r="J5" s="1516">
        <f>+F5+B5</f>
        <v>1272336</v>
      </c>
      <c r="K5" s="1516"/>
      <c r="L5" s="1516">
        <v>1286781</v>
      </c>
      <c r="M5" s="1516"/>
      <c r="N5" s="1516">
        <f t="shared" ref="N5:N18" si="0">J5+L5</f>
        <v>2559117</v>
      </c>
      <c r="O5" s="1517"/>
      <c r="P5" s="1517"/>
      <c r="Q5" s="1518"/>
      <c r="R5" s="1519"/>
      <c r="S5" s="1519"/>
    </row>
    <row r="6" spans="1:19" s="953" customFormat="1" ht="23.25" hidden="1" customHeight="1">
      <c r="A6" s="1514" t="s">
        <v>4</v>
      </c>
      <c r="B6" s="1515">
        <v>545438</v>
      </c>
      <c r="C6" s="1515"/>
      <c r="D6" s="1515">
        <v>679205</v>
      </c>
      <c r="E6" s="1515"/>
      <c r="F6" s="1515">
        <v>890402</v>
      </c>
      <c r="G6" s="1515"/>
      <c r="H6" s="1515">
        <v>801857</v>
      </c>
      <c r="I6" s="1515"/>
      <c r="J6" s="1516">
        <f>+F6+B6</f>
        <v>1435840</v>
      </c>
      <c r="K6" s="1516"/>
      <c r="L6" s="1516">
        <f>+H6+D6</f>
        <v>1481062</v>
      </c>
      <c r="M6" s="1516"/>
      <c r="N6" s="1516">
        <f t="shared" si="0"/>
        <v>2916902</v>
      </c>
      <c r="O6" s="1517"/>
      <c r="P6" s="1517"/>
      <c r="Q6" s="1518"/>
      <c r="R6" s="1519"/>
      <c r="S6" s="1519"/>
    </row>
    <row r="7" spans="1:19" s="953" customFormat="1" ht="23.25" hidden="1" customHeight="1">
      <c r="A7" s="1514" t="s">
        <v>5</v>
      </c>
      <c r="B7" s="1515">
        <v>615631</v>
      </c>
      <c r="C7" s="1515"/>
      <c r="D7" s="1515">
        <v>788594</v>
      </c>
      <c r="E7" s="1515"/>
      <c r="F7" s="1515">
        <v>1078877</v>
      </c>
      <c r="G7" s="1515"/>
      <c r="H7" s="1515">
        <v>1009422</v>
      </c>
      <c r="I7" s="1515"/>
      <c r="J7" s="1516">
        <f t="shared" ref="J7:J18" si="1">+F7+B7</f>
        <v>1694508</v>
      </c>
      <c r="K7" s="1516"/>
      <c r="L7" s="1516">
        <f t="shared" ref="L7:L18" si="2">+H7+D7</f>
        <v>1798016</v>
      </c>
      <c r="M7" s="1516"/>
      <c r="N7" s="1516">
        <f t="shared" si="0"/>
        <v>3492524</v>
      </c>
      <c r="O7" s="1517"/>
      <c r="P7" s="1517"/>
      <c r="Q7" s="1518"/>
      <c r="R7" s="1519"/>
      <c r="S7" s="1519"/>
    </row>
    <row r="8" spans="1:19" s="952" customFormat="1" ht="15.75" customHeight="1">
      <c r="A8" s="1520">
        <v>2010</v>
      </c>
      <c r="B8" s="1521">
        <v>904636</v>
      </c>
      <c r="C8" s="1521">
        <f>+B8/(D8+B8)</f>
        <v>0.44922151608959443</v>
      </c>
      <c r="D8" s="1521">
        <v>1109150</v>
      </c>
      <c r="E8" s="1521">
        <f>+D8/(B8+D8)</f>
        <v>0.55077848391040563</v>
      </c>
      <c r="F8" s="1521">
        <v>1210182</v>
      </c>
      <c r="G8" s="1521">
        <f>+F8/(H8+F8)</f>
        <v>0.51190334687910699</v>
      </c>
      <c r="H8" s="1521">
        <v>1153901</v>
      </c>
      <c r="I8" s="1521">
        <f>+H8/(F8+H8)</f>
        <v>0.48809665312089295</v>
      </c>
      <c r="J8" s="1522">
        <f t="shared" si="1"/>
        <v>2114818</v>
      </c>
      <c r="K8" s="1522">
        <f>+J8/(L8+J8)</f>
        <v>0.48307018780141664</v>
      </c>
      <c r="L8" s="1522">
        <f t="shared" si="2"/>
        <v>2263051</v>
      </c>
      <c r="M8" s="1522">
        <f>+L8/(J8+L8)</f>
        <v>0.51692981219858336</v>
      </c>
      <c r="N8" s="1522">
        <f t="shared" si="0"/>
        <v>4377869</v>
      </c>
      <c r="O8" s="1523">
        <f>+F8/H8</f>
        <v>1.0487745482498065</v>
      </c>
      <c r="P8" s="1523">
        <f>H8/F8</f>
        <v>0.95349377201115204</v>
      </c>
      <c r="Q8" s="1524">
        <f>+B8/D8</f>
        <v>0.81561195510075279</v>
      </c>
      <c r="R8" s="1546">
        <f>+Tabla52[[#This Row],[SFS-Mujeres  ]]/Tabla52[[#This Row],[SFS-Total ]]</f>
        <v>0.51692981219858336</v>
      </c>
      <c r="S8" s="1546">
        <f>+Tabla52[[#This Row],[SFS-Hombres ]]/Tabla52[[#This Row],[SFS-Total ]]</f>
        <v>0.48307018780141664</v>
      </c>
    </row>
    <row r="9" spans="1:19" s="952" customFormat="1" ht="15.75" customHeight="1">
      <c r="A9" s="1520">
        <v>2011</v>
      </c>
      <c r="B9" s="1521">
        <v>899174</v>
      </c>
      <c r="C9" s="1521">
        <f t="shared" ref="C9:C19" si="3">+B9/(D9+B9)</f>
        <v>0.4488179504419178</v>
      </c>
      <c r="D9" s="1521">
        <v>1104253</v>
      </c>
      <c r="E9" s="1521">
        <f t="shared" ref="E9:E19" si="4">+D9/(B9+D9)</f>
        <v>0.55118204955808225</v>
      </c>
      <c r="F9" s="1521">
        <v>1279458</v>
      </c>
      <c r="G9" s="1521">
        <f t="shared" ref="G9:G19" si="5">+F9/(H9+F9)</f>
        <v>0.50824116566822497</v>
      </c>
      <c r="H9" s="1521">
        <v>1237965</v>
      </c>
      <c r="I9" s="1521">
        <f t="shared" ref="I9:I21" si="6">+H9/(F9+H9)</f>
        <v>0.49175883433177497</v>
      </c>
      <c r="J9" s="1522">
        <f t="shared" si="1"/>
        <v>2178632</v>
      </c>
      <c r="K9" s="1522">
        <f t="shared" ref="K9:K21" si="7">+J9/(L9+J9)</f>
        <v>0.48190760587057746</v>
      </c>
      <c r="L9" s="1522">
        <f t="shared" si="2"/>
        <v>2342218</v>
      </c>
      <c r="M9" s="1522">
        <f t="shared" ref="M9:M21" si="8">+L9/(J9+L9)</f>
        <v>0.51809239412942254</v>
      </c>
      <c r="N9" s="1522">
        <f t="shared" si="0"/>
        <v>4520850</v>
      </c>
      <c r="O9" s="1523">
        <f>+F9/H9</f>
        <v>1.0335171026644534</v>
      </c>
      <c r="P9" s="1523">
        <f>H9/F9</f>
        <v>0.96756986161327685</v>
      </c>
      <c r="Q9" s="1524">
        <f t="shared" ref="Q9:Q21" si="9">+B9/D9</f>
        <v>0.81428259647019297</v>
      </c>
      <c r="R9" s="1546">
        <f>+Tabla52[[#This Row],[SFS-Mujeres  ]]/Tabla52[[#This Row],[SFS-Total ]]</f>
        <v>0.51809239412942254</v>
      </c>
      <c r="S9" s="1546">
        <f>+Tabla52[[#This Row],[SFS-Hombres ]]/Tabla52[[#This Row],[SFS-Total ]]</f>
        <v>0.48190760587057746</v>
      </c>
    </row>
    <row r="10" spans="1:19" s="952" customFormat="1" ht="15.75" customHeight="1">
      <c r="A10" s="1520">
        <v>2012</v>
      </c>
      <c r="B10" s="1521">
        <v>1031326</v>
      </c>
      <c r="C10" s="1521">
        <f t="shared" si="3"/>
        <v>0.44775025604000435</v>
      </c>
      <c r="D10" s="1521">
        <v>1272025</v>
      </c>
      <c r="E10" s="1521">
        <f t="shared" si="4"/>
        <v>0.55224974395999571</v>
      </c>
      <c r="F10" s="1521">
        <v>1360788</v>
      </c>
      <c r="G10" s="1521">
        <f t="shared" si="5"/>
        <v>0.50616814170154789</v>
      </c>
      <c r="H10" s="1521">
        <v>1327623</v>
      </c>
      <c r="I10" s="1521">
        <f t="shared" si="6"/>
        <v>0.49383185829845211</v>
      </c>
      <c r="J10" s="1522">
        <f t="shared" si="1"/>
        <v>2392114</v>
      </c>
      <c r="K10" s="1522">
        <f t="shared" si="7"/>
        <v>0.47921235026830206</v>
      </c>
      <c r="L10" s="1522">
        <f t="shared" si="2"/>
        <v>2599648</v>
      </c>
      <c r="M10" s="1522">
        <f t="shared" si="8"/>
        <v>0.520787649731698</v>
      </c>
      <c r="N10" s="1522">
        <f t="shared" si="0"/>
        <v>4991762</v>
      </c>
      <c r="O10" s="1523">
        <f t="shared" ref="O10:O21" si="10">+F10/H10</f>
        <v>1.0249807362481669</v>
      </c>
      <c r="P10" s="1523">
        <f t="shared" ref="P10:P21" si="11">H10/F10</f>
        <v>0.97562809195848288</v>
      </c>
      <c r="Q10" s="1524">
        <f t="shared" si="9"/>
        <v>0.81077494546097761</v>
      </c>
      <c r="R10" s="1546">
        <f>+Tabla52[[#This Row],[SFS-Mujeres  ]]/Tabla52[[#This Row],[SFS-Total ]]</f>
        <v>0.520787649731698</v>
      </c>
      <c r="S10" s="1546">
        <f>+Tabla52[[#This Row],[SFS-Hombres ]]/Tabla52[[#This Row],[SFS-Total ]]</f>
        <v>0.47921235026830206</v>
      </c>
    </row>
    <row r="11" spans="1:19" s="952" customFormat="1" ht="15.75" customHeight="1">
      <c r="A11" s="1520">
        <v>2013</v>
      </c>
      <c r="B11" s="1521">
        <v>1243431</v>
      </c>
      <c r="C11" s="1521">
        <f t="shared" si="3"/>
        <v>0.45186868152773885</v>
      </c>
      <c r="D11" s="1521">
        <v>1508322</v>
      </c>
      <c r="E11" s="1521">
        <f t="shared" si="4"/>
        <v>0.54813131847226115</v>
      </c>
      <c r="F11" s="1521">
        <v>1462398</v>
      </c>
      <c r="G11" s="1521">
        <f t="shared" si="5"/>
        <v>0.50410551483362842</v>
      </c>
      <c r="H11" s="1521">
        <v>1438578</v>
      </c>
      <c r="I11" s="1521">
        <f t="shared" si="6"/>
        <v>0.49589448516637158</v>
      </c>
      <c r="J11" s="1522">
        <f t="shared" si="1"/>
        <v>2705829</v>
      </c>
      <c r="K11" s="1522">
        <f t="shared" si="7"/>
        <v>0.47867658258515489</v>
      </c>
      <c r="L11" s="1522">
        <f t="shared" si="2"/>
        <v>2946900</v>
      </c>
      <c r="M11" s="1522">
        <f t="shared" si="8"/>
        <v>0.52132341741484511</v>
      </c>
      <c r="N11" s="1522">
        <f t="shared" si="0"/>
        <v>5652729</v>
      </c>
      <c r="O11" s="1523">
        <f t="shared" si="10"/>
        <v>1.0165580177091544</v>
      </c>
      <c r="P11" s="1523">
        <f t="shared" si="11"/>
        <v>0.98371168450722712</v>
      </c>
      <c r="Q11" s="1524">
        <f t="shared" si="9"/>
        <v>0.82438033788541176</v>
      </c>
      <c r="R11" s="1546">
        <f>+Tabla52[[#This Row],[SFS-Mujeres  ]]/Tabla52[[#This Row],[SFS-Total ]]</f>
        <v>0.52132341741484511</v>
      </c>
      <c r="S11" s="1546">
        <f>+Tabla52[[#This Row],[SFS-Hombres ]]/Tabla52[[#This Row],[SFS-Total ]]</f>
        <v>0.47867658258515489</v>
      </c>
    </row>
    <row r="12" spans="1:19" s="952" customFormat="1" ht="15.75" customHeight="1">
      <c r="A12" s="1520">
        <v>2014</v>
      </c>
      <c r="B12" s="1521">
        <v>1400518</v>
      </c>
      <c r="C12" s="1521">
        <f t="shared" si="3"/>
        <v>0.46441724260738826</v>
      </c>
      <c r="D12" s="1521">
        <v>1615128</v>
      </c>
      <c r="E12" s="1521">
        <f t="shared" si="4"/>
        <v>0.53558275739261174</v>
      </c>
      <c r="F12" s="1521">
        <v>1578325</v>
      </c>
      <c r="G12" s="1521">
        <f t="shared" si="5"/>
        <v>0.50239543620939531</v>
      </c>
      <c r="H12" s="1521">
        <v>1563274</v>
      </c>
      <c r="I12" s="1521">
        <f t="shared" si="6"/>
        <v>0.49760456379060475</v>
      </c>
      <c r="J12" s="1522">
        <f t="shared" si="1"/>
        <v>2978843</v>
      </c>
      <c r="K12" s="1522">
        <f t="shared" si="7"/>
        <v>0.48379478159469047</v>
      </c>
      <c r="L12" s="1522">
        <f t="shared" si="2"/>
        <v>3178402</v>
      </c>
      <c r="M12" s="1522">
        <f t="shared" si="8"/>
        <v>0.51620521840530953</v>
      </c>
      <c r="N12" s="1522">
        <f t="shared" si="0"/>
        <v>6157245</v>
      </c>
      <c r="O12" s="1523">
        <f t="shared" si="10"/>
        <v>1.0096278707379513</v>
      </c>
      <c r="P12" s="1523">
        <f t="shared" si="11"/>
        <v>0.99046394120349102</v>
      </c>
      <c r="Q12" s="1524">
        <f t="shared" si="9"/>
        <v>0.86712508234641461</v>
      </c>
      <c r="R12" s="1546">
        <f>+Tabla52[[#This Row],[SFS-Mujeres  ]]/Tabla52[[#This Row],[SFS-Total ]]</f>
        <v>0.51620521840530953</v>
      </c>
      <c r="S12" s="1546">
        <f>+Tabla52[[#This Row],[SFS-Hombres ]]/Tabla52[[#This Row],[SFS-Total ]]</f>
        <v>0.48379478159469047</v>
      </c>
    </row>
    <row r="13" spans="1:19" s="952" customFormat="1" ht="15.75" customHeight="1">
      <c r="A13" s="1520">
        <v>2015</v>
      </c>
      <c r="B13" s="1521">
        <v>1572793</v>
      </c>
      <c r="C13" s="1521">
        <f t="shared" si="3"/>
        <v>0.47410340311176957</v>
      </c>
      <c r="D13" s="1521">
        <v>1744612</v>
      </c>
      <c r="E13" s="1521">
        <f t="shared" si="4"/>
        <v>0.52589659688823043</v>
      </c>
      <c r="F13" s="1521">
        <v>1674811</v>
      </c>
      <c r="G13" s="1521">
        <f t="shared" si="5"/>
        <v>0.50146474170304067</v>
      </c>
      <c r="H13" s="1521">
        <v>1665027</v>
      </c>
      <c r="I13" s="1521">
        <f t="shared" si="6"/>
        <v>0.49853525829695933</v>
      </c>
      <c r="J13" s="1522">
        <f t="shared" si="1"/>
        <v>3247604</v>
      </c>
      <c r="K13" s="1522">
        <f t="shared" si="7"/>
        <v>0.48783017234011139</v>
      </c>
      <c r="L13" s="1522">
        <f t="shared" si="2"/>
        <v>3409639</v>
      </c>
      <c r="M13" s="1522">
        <f t="shared" si="8"/>
        <v>0.51216982765988861</v>
      </c>
      <c r="N13" s="1522">
        <f t="shared" si="0"/>
        <v>6657243</v>
      </c>
      <c r="O13" s="1523">
        <f t="shared" si="10"/>
        <v>1.0058761809868548</v>
      </c>
      <c r="P13" s="1523">
        <f t="shared" si="11"/>
        <v>0.99415814679984782</v>
      </c>
      <c r="Q13" s="1524">
        <f t="shared" si="9"/>
        <v>0.90151449147432205</v>
      </c>
      <c r="R13" s="1546">
        <f>+Tabla52[[#This Row],[SFS-Mujeres  ]]/Tabla52[[#This Row],[SFS-Total ]]</f>
        <v>0.51216982765988861</v>
      </c>
      <c r="S13" s="1546">
        <f>+Tabla52[[#This Row],[SFS-Hombres ]]/Tabla52[[#This Row],[SFS-Total ]]</f>
        <v>0.48783017234011139</v>
      </c>
    </row>
    <row r="14" spans="1:19" s="952" customFormat="1" ht="15.75" customHeight="1">
      <c r="A14" s="1520">
        <v>2016</v>
      </c>
      <c r="B14" s="1521">
        <v>1575598</v>
      </c>
      <c r="C14" s="1521">
        <f t="shared" si="3"/>
        <v>0.47073976387692151</v>
      </c>
      <c r="D14" s="1521">
        <v>1771470</v>
      </c>
      <c r="E14" s="1521">
        <f t="shared" si="4"/>
        <v>0.52926023612307849</v>
      </c>
      <c r="F14" s="1521">
        <v>1809250</v>
      </c>
      <c r="G14" s="1521">
        <f t="shared" si="5"/>
        <v>0.50378861288763255</v>
      </c>
      <c r="H14" s="1521">
        <v>1782038</v>
      </c>
      <c r="I14" s="1521">
        <f t="shared" si="6"/>
        <v>0.49621138711236751</v>
      </c>
      <c r="J14" s="1522">
        <f t="shared" si="1"/>
        <v>3384848</v>
      </c>
      <c r="K14" s="1522">
        <f t="shared" si="7"/>
        <v>0.48784582399634724</v>
      </c>
      <c r="L14" s="1522">
        <f t="shared" si="2"/>
        <v>3553508</v>
      </c>
      <c r="M14" s="1522">
        <f t="shared" si="8"/>
        <v>0.51215417600365276</v>
      </c>
      <c r="N14" s="1522">
        <f t="shared" si="0"/>
        <v>6938356</v>
      </c>
      <c r="O14" s="1523">
        <f t="shared" si="10"/>
        <v>1.0152701569775728</v>
      </c>
      <c r="P14" s="1523">
        <f t="shared" si="11"/>
        <v>0.98495951361061218</v>
      </c>
      <c r="Q14" s="1524">
        <f t="shared" si="9"/>
        <v>0.88942968269290479</v>
      </c>
      <c r="R14" s="1546">
        <f>+Tabla52[[#This Row],[SFS-Mujeres  ]]/Tabla52[[#This Row],[SFS-Total ]]</f>
        <v>0.51215417600365276</v>
      </c>
      <c r="S14" s="1546">
        <f>+Tabla52[[#This Row],[SFS-Hombres ]]/Tabla52[[#This Row],[SFS-Total ]]</f>
        <v>0.48784582399634724</v>
      </c>
    </row>
    <row r="15" spans="1:19" s="952" customFormat="1" ht="15.75" customHeight="1">
      <c r="A15" s="1520">
        <v>2017</v>
      </c>
      <c r="B15" s="1521">
        <v>1677875</v>
      </c>
      <c r="C15" s="1521">
        <f t="shared" si="3"/>
        <v>0.47308221078369456</v>
      </c>
      <c r="D15" s="1521">
        <v>1868813</v>
      </c>
      <c r="E15" s="1521">
        <f t="shared" si="4"/>
        <v>0.5269177892163055</v>
      </c>
      <c r="F15" s="1525">
        <v>1977166</v>
      </c>
      <c r="G15" s="1525">
        <f t="shared" si="5"/>
        <v>0.50662892764603629</v>
      </c>
      <c r="H15" s="1525">
        <v>1925426</v>
      </c>
      <c r="I15" s="1525">
        <f t="shared" si="6"/>
        <v>0.49337107235396371</v>
      </c>
      <c r="J15" s="1526">
        <f t="shared" si="1"/>
        <v>3655041</v>
      </c>
      <c r="K15" s="1526">
        <f t="shared" si="7"/>
        <v>0.49065694939645171</v>
      </c>
      <c r="L15" s="1526">
        <f t="shared" si="2"/>
        <v>3794239</v>
      </c>
      <c r="M15" s="1526">
        <f t="shared" si="8"/>
        <v>0.50934305060354823</v>
      </c>
      <c r="N15" s="1526">
        <f t="shared" si="0"/>
        <v>7449280</v>
      </c>
      <c r="O15" s="1527">
        <f t="shared" si="10"/>
        <v>1.0268719753446769</v>
      </c>
      <c r="P15" s="1527">
        <f t="shared" si="11"/>
        <v>0.97383123116622483</v>
      </c>
      <c r="Q15" s="1528">
        <f t="shared" si="9"/>
        <v>0.89782926381612282</v>
      </c>
      <c r="R15" s="1546">
        <f>+Tabla52[[#This Row],[SFS-Mujeres  ]]/Tabla52[[#This Row],[SFS-Total ]]</f>
        <v>0.50934305060354823</v>
      </c>
      <c r="S15" s="1546">
        <f>+Tabla52[[#This Row],[SFS-Hombres ]]/Tabla52[[#This Row],[SFS-Total ]]</f>
        <v>0.49065694939645171</v>
      </c>
    </row>
    <row r="16" spans="1:19" s="952" customFormat="1" ht="15.75" customHeight="1">
      <c r="A16" s="1520">
        <v>2018</v>
      </c>
      <c r="B16" s="1521">
        <v>1712181</v>
      </c>
      <c r="C16" s="1521">
        <f t="shared" si="3"/>
        <v>0.47295857906440342</v>
      </c>
      <c r="D16" s="1521">
        <v>1907969</v>
      </c>
      <c r="E16" s="1521">
        <f t="shared" si="4"/>
        <v>0.52704142093559658</v>
      </c>
      <c r="F16" s="1525">
        <v>2096180</v>
      </c>
      <c r="G16" s="1525">
        <f t="shared" si="5"/>
        <v>0.50461881561015964</v>
      </c>
      <c r="H16" s="1525">
        <v>2057807</v>
      </c>
      <c r="I16" s="1525">
        <f t="shared" si="6"/>
        <v>0.49538118438984041</v>
      </c>
      <c r="J16" s="1526">
        <f t="shared" si="1"/>
        <v>3808361</v>
      </c>
      <c r="K16" s="1526">
        <f t="shared" si="7"/>
        <v>0.48987572511263949</v>
      </c>
      <c r="L16" s="1526">
        <f t="shared" si="2"/>
        <v>3965776</v>
      </c>
      <c r="M16" s="1526">
        <f t="shared" si="8"/>
        <v>0.51012427488736045</v>
      </c>
      <c r="N16" s="1526">
        <f t="shared" si="0"/>
        <v>7774137</v>
      </c>
      <c r="O16" s="1527">
        <f t="shared" si="10"/>
        <v>1.0186475213661923</v>
      </c>
      <c r="P16" s="1527">
        <f t="shared" si="11"/>
        <v>0.9816938430859945</v>
      </c>
      <c r="Q16" s="1528">
        <f t="shared" si="9"/>
        <v>0.8973840769949617</v>
      </c>
      <c r="R16" s="1546">
        <f>+Tabla52[[#This Row],[SFS-Mujeres  ]]/Tabla52[[#This Row],[SFS-Total ]]</f>
        <v>0.51012427488736045</v>
      </c>
      <c r="S16" s="1546">
        <f>+Tabla52[[#This Row],[SFS-Hombres ]]/Tabla52[[#This Row],[SFS-Total ]]</f>
        <v>0.48987572511263949</v>
      </c>
    </row>
    <row r="17" spans="1:19" s="952" customFormat="1" ht="15.75" customHeight="1">
      <c r="A17" s="1520">
        <v>2019</v>
      </c>
      <c r="B17" s="1521">
        <v>1758351</v>
      </c>
      <c r="C17" s="1521">
        <f t="shared" si="3"/>
        <v>0.47188066754296931</v>
      </c>
      <c r="D17" s="1521">
        <v>1967911</v>
      </c>
      <c r="E17" s="1521">
        <f t="shared" si="4"/>
        <v>0.52811933245703069</v>
      </c>
      <c r="F17" s="1525">
        <v>2126390</v>
      </c>
      <c r="G17" s="1525">
        <f t="shared" si="5"/>
        <v>0.50285184837469832</v>
      </c>
      <c r="H17" s="1525">
        <v>2102271</v>
      </c>
      <c r="I17" s="1525">
        <f t="shared" si="6"/>
        <v>0.49714815162530174</v>
      </c>
      <c r="J17" s="1526">
        <f t="shared" si="1"/>
        <v>3884741</v>
      </c>
      <c r="K17" s="1526">
        <f t="shared" si="7"/>
        <v>0.48834426178606632</v>
      </c>
      <c r="L17" s="1526">
        <f t="shared" si="2"/>
        <v>4070182</v>
      </c>
      <c r="M17" s="1526">
        <f t="shared" si="8"/>
        <v>0.51165573821393373</v>
      </c>
      <c r="N17" s="1526">
        <f t="shared" si="0"/>
        <v>7954923</v>
      </c>
      <c r="O17" s="1527">
        <f t="shared" si="10"/>
        <v>1.0114728310479477</v>
      </c>
      <c r="P17" s="1527">
        <f t="shared" si="11"/>
        <v>0.98865730181199118</v>
      </c>
      <c r="Q17" s="1528">
        <f t="shared" si="9"/>
        <v>0.89351144436918128</v>
      </c>
      <c r="R17" s="1546">
        <f>+Tabla52[[#This Row],[SFS-Mujeres  ]]/Tabla52[[#This Row],[SFS-Total ]]</f>
        <v>0.51165573821393373</v>
      </c>
      <c r="S17" s="1546">
        <f>+Tabla52[[#This Row],[SFS-Hombres ]]/Tabla52[[#This Row],[SFS-Total ]]</f>
        <v>0.48834426178606632</v>
      </c>
    </row>
    <row r="18" spans="1:19" s="952" customFormat="1" ht="15.75" customHeight="1">
      <c r="A18" s="1520">
        <v>2020</v>
      </c>
      <c r="B18" s="1521">
        <v>2853424</v>
      </c>
      <c r="C18" s="1521">
        <f t="shared" si="3"/>
        <v>0.49652060898173761</v>
      </c>
      <c r="D18" s="1521">
        <v>2893415</v>
      </c>
      <c r="E18" s="1521">
        <f t="shared" si="4"/>
        <v>0.50347939101826233</v>
      </c>
      <c r="F18" s="1525">
        <v>2107686</v>
      </c>
      <c r="G18" s="1525">
        <f t="shared" si="5"/>
        <v>0.50005563591854907</v>
      </c>
      <c r="H18" s="1525">
        <v>2107217</v>
      </c>
      <c r="I18" s="1525">
        <f t="shared" si="6"/>
        <v>0.49994436408145099</v>
      </c>
      <c r="J18" s="1526">
        <f t="shared" si="1"/>
        <v>4961110</v>
      </c>
      <c r="K18" s="1526">
        <f t="shared" si="7"/>
        <v>0.49801631080186576</v>
      </c>
      <c r="L18" s="1526">
        <f t="shared" si="2"/>
        <v>5000632</v>
      </c>
      <c r="M18" s="1526">
        <f t="shared" si="8"/>
        <v>0.50198368919813419</v>
      </c>
      <c r="N18" s="1526">
        <f t="shared" si="0"/>
        <v>9961742</v>
      </c>
      <c r="O18" s="1527">
        <f t="shared" si="10"/>
        <v>1.0002225684397952</v>
      </c>
      <c r="P18" s="1527">
        <f t="shared" si="11"/>
        <v>0.99977748108589226</v>
      </c>
      <c r="Q18" s="1528">
        <f t="shared" si="9"/>
        <v>0.9861786159261634</v>
      </c>
      <c r="R18" s="1546">
        <f>+Tabla52[[#This Row],[SFS-Mujeres  ]]/Tabla52[[#This Row],[SFS-Total ]]</f>
        <v>0.50198368919813419</v>
      </c>
      <c r="S18" s="1546">
        <f>+Tabla52[[#This Row],[SFS-Hombres ]]/Tabla52[[#This Row],[SFS-Total ]]</f>
        <v>0.49801631080186576</v>
      </c>
    </row>
    <row r="19" spans="1:19" s="952" customFormat="1" ht="15.75" customHeight="1">
      <c r="A19" s="1520">
        <v>2021</v>
      </c>
      <c r="B19" s="1521">
        <v>2856987</v>
      </c>
      <c r="C19" s="1521">
        <f t="shared" si="3"/>
        <v>0.49708783844797927</v>
      </c>
      <c r="D19" s="1521">
        <v>2890462</v>
      </c>
      <c r="E19" s="1521">
        <f t="shared" si="4"/>
        <v>0.50291216155202079</v>
      </c>
      <c r="F19" s="1525">
        <v>2140921</v>
      </c>
      <c r="G19" s="1525">
        <f t="shared" si="5"/>
        <v>0.49958964931526156</v>
      </c>
      <c r="H19" s="1525">
        <v>2144438</v>
      </c>
      <c r="I19" s="1525">
        <f t="shared" si="6"/>
        <v>0.50041035068473838</v>
      </c>
      <c r="J19" s="1526">
        <f>+F19+B19</f>
        <v>4997908</v>
      </c>
      <c r="K19" s="1526">
        <f t="shared" si="7"/>
        <v>0.49815644832433753</v>
      </c>
      <c r="L19" s="1526">
        <f>+H19+D19</f>
        <v>5034900</v>
      </c>
      <c r="M19" s="1526">
        <f t="shared" si="8"/>
        <v>0.50184355167566252</v>
      </c>
      <c r="N19" s="1526">
        <f>J19+L19</f>
        <v>10032808</v>
      </c>
      <c r="O19" s="1527">
        <f t="shared" si="10"/>
        <v>0.99835994325786059</v>
      </c>
      <c r="P19" s="1527">
        <f t="shared" si="11"/>
        <v>1.0016427509469055</v>
      </c>
      <c r="Q19" s="1528">
        <f t="shared" si="9"/>
        <v>0.98841880640534285</v>
      </c>
      <c r="R19" s="1546">
        <f>+Tabla52[[#This Row],[SFS-Mujeres  ]]/Tabla52[[#This Row],[SFS-Total ]]</f>
        <v>0.50184355167566252</v>
      </c>
      <c r="S19" s="1546">
        <f>+Tabla52[[#This Row],[SFS-Hombres ]]/Tabla52[[#This Row],[SFS-Total ]]</f>
        <v>0.49815644832433753</v>
      </c>
    </row>
    <row r="20" spans="1:19" s="952" customFormat="1" ht="15.75" customHeight="1">
      <c r="A20" s="1529">
        <v>2022</v>
      </c>
      <c r="B20" s="1530">
        <v>2873492</v>
      </c>
      <c r="C20" s="1530">
        <v>0.49798819833139263</v>
      </c>
      <c r="D20" s="1530">
        <v>2896709</v>
      </c>
      <c r="E20" s="1530">
        <v>0.50201180166860737</v>
      </c>
      <c r="F20" s="1531">
        <v>2278367</v>
      </c>
      <c r="G20" s="1531">
        <v>0.49866751588453262</v>
      </c>
      <c r="H20" s="1531">
        <v>2290543</v>
      </c>
      <c r="I20" s="1531">
        <v>0.50133248411546738</v>
      </c>
      <c r="J20" s="1532">
        <v>5151859</v>
      </c>
      <c r="K20" s="1532">
        <v>0.4982883924933198</v>
      </c>
      <c r="L20" s="1526">
        <f t="shared" ref="L20:L21" si="12">+H20+D20</f>
        <v>5187252</v>
      </c>
      <c r="M20" s="1532">
        <v>0.5017116075066802</v>
      </c>
      <c r="N20" s="1526">
        <f t="shared" ref="N20:N21" si="13">J20+L20</f>
        <v>10339111</v>
      </c>
      <c r="O20" s="1527">
        <f t="shared" si="10"/>
        <v>0.99468422989657912</v>
      </c>
      <c r="P20" s="1533">
        <v>1.0053441785278667</v>
      </c>
      <c r="Q20" s="1534">
        <v>0.99198504233597506</v>
      </c>
      <c r="R20" s="1546">
        <f>+Tabla52[[#This Row],[SFS-Mujeres  ]]/Tabla52[[#This Row],[SFS-Total ]]</f>
        <v>0.5017116075066802</v>
      </c>
      <c r="S20" s="1546">
        <f>+Tabla52[[#This Row],[SFS-Hombres ]]/Tabla52[[#This Row],[SFS-Total ]]</f>
        <v>0.4982883924933198</v>
      </c>
    </row>
    <row r="21" spans="1:19" s="952" customFormat="1" ht="15.75" customHeight="1">
      <c r="A21" s="1529" t="str">
        <f>+'III.1.4.Afil. SFS'!A20</f>
        <v>Ene-Jun.23</v>
      </c>
      <c r="B21" s="1535">
        <f>+'Resumen EEp'!D39</f>
        <v>2874599</v>
      </c>
      <c r="C21" s="1535">
        <v>0.49818060334167813</v>
      </c>
      <c r="D21" s="1535">
        <f>+'Resumen EEp'!E39</f>
        <v>2897410</v>
      </c>
      <c r="E21" s="1535">
        <v>0.50181939665832187</v>
      </c>
      <c r="F21" s="1535">
        <f>+'Resumen EEp'!D30</f>
        <v>2291843</v>
      </c>
      <c r="G21" s="1535">
        <v>0.49804467742540059</v>
      </c>
      <c r="H21" s="1535">
        <f>+'Resumen EEp'!E30</f>
        <v>2309539</v>
      </c>
      <c r="I21" s="1535">
        <f t="shared" si="6"/>
        <v>0.50192290055465949</v>
      </c>
      <c r="J21" s="1536">
        <f>+B21+F21</f>
        <v>5166442</v>
      </c>
      <c r="K21" s="1536">
        <f t="shared" si="7"/>
        <v>0.4980475526276798</v>
      </c>
      <c r="L21" s="1526">
        <f t="shared" si="12"/>
        <v>5206949</v>
      </c>
      <c r="M21" s="1536">
        <f t="shared" si="8"/>
        <v>0.50195244737232025</v>
      </c>
      <c r="N21" s="1526">
        <f t="shared" si="13"/>
        <v>10373391</v>
      </c>
      <c r="O21" s="1527">
        <f t="shared" si="10"/>
        <v>0.99233786482930142</v>
      </c>
      <c r="P21" s="1537">
        <f t="shared" si="11"/>
        <v>1.0077212967903997</v>
      </c>
      <c r="Q21" s="1538">
        <f t="shared" si="9"/>
        <v>0.99212710662281145</v>
      </c>
      <c r="R21" s="1546">
        <f>+Tabla52[[#This Row],[SFS-Mujeres  ]]/Tabla52[[#This Row],[SFS-Total ]]</f>
        <v>0.50195244737232025</v>
      </c>
      <c r="S21" s="1546">
        <f>+Tabla52[[#This Row],[SFS-Hombres ]]/Tabla52[[#This Row],[SFS-Total ]]</f>
        <v>0.4980475526276798</v>
      </c>
    </row>
    <row r="22" spans="1:19" ht="30.75" customHeight="1">
      <c r="A22" s="1891" t="s">
        <v>1090</v>
      </c>
      <c r="B22" s="1891"/>
      <c r="C22" s="1891"/>
      <c r="D22" s="1891"/>
      <c r="E22" s="1891"/>
      <c r="F22" s="1891"/>
      <c r="G22" s="1891"/>
      <c r="H22" s="1891"/>
      <c r="I22" s="1891"/>
      <c r="J22" s="1891"/>
      <c r="K22" s="1891"/>
      <c r="L22" s="1891"/>
      <c r="M22" s="1891"/>
      <c r="N22" s="1891"/>
      <c r="O22" s="1891"/>
      <c r="P22" s="1891"/>
      <c r="Q22" s="1891"/>
      <c r="R22" s="1891"/>
      <c r="S22" s="1891"/>
    </row>
    <row r="23" spans="1:19" ht="25.5" customHeight="1">
      <c r="A23" s="12"/>
      <c r="O23" s="12"/>
      <c r="P23" s="12"/>
      <c r="Q23" s="12"/>
    </row>
    <row r="24" spans="1:19" ht="25.5" customHeight="1">
      <c r="A24" s="12"/>
      <c r="O24" s="12"/>
      <c r="P24" s="12"/>
      <c r="Q24" s="12"/>
    </row>
    <row r="25" spans="1:19" ht="25.5" customHeight="1">
      <c r="A25" s="12"/>
      <c r="O25" s="12"/>
      <c r="P25" s="12"/>
      <c r="Q25" s="12"/>
    </row>
    <row r="26" spans="1:19" ht="25.5" customHeight="1">
      <c r="A26" s="12"/>
      <c r="O26" s="12"/>
      <c r="P26" s="12"/>
      <c r="Q26" s="12"/>
    </row>
    <row r="27" spans="1:19" ht="25.5" customHeight="1">
      <c r="A27" s="12"/>
      <c r="O27" s="12"/>
      <c r="P27" s="12"/>
      <c r="Q27" s="12"/>
    </row>
    <row r="28" spans="1:19" ht="25.5" customHeight="1">
      <c r="A28" s="12"/>
      <c r="O28" s="12"/>
      <c r="P28" s="12"/>
      <c r="Q28" s="12"/>
    </row>
    <row r="29" spans="1:19" ht="56.25" customHeight="1">
      <c r="A29" s="12"/>
      <c r="O29" s="12"/>
      <c r="P29" s="12"/>
      <c r="Q29" s="12"/>
    </row>
    <row r="30" spans="1:19" ht="25.5" customHeight="1">
      <c r="A30" s="12"/>
      <c r="O30" s="12"/>
      <c r="P30" s="12"/>
      <c r="Q30" s="12"/>
    </row>
    <row r="31" spans="1:19" ht="25.5" customHeight="1">
      <c r="A31" s="12"/>
      <c r="O31" s="12"/>
      <c r="P31" s="12"/>
      <c r="Q31" s="12"/>
    </row>
    <row r="32" spans="1:19" ht="96.75" customHeight="1">
      <c r="A32" s="12"/>
      <c r="O32" s="12"/>
      <c r="P32" s="12"/>
      <c r="Q32" s="12"/>
    </row>
    <row r="33" spans="1:17" ht="25.5" customHeight="1">
      <c r="A33" s="12"/>
      <c r="O33" s="12"/>
      <c r="P33" s="12"/>
      <c r="Q33" s="12"/>
    </row>
    <row r="34" spans="1:17" ht="25.5" customHeight="1">
      <c r="A34" s="12"/>
      <c r="O34" s="12"/>
      <c r="P34" s="12"/>
      <c r="Q34" s="12"/>
    </row>
    <row r="35" spans="1:17" ht="25.5" customHeight="1">
      <c r="A35" s="12"/>
      <c r="O35" s="12"/>
      <c r="P35" s="12"/>
      <c r="Q35" s="12"/>
    </row>
    <row r="36" spans="1:17" ht="25.5" customHeight="1">
      <c r="A36" s="12"/>
      <c r="O36" s="12"/>
      <c r="P36" s="12"/>
      <c r="Q36" s="12"/>
    </row>
  </sheetData>
  <mergeCells count="3">
    <mergeCell ref="A2:S2"/>
    <mergeCell ref="A1:S1"/>
    <mergeCell ref="A22:S2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A6" sqref="A6:J27"/>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4:S41"/>
  <sheetViews>
    <sheetView showGridLines="0" view="pageBreakPreview" topLeftCell="A11" zoomScale="55" zoomScaleNormal="100" zoomScaleSheetLayoutView="55" workbookViewId="0">
      <selection activeCell="A6" sqref="A6:J27"/>
    </sheetView>
  </sheetViews>
  <sheetFormatPr baseColWidth="10" defaultColWidth="11.42578125" defaultRowHeight="26.2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 min="12" max="12" width="54.28515625" style="1659" customWidth="1"/>
    <col min="13" max="13" width="22.7109375" style="1659" bestFit="1" customWidth="1"/>
    <col min="14" max="14" width="28.42578125" style="1659" bestFit="1" customWidth="1"/>
    <col min="15" max="15" width="24.28515625" style="1659" bestFit="1" customWidth="1"/>
    <col min="16" max="16" width="23.7109375" style="1659" bestFit="1" customWidth="1"/>
    <col min="17" max="19" width="11.42578125" style="82"/>
  </cols>
  <sheetData>
    <row r="4" spans="1:16" ht="22.5" customHeight="1"/>
    <row r="5" spans="1:16" hidden="1"/>
    <row r="6" spans="1:16" ht="21.75" hidden="1" customHeight="1">
      <c r="A6" s="1861" t="s">
        <v>1159</v>
      </c>
      <c r="B6" s="1861"/>
      <c r="C6" s="1861"/>
      <c r="D6" s="1861"/>
      <c r="E6" s="1861"/>
      <c r="F6" s="1861"/>
      <c r="G6" s="1861"/>
      <c r="H6" s="1861"/>
      <c r="I6" s="1861"/>
      <c r="J6" s="1861"/>
    </row>
    <row r="7" spans="1:16" ht="18.75" hidden="1" customHeight="1">
      <c r="A7" s="1861"/>
      <c r="B7" s="1861"/>
      <c r="C7" s="1861"/>
      <c r="D7" s="1861"/>
      <c r="E7" s="1861"/>
      <c r="F7" s="1861"/>
      <c r="G7" s="1861"/>
      <c r="H7" s="1861"/>
      <c r="I7" s="1861"/>
      <c r="J7" s="1861"/>
      <c r="L7" s="1660"/>
    </row>
    <row r="8" spans="1:16" ht="60" customHeight="1">
      <c r="A8" s="1861"/>
      <c r="B8" s="1861"/>
      <c r="C8" s="1861"/>
      <c r="D8" s="1861"/>
      <c r="E8" s="1861"/>
      <c r="F8" s="1861"/>
      <c r="G8" s="1861"/>
      <c r="H8" s="1861"/>
      <c r="I8" s="1861"/>
      <c r="J8" s="1861"/>
    </row>
    <row r="9" spans="1:16" ht="18.75" customHeight="1">
      <c r="A9" s="1861"/>
      <c r="B9" s="1861"/>
      <c r="C9" s="1861"/>
      <c r="D9" s="1861"/>
      <c r="E9" s="1861"/>
      <c r="F9" s="1861"/>
      <c r="G9" s="1861"/>
      <c r="H9" s="1861"/>
      <c r="I9" s="1861"/>
      <c r="J9" s="1861"/>
    </row>
    <row r="10" spans="1:16" ht="18.75" customHeight="1">
      <c r="A10" s="1861"/>
      <c r="B10" s="1861"/>
      <c r="C10" s="1861"/>
      <c r="D10" s="1861"/>
      <c r="E10" s="1861"/>
      <c r="F10" s="1861"/>
      <c r="G10" s="1861"/>
      <c r="H10" s="1861"/>
      <c r="I10" s="1861"/>
      <c r="J10" s="1861"/>
    </row>
    <row r="11" spans="1:16" ht="18.75" customHeight="1">
      <c r="A11" s="1861"/>
      <c r="B11" s="1861"/>
      <c r="C11" s="1861"/>
      <c r="D11" s="1861"/>
      <c r="E11" s="1861"/>
      <c r="F11" s="1861"/>
      <c r="G11" s="1861"/>
      <c r="H11" s="1861"/>
      <c r="I11" s="1861"/>
      <c r="J11" s="1861"/>
      <c r="M11" s="1661"/>
      <c r="N11" s="1662"/>
    </row>
    <row r="12" spans="1:16" ht="78.75">
      <c r="A12" s="1861"/>
      <c r="B12" s="1861"/>
      <c r="C12" s="1861"/>
      <c r="D12" s="1861"/>
      <c r="E12" s="1861"/>
      <c r="F12" s="1861"/>
      <c r="G12" s="1861"/>
      <c r="H12" s="1861"/>
      <c r="I12" s="1861"/>
      <c r="J12" s="1861"/>
      <c r="L12" s="1663" t="str">
        <f>+'III.2.2. Afil. SFS RC Anual '!B4</f>
        <v>Afiliados Titulares RC</v>
      </c>
      <c r="M12" s="1663" t="str">
        <f>+'III.2.2. Afil. SFS RC Anual '!C4</f>
        <v>Dependientes  Totales RC</v>
      </c>
      <c r="N12" s="1663" t="str">
        <f>+'III.2.2. Afil. SFS RC Anual '!D4</f>
        <v>Depend.  Directos  RC</v>
      </c>
      <c r="O12" s="1663" t="str">
        <f>+'III.2.2. Afil. SFS RC Anual '!E4</f>
        <v>Depend.  Adicionales RC</v>
      </c>
      <c r="P12" s="1663" t="str">
        <f>+'III.2.2. Afil. SFS RC Anual '!F4</f>
        <v xml:space="preserve">Afiliación Total SFS RC </v>
      </c>
    </row>
    <row r="13" spans="1:16">
      <c r="A13" s="1861"/>
      <c r="B13" s="1861"/>
      <c r="C13" s="1861"/>
      <c r="D13" s="1861"/>
      <c r="E13" s="1861"/>
      <c r="F13" s="1861"/>
      <c r="G13" s="1861"/>
      <c r="H13" s="1861"/>
      <c r="I13" s="1861"/>
      <c r="J13" s="1861"/>
      <c r="L13" s="1664">
        <f>+'III.2.2. Afil. SFS RC Anual '!B20</f>
        <v>2104833</v>
      </c>
      <c r="M13" s="1664">
        <f>+'III.2.2. Afil. SFS RC Anual '!C20</f>
        <v>2496549</v>
      </c>
      <c r="N13" s="1665">
        <f>+'III.2.2. Afil. SFS RC Anual '!D20</f>
        <v>2248069</v>
      </c>
      <c r="O13" s="1664">
        <f>+'III.2.2. Afil. SFS RC Anual '!E20</f>
        <v>248480</v>
      </c>
      <c r="P13" s="1664">
        <f>+'III.2.2. Afil. SFS RC Anual '!F20</f>
        <v>4601382</v>
      </c>
    </row>
    <row r="14" spans="1:16">
      <c r="A14" s="1861"/>
      <c r="B14" s="1861"/>
      <c r="C14" s="1861"/>
      <c r="D14" s="1861"/>
      <c r="E14" s="1861"/>
      <c r="F14" s="1861"/>
      <c r="G14" s="1861"/>
      <c r="H14" s="1861"/>
      <c r="I14" s="1861"/>
      <c r="J14" s="1861"/>
      <c r="L14" s="1666">
        <f>+L13/$P$13</f>
        <v>0.45743496193100247</v>
      </c>
      <c r="M14" s="1666">
        <f>+M13/$P$13</f>
        <v>0.54256503806899758</v>
      </c>
      <c r="N14" s="1666">
        <f>+N13/$P$13</f>
        <v>0.4885638705936608</v>
      </c>
      <c r="O14" s="1666">
        <f>+O13/$P$13</f>
        <v>5.4001167475336759E-2</v>
      </c>
      <c r="P14" s="1667">
        <f>+P13/$P$13</f>
        <v>1</v>
      </c>
    </row>
    <row r="15" spans="1:16">
      <c r="A15" s="1861"/>
      <c r="B15" s="1861"/>
      <c r="C15" s="1861"/>
      <c r="D15" s="1861"/>
      <c r="E15" s="1861"/>
      <c r="F15" s="1861"/>
      <c r="G15" s="1861"/>
      <c r="H15" s="1861"/>
      <c r="I15" s="1861"/>
      <c r="J15" s="1861"/>
    </row>
    <row r="16" spans="1:16">
      <c r="A16" s="1861"/>
      <c r="B16" s="1861"/>
      <c r="C16" s="1861"/>
      <c r="D16" s="1861"/>
      <c r="E16" s="1861"/>
      <c r="F16" s="1861"/>
      <c r="G16" s="1861"/>
      <c r="H16" s="1861"/>
      <c r="I16" s="1861"/>
      <c r="J16" s="1861"/>
      <c r="N16" s="1659" t="s">
        <v>128</v>
      </c>
    </row>
    <row r="17" spans="1:15" ht="52.5">
      <c r="A17" s="1861"/>
      <c r="B17" s="1861"/>
      <c r="C17" s="1861"/>
      <c r="D17" s="1861"/>
      <c r="E17" s="1861"/>
      <c r="F17" s="1861"/>
      <c r="G17" s="1861"/>
      <c r="H17" s="1861"/>
      <c r="I17" s="1861"/>
      <c r="J17" s="1861"/>
      <c r="L17" s="1668" t="s">
        <v>729</v>
      </c>
      <c r="M17" s="1669">
        <f>+M13/L13</f>
        <v>1.1861031255211221</v>
      </c>
    </row>
    <row r="18" spans="1:15">
      <c r="A18" s="1861"/>
      <c r="B18" s="1861"/>
      <c r="C18" s="1861"/>
      <c r="D18" s="1861"/>
      <c r="E18" s="1861"/>
      <c r="F18" s="1861"/>
      <c r="G18" s="1861"/>
      <c r="H18" s="1861"/>
      <c r="I18" s="1861"/>
      <c r="J18" s="1861"/>
      <c r="L18" s="1668" t="s">
        <v>730</v>
      </c>
      <c r="M18" s="1669">
        <f>+M13/N13</f>
        <v>1.1105304152141238</v>
      </c>
    </row>
    <row r="19" spans="1:15" ht="52.5">
      <c r="A19" s="1861"/>
      <c r="B19" s="1861"/>
      <c r="C19" s="1861"/>
      <c r="D19" s="1861"/>
      <c r="E19" s="1861"/>
      <c r="F19" s="1861"/>
      <c r="G19" s="1861"/>
      <c r="H19" s="1861"/>
      <c r="I19" s="1861"/>
      <c r="J19" s="1861"/>
      <c r="L19" s="1668" t="s">
        <v>731</v>
      </c>
      <c r="M19" s="1669">
        <f>+'III.2.2. Afil. SFS RC Anual '!J20</f>
        <v>0.11805212099962324</v>
      </c>
    </row>
    <row r="20" spans="1:15">
      <c r="A20" s="1861"/>
      <c r="B20" s="1861"/>
      <c r="C20" s="1861"/>
      <c r="D20" s="1861"/>
      <c r="E20" s="1861"/>
      <c r="F20" s="1861"/>
      <c r="G20" s="1861"/>
      <c r="H20" s="1861"/>
      <c r="I20" s="1861"/>
      <c r="J20" s="1861"/>
      <c r="L20" s="1670"/>
      <c r="M20" s="1671"/>
    </row>
    <row r="21" spans="1:15">
      <c r="A21" s="1861"/>
      <c r="B21" s="1861"/>
      <c r="C21" s="1861"/>
      <c r="D21" s="1861"/>
      <c r="E21" s="1861"/>
      <c r="F21" s="1861"/>
      <c r="G21" s="1861"/>
      <c r="H21" s="1861"/>
      <c r="I21" s="1861"/>
      <c r="J21" s="1861"/>
    </row>
    <row r="22" spans="1:15">
      <c r="A22" s="1861"/>
      <c r="B22" s="1861"/>
      <c r="C22" s="1861"/>
      <c r="D22" s="1861"/>
      <c r="E22" s="1861"/>
      <c r="F22" s="1861"/>
      <c r="G22" s="1861"/>
      <c r="H22" s="1861"/>
      <c r="I22" s="1861"/>
      <c r="J22" s="1861"/>
      <c r="L22" s="1672" t="s">
        <v>14</v>
      </c>
      <c r="M22" s="1673">
        <f>+'III.2.3.Afil. SFS RC X sex.tipo'!F20</f>
        <v>2291843</v>
      </c>
      <c r="N22" s="1674">
        <f>+M22/$M$24</f>
        <v>0.49807709944534057</v>
      </c>
    </row>
    <row r="23" spans="1:15">
      <c r="A23" s="1861"/>
      <c r="B23" s="1861"/>
      <c r="C23" s="1861"/>
      <c r="D23" s="1861"/>
      <c r="E23" s="1861"/>
      <c r="F23" s="1861"/>
      <c r="G23" s="1861"/>
      <c r="H23" s="1861"/>
      <c r="I23" s="1861"/>
      <c r="J23" s="1861"/>
      <c r="L23" s="1675" t="s">
        <v>15</v>
      </c>
      <c r="M23" s="1673">
        <f>+'III.2.3.Afil. SFS RC X sex.tipo'!K20</f>
        <v>2309539</v>
      </c>
      <c r="N23" s="1674">
        <f>+M23/$M$24</f>
        <v>0.50192290055465949</v>
      </c>
    </row>
    <row r="24" spans="1:15">
      <c r="A24" s="1861"/>
      <c r="B24" s="1861"/>
      <c r="C24" s="1861"/>
      <c r="D24" s="1861"/>
      <c r="E24" s="1861"/>
      <c r="F24" s="1861"/>
      <c r="G24" s="1861"/>
      <c r="H24" s="1861"/>
      <c r="I24" s="1861"/>
      <c r="J24" s="1861"/>
      <c r="L24" s="1675" t="s">
        <v>1</v>
      </c>
      <c r="M24" s="1673">
        <f>SUM(M22:M23)</f>
        <v>4601382</v>
      </c>
      <c r="N24" s="1676">
        <f>+M24/$M$24</f>
        <v>1</v>
      </c>
    </row>
    <row r="25" spans="1:15">
      <c r="A25" s="1861"/>
      <c r="B25" s="1861"/>
      <c r="C25" s="1861"/>
      <c r="D25" s="1861"/>
      <c r="E25" s="1861"/>
      <c r="F25" s="1861"/>
      <c r="G25" s="1861"/>
      <c r="H25" s="1861"/>
      <c r="I25" s="1861"/>
      <c r="J25" s="1861"/>
    </row>
    <row r="26" spans="1:15">
      <c r="A26" s="1861"/>
      <c r="B26" s="1861"/>
      <c r="C26" s="1861"/>
      <c r="D26" s="1861"/>
      <c r="E26" s="1861"/>
      <c r="F26" s="1861"/>
      <c r="G26" s="1861"/>
      <c r="H26" s="1861"/>
      <c r="I26" s="1861"/>
      <c r="J26" s="1861"/>
    </row>
    <row r="27" spans="1:15">
      <c r="A27" s="1861"/>
      <c r="B27" s="1861"/>
      <c r="C27" s="1861"/>
      <c r="D27" s="1861"/>
      <c r="E27" s="1861"/>
      <c r="F27" s="1861"/>
      <c r="G27" s="1861"/>
      <c r="H27" s="1861"/>
      <c r="I27" s="1861"/>
      <c r="J27" s="1861"/>
      <c r="L27" s="1892" t="str">
        <f>+L22</f>
        <v>Masculino</v>
      </c>
      <c r="M27" s="1892"/>
      <c r="N27" s="1892"/>
      <c r="O27" s="1892"/>
    </row>
    <row r="28" spans="1:15" ht="52.5">
      <c r="A28" s="1861"/>
      <c r="B28" s="1861"/>
      <c r="C28" s="1861"/>
      <c r="D28" s="1861"/>
      <c r="E28" s="1861"/>
      <c r="F28" s="1861"/>
      <c r="G28" s="1861"/>
      <c r="H28" s="1861"/>
      <c r="I28" s="1861"/>
      <c r="J28" s="1861"/>
      <c r="L28" s="1677" t="str">
        <f>+'III.2.3.Afil. SFS RC X sex.tipo'!B4</f>
        <v>Titulares-Masc</v>
      </c>
      <c r="M28" s="1678" t="str">
        <f>+'III.2.3.Afil. SFS RC X sex.tipo'!C4</f>
        <v>Dep-Dir-Masc</v>
      </c>
      <c r="N28" s="1678" t="str">
        <f>+'III.2.3.Afil. SFS RC X sex.tipo'!D4</f>
        <v>Dep_Adic-Masc</v>
      </c>
      <c r="O28" s="1678"/>
    </row>
    <row r="29" spans="1:15">
      <c r="A29" s="1861"/>
      <c r="B29" s="1861"/>
      <c r="C29" s="1861"/>
      <c r="D29" s="1861"/>
      <c r="E29" s="1861"/>
      <c r="F29" s="1861"/>
      <c r="G29" s="1861"/>
      <c r="H29" s="1861"/>
      <c r="I29" s="1861"/>
      <c r="J29" s="1861"/>
      <c r="L29" s="1673">
        <f>+'III.2.3.Afil. SFS RC X sex.tipo'!B20</f>
        <v>1187884</v>
      </c>
      <c r="M29" s="1673">
        <f>+'III.2.3.Afil. SFS RC X sex.tipo'!C20</f>
        <v>1025825</v>
      </c>
      <c r="N29" s="1673">
        <f>+'III.2.3.Afil. SFS RC X sex.tipo'!D20</f>
        <v>78134</v>
      </c>
      <c r="O29" s="1679">
        <f>+'III.2.3.Afil. SFS RC X sex.tipo'!F20</f>
        <v>2291843</v>
      </c>
    </row>
    <row r="30" spans="1:15">
      <c r="A30" s="1861"/>
      <c r="B30" s="1861"/>
      <c r="C30" s="1861"/>
      <c r="D30" s="1861"/>
      <c r="E30" s="1861"/>
      <c r="F30" s="1861"/>
      <c r="G30" s="1861"/>
      <c r="H30" s="1861"/>
      <c r="I30" s="1861"/>
      <c r="J30" s="1861"/>
      <c r="L30" s="1676">
        <f>+L29/$O$29</f>
        <v>0.5183095002580892</v>
      </c>
      <c r="M30" s="1676">
        <f>+M29/$O$29</f>
        <v>0.44759828661910961</v>
      </c>
      <c r="N30" s="1676">
        <f>+N29/$O$29</f>
        <v>3.4092213122801168E-2</v>
      </c>
      <c r="O30" s="1676">
        <f>+O29/$O$29</f>
        <v>1</v>
      </c>
    </row>
    <row r="31" spans="1:15">
      <c r="A31" s="1861"/>
      <c r="B31" s="1861"/>
      <c r="C31" s="1861"/>
      <c r="D31" s="1861"/>
      <c r="E31" s="1861"/>
      <c r="F31" s="1861"/>
      <c r="G31" s="1861"/>
      <c r="H31" s="1861"/>
      <c r="I31" s="1861"/>
      <c r="J31" s="1861"/>
      <c r="L31" s="1676"/>
      <c r="M31" s="1894">
        <f>+N30+M30</f>
        <v>0.4816904997419108</v>
      </c>
      <c r="N31" s="1895"/>
      <c r="O31" s="1896"/>
    </row>
    <row r="32" spans="1:15">
      <c r="A32" s="1861"/>
      <c r="B32" s="1861"/>
      <c r="C32" s="1861"/>
      <c r="D32" s="1861"/>
      <c r="E32" s="1861"/>
      <c r="F32" s="1861"/>
      <c r="G32" s="1861"/>
      <c r="H32" s="1861"/>
      <c r="I32" s="1861"/>
      <c r="J32" s="1861"/>
      <c r="L32" s="1893" t="str">
        <f>+L23</f>
        <v>Femenino</v>
      </c>
      <c r="M32" s="1893"/>
      <c r="N32" s="1893"/>
      <c r="O32" s="1893"/>
    </row>
    <row r="33" spans="1:15">
      <c r="A33" s="1861"/>
      <c r="B33" s="1861"/>
      <c r="C33" s="1861"/>
      <c r="D33" s="1861"/>
      <c r="E33" s="1861"/>
      <c r="F33" s="1861"/>
      <c r="G33" s="1861"/>
      <c r="H33" s="1861"/>
      <c r="I33" s="1861"/>
      <c r="J33" s="1861"/>
      <c r="L33" s="1680" t="str">
        <f>+'III.2.3.Afil. SFS RC X sex.tipo'!G4</f>
        <v>Titulares-Fem</v>
      </c>
      <c r="M33" s="1678" t="str">
        <f>+'III.2.3.Afil. SFS RC X sex.tipo'!H4</f>
        <v>Dep-Dir-Fem</v>
      </c>
      <c r="N33" s="1678" t="str">
        <f>+'III.2.3.Afil. SFS RC X sex.tipo'!I4</f>
        <v>Dep_Adic-Fem</v>
      </c>
      <c r="O33" s="1678"/>
    </row>
    <row r="34" spans="1:15">
      <c r="A34" s="1861"/>
      <c r="B34" s="1861"/>
      <c r="C34" s="1861"/>
      <c r="D34" s="1861"/>
      <c r="E34" s="1861"/>
      <c r="F34" s="1861"/>
      <c r="G34" s="1861"/>
      <c r="H34" s="1861"/>
      <c r="I34" s="1861"/>
      <c r="J34" s="1861"/>
      <c r="L34" s="1673">
        <f>+'III.2.3.Afil. SFS RC X sex.tipo'!G20</f>
        <v>916949</v>
      </c>
      <c r="M34" s="1673">
        <f>+'III.2.3.Afil. SFS RC X sex.tipo'!H20</f>
        <v>1222244</v>
      </c>
      <c r="N34" s="1673">
        <f>+'III.2.3.Afil. SFS RC X sex.tipo'!I20</f>
        <v>170346</v>
      </c>
      <c r="O34" s="1679">
        <f>+'III.2.3.Afil. SFS RC X sex.tipo'!K20</f>
        <v>2309539</v>
      </c>
    </row>
    <row r="35" spans="1:15">
      <c r="A35" s="1861"/>
      <c r="B35" s="1861"/>
      <c r="C35" s="1861"/>
      <c r="D35" s="1861"/>
      <c r="E35" s="1861"/>
      <c r="F35" s="1861"/>
      <c r="G35" s="1861"/>
      <c r="H35" s="1861"/>
      <c r="I35" s="1861"/>
      <c r="J35" s="1861"/>
      <c r="L35" s="1681">
        <f>+L34/$O$34</f>
        <v>0.39702685254503173</v>
      </c>
      <c r="M35" s="1681">
        <f>+M34/$O$34</f>
        <v>0.52921557072645231</v>
      </c>
      <c r="N35" s="1681">
        <f>+N34/$O$34</f>
        <v>7.3757576728515947E-2</v>
      </c>
      <c r="O35" s="1676">
        <f>+O34/$O$34</f>
        <v>1</v>
      </c>
    </row>
    <row r="36" spans="1:15">
      <c r="A36" s="1861"/>
      <c r="B36" s="1861"/>
      <c r="C36" s="1861"/>
      <c r="D36" s="1861"/>
      <c r="E36" s="1861"/>
      <c r="F36" s="1861"/>
      <c r="G36" s="1861"/>
      <c r="H36" s="1861"/>
      <c r="I36" s="1861"/>
      <c r="J36" s="1861"/>
      <c r="M36" s="1672">
        <f>+M35+N35</f>
        <v>0.60297314745496822</v>
      </c>
    </row>
    <row r="37" spans="1:15">
      <c r="A37" s="1861"/>
      <c r="B37" s="1861"/>
      <c r="C37" s="1861"/>
      <c r="D37" s="1861"/>
      <c r="E37" s="1861"/>
      <c r="F37" s="1861"/>
      <c r="G37" s="1861"/>
      <c r="H37" s="1861"/>
      <c r="I37" s="1861"/>
      <c r="J37" s="1861"/>
    </row>
    <row r="38" spans="1:15">
      <c r="A38" s="1861"/>
      <c r="B38" s="1861"/>
      <c r="C38" s="1861"/>
      <c r="D38" s="1861"/>
      <c r="E38" s="1861"/>
      <c r="F38" s="1861"/>
      <c r="G38" s="1861"/>
      <c r="H38" s="1861"/>
      <c r="I38" s="1861"/>
      <c r="J38" s="1861"/>
      <c r="L38" s="1682" t="s">
        <v>732</v>
      </c>
      <c r="M38" s="1683">
        <f>+(M29/L29)</f>
        <v>0.86357337921884625</v>
      </c>
    </row>
    <row r="39" spans="1:15">
      <c r="A39" s="1861"/>
      <c r="B39" s="1861"/>
      <c r="C39" s="1861"/>
      <c r="D39" s="1861"/>
      <c r="E39" s="1861"/>
      <c r="F39" s="1861"/>
      <c r="G39" s="1861"/>
      <c r="H39" s="1861"/>
      <c r="I39" s="1861"/>
      <c r="J39" s="1861"/>
      <c r="L39" s="1682" t="s">
        <v>733</v>
      </c>
      <c r="M39" s="1683">
        <f>+M34/L34</f>
        <v>1.3329465433737318</v>
      </c>
    </row>
    <row r="40" spans="1:15">
      <c r="A40" s="1861"/>
      <c r="B40" s="1861"/>
      <c r="C40" s="1861"/>
      <c r="D40" s="1861"/>
      <c r="E40" s="1861"/>
      <c r="F40" s="1861"/>
      <c r="G40" s="1861"/>
      <c r="H40" s="1861"/>
      <c r="I40" s="1861"/>
      <c r="J40" s="1861"/>
      <c r="L40" s="1684"/>
    </row>
    <row r="41" spans="1:15">
      <c r="A41" s="1861"/>
      <c r="B41" s="1861"/>
      <c r="C41" s="1861"/>
      <c r="D41" s="1861"/>
      <c r="E41" s="1861"/>
      <c r="F41" s="1861"/>
      <c r="G41" s="1861"/>
      <c r="H41" s="1861"/>
      <c r="I41" s="1861"/>
      <c r="J41" s="1861"/>
      <c r="L41" s="1685" t="s">
        <v>1123</v>
      </c>
      <c r="M41" s="1686">
        <f>+O29/O34</f>
        <v>0.99233786482930142</v>
      </c>
    </row>
  </sheetData>
  <mergeCells count="4">
    <mergeCell ref="L27:O27"/>
    <mergeCell ref="L32:O32"/>
    <mergeCell ref="M31:O31"/>
    <mergeCell ref="A6:J41"/>
  </mergeCells>
  <pageMargins left="0.70866141732283472" right="0.70866141732283472" top="0.74803149606299213" bottom="0.74803149606299213" header="0.31496062992125984" footer="0.31496062992125984"/>
  <pageSetup scale="4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T140"/>
  <sheetViews>
    <sheetView showGridLines="0" view="pageBreakPreview" zoomScale="40" zoomScaleNormal="100" zoomScaleSheetLayoutView="40" zoomScalePageLayoutView="62" workbookViewId="0">
      <selection activeCell="A6" sqref="A6:J27"/>
    </sheetView>
  </sheetViews>
  <sheetFormatPr baseColWidth="10" defaultColWidth="11.42578125" defaultRowHeight="14.25"/>
  <cols>
    <col min="1" max="2" width="25.42578125" style="383" customWidth="1"/>
    <col min="3" max="3" width="29.28515625" style="383" customWidth="1"/>
    <col min="4" max="4" width="24.85546875" style="383" customWidth="1"/>
    <col min="5" max="5" width="27.85546875" style="383" customWidth="1"/>
    <col min="6" max="6" width="22.7109375" style="383" customWidth="1"/>
    <col min="7" max="7" width="22.42578125" style="383" customWidth="1"/>
    <col min="8" max="8" width="26.5703125" style="383" customWidth="1"/>
    <col min="9" max="9" width="37.28515625" style="383" customWidth="1"/>
    <col min="10" max="10" width="25" style="383" customWidth="1"/>
    <col min="11" max="11" width="11.85546875" style="383" customWidth="1"/>
    <col min="12" max="13" width="11.42578125" style="383"/>
    <col min="14" max="14" width="47.140625" style="383" customWidth="1"/>
    <col min="15" max="18" width="38.5703125" style="383" customWidth="1"/>
    <col min="19" max="16384" width="11.42578125" style="383"/>
  </cols>
  <sheetData>
    <row r="1" spans="1:20" ht="94.5" customHeight="1">
      <c r="A1" s="1899" t="s">
        <v>687</v>
      </c>
      <c r="B1" s="1900"/>
      <c r="C1" s="1900"/>
      <c r="D1" s="1900"/>
      <c r="E1" s="1900"/>
      <c r="F1" s="1900"/>
      <c r="G1" s="1900"/>
      <c r="H1" s="1900"/>
      <c r="I1" s="1900"/>
      <c r="J1" s="1900"/>
      <c r="K1" s="1901"/>
    </row>
    <row r="2" spans="1:20" ht="41.25" customHeight="1">
      <c r="A2" s="1902" t="str">
        <f>+'Resumen EEp'!O4</f>
        <v>Período:  Diciembre 2008 - Junio 2023</v>
      </c>
      <c r="B2" s="1903"/>
      <c r="C2" s="1903"/>
      <c r="D2" s="1903"/>
      <c r="E2" s="1903"/>
      <c r="F2" s="1903"/>
      <c r="G2" s="1903"/>
      <c r="H2" s="1903"/>
      <c r="I2" s="1903"/>
      <c r="J2" s="1903"/>
      <c r="K2" s="1904"/>
    </row>
    <row r="3" spans="1:20" ht="22.5" customHeight="1">
      <c r="A3" s="655" t="s">
        <v>686</v>
      </c>
      <c r="B3" s="656"/>
      <c r="C3" s="656"/>
      <c r="D3" s="656"/>
      <c r="E3" s="656"/>
      <c r="F3" s="656"/>
      <c r="G3" s="656"/>
      <c r="H3" s="656"/>
      <c r="I3" s="656"/>
      <c r="J3" s="656"/>
      <c r="K3" s="656"/>
    </row>
    <row r="4" spans="1:20" s="413" customFormat="1" ht="77.25" customHeight="1">
      <c r="A4" s="1557" t="s">
        <v>145</v>
      </c>
      <c r="B4" s="1558" t="s">
        <v>212</v>
      </c>
      <c r="C4" s="1558" t="s">
        <v>227</v>
      </c>
      <c r="D4" s="1558" t="s">
        <v>213</v>
      </c>
      <c r="E4" s="1558" t="s">
        <v>214</v>
      </c>
      <c r="F4" s="1558" t="s">
        <v>215</v>
      </c>
      <c r="G4" s="1558" t="s">
        <v>242</v>
      </c>
      <c r="H4" s="1558" t="s">
        <v>291</v>
      </c>
      <c r="I4" s="1558" t="s">
        <v>825</v>
      </c>
      <c r="J4" s="1559" t="s">
        <v>777</v>
      </c>
      <c r="K4" s="657"/>
      <c r="N4" s="658" t="s">
        <v>145</v>
      </c>
      <c r="O4" s="1550" t="s">
        <v>212</v>
      </c>
      <c r="P4" s="1550" t="s">
        <v>213</v>
      </c>
      <c r="Q4" s="1550" t="s">
        <v>214</v>
      </c>
    </row>
    <row r="5" spans="1:20" ht="26.25">
      <c r="A5" s="1057" t="s">
        <v>198</v>
      </c>
      <c r="B5" s="1058">
        <v>966146</v>
      </c>
      <c r="C5" s="1059">
        <f t="shared" ref="C5:C20" si="0">+D5+E5</f>
        <v>726113</v>
      </c>
      <c r="D5" s="1058">
        <v>707328</v>
      </c>
      <c r="E5" s="1058">
        <v>18785</v>
      </c>
      <c r="F5" s="1059">
        <f t="shared" ref="F5:F20" si="1">+B5+D5+E5</f>
        <v>1692259</v>
      </c>
      <c r="G5" s="1437">
        <f t="shared" ref="G5:G20" si="2">B5/F5</f>
        <v>0.57092088149627218</v>
      </c>
      <c r="H5" s="1437">
        <f t="shared" ref="H5:H20" si="3">C5/F5</f>
        <v>0.42907911850372787</v>
      </c>
      <c r="I5" s="1553">
        <f t="shared" ref="I5:I16" si="4">+C5/B5</f>
        <v>0.75155618301995764</v>
      </c>
      <c r="J5" s="1554">
        <f>+E5/B5</f>
        <v>1.9443231147259318E-2</v>
      </c>
      <c r="K5" s="419"/>
      <c r="N5" s="1551" t="str">
        <f>+A20</f>
        <v>Jun.23</v>
      </c>
      <c r="O5" s="1552">
        <f>+B20</f>
        <v>2104833</v>
      </c>
      <c r="P5" s="1552">
        <f>+D20</f>
        <v>2248069</v>
      </c>
      <c r="Q5" s="1552">
        <f>+E20</f>
        <v>248480</v>
      </c>
    </row>
    <row r="6" spans="1:20" ht="26.25">
      <c r="A6" s="1057" t="s">
        <v>119</v>
      </c>
      <c r="B6" s="1058">
        <v>1079602</v>
      </c>
      <c r="C6" s="1059">
        <f t="shared" si="0"/>
        <v>1008697</v>
      </c>
      <c r="D6" s="1058">
        <v>962409</v>
      </c>
      <c r="E6" s="1058">
        <v>46288</v>
      </c>
      <c r="F6" s="1059">
        <f t="shared" si="1"/>
        <v>2088299</v>
      </c>
      <c r="G6" s="1437">
        <f t="shared" si="2"/>
        <v>0.51697673561113611</v>
      </c>
      <c r="H6" s="1437">
        <f t="shared" si="3"/>
        <v>0.48302326438886384</v>
      </c>
      <c r="I6" s="1553">
        <f t="shared" si="4"/>
        <v>0.93432301903849757</v>
      </c>
      <c r="J6" s="1554">
        <f>+E6/B6</f>
        <v>4.2875059512672266E-2</v>
      </c>
      <c r="K6" s="661"/>
    </row>
    <row r="7" spans="1:20" ht="24.75" customHeight="1">
      <c r="A7" s="1057" t="s">
        <v>120</v>
      </c>
      <c r="B7" s="1058">
        <v>1152861</v>
      </c>
      <c r="C7" s="1059">
        <f t="shared" si="0"/>
        <v>1211222</v>
      </c>
      <c r="D7" s="1058">
        <v>1140803</v>
      </c>
      <c r="E7" s="1058">
        <v>70419</v>
      </c>
      <c r="F7" s="1059">
        <f t="shared" si="1"/>
        <v>2364083</v>
      </c>
      <c r="G7" s="1437">
        <f t="shared" si="2"/>
        <v>0.487656736248262</v>
      </c>
      <c r="H7" s="1437">
        <f t="shared" si="3"/>
        <v>0.512343263751738</v>
      </c>
      <c r="I7" s="1553">
        <f t="shared" si="4"/>
        <v>1.0506227550415879</v>
      </c>
      <c r="J7" s="1554">
        <f t="shared" ref="J7:J18" si="5">+E7/B7</f>
        <v>6.1081951770421583E-2</v>
      </c>
      <c r="K7" s="661"/>
      <c r="N7" s="658" t="s">
        <v>145</v>
      </c>
      <c r="O7" s="659" t="s">
        <v>829</v>
      </c>
      <c r="P7" s="659" t="s">
        <v>830</v>
      </c>
    </row>
    <row r="8" spans="1:20" ht="26.25">
      <c r="A8" s="1057" t="s">
        <v>199</v>
      </c>
      <c r="B8" s="1058">
        <v>1188345</v>
      </c>
      <c r="C8" s="1059">
        <f t="shared" si="0"/>
        <v>1329078</v>
      </c>
      <c r="D8" s="1058">
        <v>1234019</v>
      </c>
      <c r="E8" s="1058">
        <v>95059</v>
      </c>
      <c r="F8" s="1059">
        <f t="shared" si="1"/>
        <v>2517423</v>
      </c>
      <c r="G8" s="1437">
        <f t="shared" si="2"/>
        <v>0.47204820167290124</v>
      </c>
      <c r="H8" s="1437">
        <f t="shared" si="3"/>
        <v>0.52795179832709882</v>
      </c>
      <c r="I8" s="1553">
        <f t="shared" si="4"/>
        <v>1.1184277293210305</v>
      </c>
      <c r="J8" s="1554">
        <f t="shared" si="5"/>
        <v>7.9992763044402088E-2</v>
      </c>
      <c r="K8" s="661"/>
      <c r="N8" s="660" t="str">
        <f>+'III.3.2. Afil anual SFS RS '!B20</f>
        <v>Jun.23</v>
      </c>
      <c r="O8" s="1552">
        <f>+'III.3.2. Afil anual SFS RS '!C20</f>
        <v>4828308</v>
      </c>
      <c r="P8" s="1552">
        <f>+'III.3.2. Afil anual SFS RS '!D20</f>
        <v>943701</v>
      </c>
    </row>
    <row r="9" spans="1:20" ht="26.25">
      <c r="A9" s="1057" t="s">
        <v>200</v>
      </c>
      <c r="B9" s="1058">
        <v>1242830</v>
      </c>
      <c r="C9" s="1059">
        <f t="shared" si="0"/>
        <v>1445581</v>
      </c>
      <c r="D9" s="1058">
        <v>1332478</v>
      </c>
      <c r="E9" s="1058">
        <v>113103</v>
      </c>
      <c r="F9" s="1059">
        <f t="shared" si="1"/>
        <v>2688411</v>
      </c>
      <c r="G9" s="1437">
        <f t="shared" si="2"/>
        <v>0.46229166596922866</v>
      </c>
      <c r="H9" s="1437">
        <f t="shared" si="3"/>
        <v>0.53770833403077134</v>
      </c>
      <c r="I9" s="1553">
        <f t="shared" si="4"/>
        <v>1.1631365512580161</v>
      </c>
      <c r="J9" s="1554">
        <f t="shared" si="5"/>
        <v>9.1004401245544445E-2</v>
      </c>
      <c r="K9" s="661"/>
    </row>
    <row r="10" spans="1:20" ht="26.25">
      <c r="A10" s="1057" t="s">
        <v>216</v>
      </c>
      <c r="B10" s="1058">
        <v>1297821</v>
      </c>
      <c r="C10" s="1059">
        <f t="shared" si="0"/>
        <v>1561485</v>
      </c>
      <c r="D10" s="1058">
        <v>1429474</v>
      </c>
      <c r="E10" s="1058">
        <v>132011</v>
      </c>
      <c r="F10" s="1059">
        <f t="shared" si="1"/>
        <v>2859306</v>
      </c>
      <c r="G10" s="1437">
        <f t="shared" si="2"/>
        <v>0.45389370707437399</v>
      </c>
      <c r="H10" s="1437">
        <f t="shared" si="3"/>
        <v>0.54610629292562596</v>
      </c>
      <c r="I10" s="1553">
        <f t="shared" si="4"/>
        <v>1.203158987256332</v>
      </c>
      <c r="J10" s="1554">
        <f t="shared" si="5"/>
        <v>0.10171741711684432</v>
      </c>
      <c r="K10" s="661"/>
    </row>
    <row r="11" spans="1:20" ht="26.25" customHeight="1">
      <c r="A11" s="1057" t="s">
        <v>226</v>
      </c>
      <c r="B11" s="1058">
        <v>1422986</v>
      </c>
      <c r="C11" s="1059">
        <f t="shared" si="0"/>
        <v>1718613</v>
      </c>
      <c r="D11" s="1058">
        <v>1568541</v>
      </c>
      <c r="E11" s="1058">
        <v>150072</v>
      </c>
      <c r="F11" s="1059">
        <f t="shared" si="1"/>
        <v>3141599</v>
      </c>
      <c r="G11" s="1437">
        <f t="shared" si="2"/>
        <v>0.45294959668627344</v>
      </c>
      <c r="H11" s="1437">
        <f t="shared" si="3"/>
        <v>0.54705040331372656</v>
      </c>
      <c r="I11" s="1553">
        <f t="shared" si="4"/>
        <v>1.2077511655068989</v>
      </c>
      <c r="J11" s="1554">
        <f t="shared" si="5"/>
        <v>0.10546273821386859</v>
      </c>
      <c r="K11" s="661"/>
      <c r="N11" s="662"/>
      <c r="O11" s="662" t="s">
        <v>832</v>
      </c>
      <c r="P11" s="662" t="s">
        <v>475</v>
      </c>
    </row>
    <row r="12" spans="1:20" ht="26.25">
      <c r="A12" s="1057" t="s">
        <v>405</v>
      </c>
      <c r="B12" s="1058">
        <v>1513634</v>
      </c>
      <c r="C12" s="1059">
        <f t="shared" si="0"/>
        <v>1826204</v>
      </c>
      <c r="D12" s="1058">
        <v>1649407</v>
      </c>
      <c r="E12" s="1058">
        <v>176797</v>
      </c>
      <c r="F12" s="1059">
        <f t="shared" si="1"/>
        <v>3339838</v>
      </c>
      <c r="G12" s="1437">
        <f t="shared" si="2"/>
        <v>0.4532058141742204</v>
      </c>
      <c r="H12" s="1437">
        <f t="shared" si="3"/>
        <v>0.54679418582577954</v>
      </c>
      <c r="I12" s="1553">
        <f t="shared" si="4"/>
        <v>1.2065030251698892</v>
      </c>
      <c r="J12" s="1554">
        <f t="shared" si="5"/>
        <v>0.11680300521790604</v>
      </c>
      <c r="K12" s="661"/>
      <c r="N12" s="662" t="s">
        <v>250</v>
      </c>
      <c r="O12" s="662">
        <f>+O5</f>
        <v>2104833</v>
      </c>
      <c r="P12" s="662">
        <f>+O8</f>
        <v>4828308</v>
      </c>
    </row>
    <row r="13" spans="1:20" s="664" customFormat="1" ht="26.25">
      <c r="A13" s="1057" t="s">
        <v>418</v>
      </c>
      <c r="B13" s="1058">
        <v>1619670</v>
      </c>
      <c r="C13" s="1059">
        <f t="shared" si="0"/>
        <v>1971618</v>
      </c>
      <c r="D13" s="1058">
        <v>1781414</v>
      </c>
      <c r="E13" s="1058">
        <v>190204</v>
      </c>
      <c r="F13" s="1059">
        <f t="shared" si="1"/>
        <v>3591288</v>
      </c>
      <c r="G13" s="1437">
        <f t="shared" si="2"/>
        <v>0.45099975273495191</v>
      </c>
      <c r="H13" s="1437">
        <f t="shared" si="3"/>
        <v>0.54900024726504804</v>
      </c>
      <c r="I13" s="1553">
        <f t="shared" si="4"/>
        <v>1.2172961158754561</v>
      </c>
      <c r="J13" s="1554">
        <f t="shared" si="5"/>
        <v>0.11743379824285194</v>
      </c>
      <c r="K13" s="663"/>
      <c r="N13" s="662" t="s">
        <v>831</v>
      </c>
      <c r="O13" s="662">
        <f>+P5</f>
        <v>2248069</v>
      </c>
      <c r="P13" s="662">
        <f>+P8</f>
        <v>943701</v>
      </c>
      <c r="Q13" s="383"/>
      <c r="R13" s="383"/>
      <c r="S13" s="383"/>
      <c r="T13" s="383"/>
    </row>
    <row r="14" spans="1:20" ht="26.25">
      <c r="A14" s="1057" t="s">
        <v>433</v>
      </c>
      <c r="B14" s="1058">
        <v>1766077</v>
      </c>
      <c r="C14" s="1059">
        <f t="shared" si="0"/>
        <v>2136515</v>
      </c>
      <c r="D14" s="1058">
        <v>1932996</v>
      </c>
      <c r="E14" s="1058">
        <v>203519</v>
      </c>
      <c r="F14" s="1059">
        <f t="shared" si="1"/>
        <v>3902592</v>
      </c>
      <c r="G14" s="1437">
        <f t="shared" si="2"/>
        <v>0.45253949170192531</v>
      </c>
      <c r="H14" s="1437">
        <f t="shared" si="3"/>
        <v>0.54746050829807469</v>
      </c>
      <c r="I14" s="1553">
        <f t="shared" si="4"/>
        <v>1.2097518964348666</v>
      </c>
      <c r="J14" s="1554">
        <f t="shared" si="5"/>
        <v>0.11523789732837243</v>
      </c>
      <c r="K14" s="661"/>
      <c r="N14" s="662" t="s">
        <v>251</v>
      </c>
      <c r="O14" s="662">
        <f>+Q5</f>
        <v>248480</v>
      </c>
      <c r="P14" s="662"/>
    </row>
    <row r="15" spans="1:20" s="411" customFormat="1" ht="26.25">
      <c r="A15" s="1057" t="s">
        <v>444</v>
      </c>
      <c r="B15" s="1058">
        <v>1859359</v>
      </c>
      <c r="C15" s="1059">
        <f t="shared" si="0"/>
        <v>2294628</v>
      </c>
      <c r="D15" s="1058">
        <v>2074903</v>
      </c>
      <c r="E15" s="1058">
        <v>219725</v>
      </c>
      <c r="F15" s="1059">
        <f t="shared" si="1"/>
        <v>4153987</v>
      </c>
      <c r="G15" s="1437">
        <f t="shared" si="2"/>
        <v>0.44760828572645989</v>
      </c>
      <c r="H15" s="1437">
        <f t="shared" si="3"/>
        <v>0.55239171427354006</v>
      </c>
      <c r="I15" s="1553">
        <f t="shared" si="4"/>
        <v>1.2340962665090496</v>
      </c>
      <c r="J15" s="1554">
        <f t="shared" si="5"/>
        <v>0.11817244545028691</v>
      </c>
      <c r="K15" s="663"/>
      <c r="N15" s="392"/>
      <c r="O15" s="392"/>
      <c r="P15" s="392"/>
      <c r="Q15" s="383"/>
      <c r="R15" s="383"/>
      <c r="S15" s="383"/>
      <c r="T15" s="383"/>
    </row>
    <row r="16" spans="1:20" s="411" customFormat="1" ht="26.25">
      <c r="A16" s="1057" t="s">
        <v>526</v>
      </c>
      <c r="B16" s="1058">
        <v>1891406</v>
      </c>
      <c r="C16" s="1059">
        <f t="shared" si="0"/>
        <v>2337255</v>
      </c>
      <c r="D16" s="1058">
        <v>2112207</v>
      </c>
      <c r="E16" s="1058">
        <v>225048</v>
      </c>
      <c r="F16" s="1059">
        <f t="shared" si="1"/>
        <v>4228661</v>
      </c>
      <c r="G16" s="1437">
        <f t="shared" si="2"/>
        <v>0.44728248492844425</v>
      </c>
      <c r="H16" s="1437">
        <f t="shared" si="3"/>
        <v>0.55271751507155575</v>
      </c>
      <c r="I16" s="1553">
        <f t="shared" si="4"/>
        <v>1.2357235834083216</v>
      </c>
      <c r="J16" s="1554">
        <f t="shared" si="5"/>
        <v>0.11898450147667926</v>
      </c>
      <c r="K16" s="663"/>
      <c r="N16" s="383"/>
      <c r="O16" s="383"/>
      <c r="P16" s="383"/>
      <c r="Q16" s="383"/>
      <c r="R16" s="383"/>
      <c r="S16" s="383"/>
      <c r="T16" s="383"/>
    </row>
    <row r="17" spans="1:20" s="411" customFormat="1" ht="26.25">
      <c r="A17" s="1057" t="s">
        <v>566</v>
      </c>
      <c r="B17" s="1058">
        <v>1847991</v>
      </c>
      <c r="C17" s="1059">
        <v>2366912</v>
      </c>
      <c r="D17" s="1058">
        <v>2140541</v>
      </c>
      <c r="E17" s="1058">
        <v>226371</v>
      </c>
      <c r="F17" s="1059">
        <f t="shared" si="1"/>
        <v>4214903</v>
      </c>
      <c r="G17" s="1437">
        <f>B17/F17</f>
        <v>0.43844211835954472</v>
      </c>
      <c r="H17" s="1437">
        <f>C17/F17</f>
        <v>0.56155788164045528</v>
      </c>
      <c r="I17" s="1553">
        <f>+C17/B17</f>
        <v>1.2808027744723864</v>
      </c>
      <c r="J17" s="1554">
        <f t="shared" si="5"/>
        <v>0.12249572644022617</v>
      </c>
      <c r="K17" s="663"/>
      <c r="N17" s="383"/>
      <c r="O17" s="383"/>
      <c r="P17" s="383"/>
      <c r="Q17" s="383"/>
      <c r="R17" s="383"/>
      <c r="S17" s="383"/>
      <c r="T17" s="383"/>
    </row>
    <row r="18" spans="1:20" s="411" customFormat="1" ht="26.25">
      <c r="A18" s="1057" t="s">
        <v>678</v>
      </c>
      <c r="B18" s="1058">
        <v>1928263</v>
      </c>
      <c r="C18" s="1059">
        <v>2366912</v>
      </c>
      <c r="D18" s="1058">
        <v>2120386</v>
      </c>
      <c r="E18" s="1058">
        <v>236710</v>
      </c>
      <c r="F18" s="1059">
        <f t="shared" si="1"/>
        <v>4285359</v>
      </c>
      <c r="G18" s="1437">
        <f>B18/F18</f>
        <v>0.44996533545964296</v>
      </c>
      <c r="H18" s="1437">
        <f>C18/F18</f>
        <v>0.55232525443025893</v>
      </c>
      <c r="I18" s="1553">
        <f>+C18/B18</f>
        <v>1.2274840102205975</v>
      </c>
      <c r="J18" s="1554">
        <f t="shared" si="5"/>
        <v>0.12275815072943888</v>
      </c>
      <c r="K18" s="663"/>
      <c r="N18" s="383"/>
      <c r="O18" s="383"/>
      <c r="P18" s="383"/>
      <c r="Q18" s="383"/>
      <c r="R18" s="383"/>
      <c r="S18" s="383"/>
      <c r="T18" s="383"/>
    </row>
    <row r="19" spans="1:20" s="411" customFormat="1" ht="26.25">
      <c r="A19" s="1060" t="s">
        <v>958</v>
      </c>
      <c r="B19" s="1058">
        <v>2080797</v>
      </c>
      <c r="C19" s="1059">
        <v>2488113</v>
      </c>
      <c r="D19" s="1058">
        <v>2241626</v>
      </c>
      <c r="E19" s="1058">
        <v>246487</v>
      </c>
      <c r="F19" s="1059">
        <f t="shared" si="1"/>
        <v>4568910</v>
      </c>
      <c r="G19" s="1437">
        <f>B19/F19</f>
        <v>0.45542525460120686</v>
      </c>
      <c r="H19" s="1437">
        <v>0.54457474539879314</v>
      </c>
      <c r="I19" s="1553">
        <f>+C19/B19</f>
        <v>1.1957499938725402</v>
      </c>
      <c r="J19" s="1554">
        <v>0.11845797547766553</v>
      </c>
      <c r="K19" s="663"/>
      <c r="N19" s="383"/>
      <c r="O19" s="383"/>
      <c r="P19" s="383"/>
      <c r="Q19" s="383"/>
      <c r="R19" s="383"/>
      <c r="S19" s="383"/>
      <c r="T19" s="383"/>
    </row>
    <row r="20" spans="1:20" ht="26.25">
      <c r="A20" s="1652" t="str">
        <f>+'Resumen EEp'!O6</f>
        <v>Jun.23</v>
      </c>
      <c r="B20" s="1061">
        <f>+'Resumen EEp'!C26</f>
        <v>2104833</v>
      </c>
      <c r="C20" s="1062">
        <f t="shared" si="0"/>
        <v>2496549</v>
      </c>
      <c r="D20" s="1061">
        <f>+'Resumen EEp'!C27</f>
        <v>2248069</v>
      </c>
      <c r="E20" s="1061">
        <f>+'Resumen EEp'!C28</f>
        <v>248480</v>
      </c>
      <c r="F20" s="1062">
        <f t="shared" si="1"/>
        <v>4601382</v>
      </c>
      <c r="G20" s="1438">
        <f t="shared" si="2"/>
        <v>0.45743496193100247</v>
      </c>
      <c r="H20" s="1438">
        <f t="shared" si="3"/>
        <v>0.54256503806899758</v>
      </c>
      <c r="I20" s="1555">
        <f>+C20/B20</f>
        <v>1.1861031255211221</v>
      </c>
      <c r="J20" s="1556">
        <f>+E20/B20</f>
        <v>0.11805212099962324</v>
      </c>
      <c r="K20" s="481"/>
    </row>
    <row r="21" spans="1:20" ht="31.5" customHeight="1">
      <c r="A21" s="1897" t="s">
        <v>1121</v>
      </c>
      <c r="B21" s="1897"/>
      <c r="C21" s="1897"/>
      <c r="D21" s="1897"/>
      <c r="E21" s="1897"/>
      <c r="F21" s="1897"/>
      <c r="G21" s="1897"/>
      <c r="H21" s="1897"/>
      <c r="I21" s="1898"/>
      <c r="J21" s="663"/>
      <c r="K21" s="481"/>
    </row>
    <row r="22" spans="1:20" ht="25.5" customHeight="1">
      <c r="A22" s="661"/>
      <c r="B22" s="661"/>
      <c r="C22" s="661"/>
      <c r="D22" s="665"/>
      <c r="E22" s="665"/>
      <c r="F22" s="661"/>
      <c r="G22" s="661"/>
      <c r="H22" s="661"/>
      <c r="I22" s="481"/>
      <c r="J22" s="481"/>
      <c r="K22" s="481"/>
    </row>
    <row r="23" spans="1:20" ht="25.5" customHeight="1">
      <c r="A23" s="661"/>
      <c r="B23" s="661"/>
      <c r="C23" s="661"/>
      <c r="D23" s="666"/>
      <c r="E23" s="666"/>
      <c r="F23" s="661"/>
      <c r="G23" s="661"/>
      <c r="H23" s="661"/>
      <c r="I23" s="481"/>
      <c r="J23" s="481"/>
      <c r="K23" s="481"/>
    </row>
    <row r="24" spans="1:20" ht="25.5" customHeight="1">
      <c r="A24" s="661"/>
      <c r="B24" s="661"/>
      <c r="C24" s="661"/>
      <c r="D24" s="661"/>
      <c r="E24" s="661"/>
      <c r="F24" s="661"/>
      <c r="G24" s="661"/>
      <c r="H24" s="661"/>
      <c r="I24" s="481"/>
      <c r="J24" s="481"/>
      <c r="K24" s="481"/>
    </row>
    <row r="25" spans="1:20" ht="25.5" customHeight="1">
      <c r="A25" s="661"/>
      <c r="B25" s="661"/>
      <c r="C25" s="661"/>
      <c r="D25" s="661"/>
      <c r="E25" s="661"/>
      <c r="F25" s="661"/>
      <c r="G25" s="661"/>
      <c r="H25" s="661"/>
      <c r="I25" s="481"/>
      <c r="J25" s="481"/>
      <c r="K25" s="481"/>
    </row>
    <row r="26" spans="1:20" ht="25.5" customHeight="1">
      <c r="A26" s="661"/>
      <c r="B26" s="661"/>
      <c r="C26" s="661"/>
      <c r="D26" s="661"/>
      <c r="E26" s="661"/>
      <c r="F26" s="661"/>
      <c r="G26" s="661"/>
      <c r="H26" s="661"/>
      <c r="I26" s="481"/>
      <c r="J26" s="481"/>
      <c r="K26" s="481"/>
    </row>
    <row r="27" spans="1:20" ht="25.5" customHeight="1">
      <c r="A27" s="481"/>
      <c r="B27" s="481"/>
      <c r="C27" s="481"/>
      <c r="D27" s="481"/>
      <c r="E27" s="481"/>
      <c r="F27" s="481"/>
      <c r="G27" s="481"/>
      <c r="H27" s="481"/>
      <c r="I27" s="481"/>
      <c r="J27" s="481"/>
      <c r="K27" s="481"/>
    </row>
    <row r="28" spans="1:20" ht="25.5" customHeight="1">
      <c r="A28" s="481"/>
      <c r="B28" s="481"/>
      <c r="C28" s="481"/>
      <c r="D28" s="481"/>
      <c r="E28" s="481"/>
      <c r="F28" s="481"/>
      <c r="G28" s="481"/>
      <c r="H28" s="481"/>
      <c r="I28" s="481"/>
      <c r="J28" s="481"/>
      <c r="K28" s="481"/>
    </row>
    <row r="29" spans="1:20" ht="25.5" customHeight="1">
      <c r="A29" s="481"/>
      <c r="B29" s="481"/>
      <c r="C29" s="481"/>
      <c r="D29" s="481"/>
      <c r="E29" s="481"/>
      <c r="F29" s="481"/>
      <c r="G29" s="481"/>
      <c r="H29" s="481"/>
      <c r="I29" s="481"/>
      <c r="J29" s="481"/>
      <c r="K29" s="481"/>
    </row>
    <row r="30" spans="1:20" ht="25.5" customHeight="1">
      <c r="A30" s="481"/>
      <c r="B30" s="481"/>
      <c r="C30" s="481"/>
      <c r="D30" s="481"/>
      <c r="E30" s="481"/>
      <c r="F30" s="481"/>
      <c r="G30" s="481"/>
      <c r="H30" s="481"/>
      <c r="I30" s="481"/>
      <c r="J30" s="481"/>
      <c r="K30" s="481"/>
    </row>
    <row r="31" spans="1:20" ht="25.5" customHeight="1">
      <c r="A31" s="481"/>
      <c r="B31" s="481"/>
      <c r="C31" s="481"/>
      <c r="D31" s="481"/>
      <c r="E31" s="481"/>
      <c r="F31" s="481"/>
      <c r="G31" s="481"/>
      <c r="H31" s="481"/>
      <c r="I31" s="481"/>
      <c r="J31" s="481"/>
      <c r="K31" s="481"/>
    </row>
    <row r="32" spans="1:20" ht="25.5" customHeight="1">
      <c r="A32" s="481"/>
      <c r="B32" s="481"/>
      <c r="C32" s="481"/>
      <c r="D32" s="481"/>
      <c r="E32" s="481"/>
      <c r="F32" s="481"/>
      <c r="G32" s="481"/>
      <c r="H32" s="481"/>
      <c r="I32" s="481"/>
    </row>
    <row r="33" spans="1:11" ht="25.5" customHeight="1">
      <c r="A33" s="481"/>
      <c r="B33" s="481"/>
      <c r="C33" s="481"/>
      <c r="D33" s="481"/>
      <c r="E33" s="481"/>
      <c r="F33" s="481"/>
      <c r="G33" s="481"/>
      <c r="H33" s="481"/>
      <c r="I33" s="481"/>
    </row>
    <row r="34" spans="1:11" ht="25.5" customHeight="1">
      <c r="A34" s="481"/>
      <c r="B34" s="481"/>
      <c r="C34" s="481"/>
      <c r="D34" s="481"/>
      <c r="E34" s="481"/>
      <c r="F34" s="481"/>
      <c r="G34" s="481"/>
      <c r="H34" s="481"/>
      <c r="I34" s="481"/>
    </row>
    <row r="35" spans="1:11" ht="25.5" customHeight="1">
      <c r="A35" s="481"/>
      <c r="B35" s="481"/>
      <c r="C35" s="481"/>
      <c r="D35" s="481"/>
      <c r="E35" s="481"/>
      <c r="F35" s="481"/>
      <c r="G35" s="481"/>
      <c r="H35" s="481"/>
      <c r="I35" s="481"/>
    </row>
    <row r="36" spans="1:11" ht="25.5" customHeight="1">
      <c r="A36" s="481"/>
      <c r="B36" s="481"/>
      <c r="C36" s="481"/>
      <c r="D36" s="481"/>
      <c r="E36" s="481"/>
      <c r="F36" s="481"/>
      <c r="G36" s="481"/>
      <c r="H36" s="481"/>
    </row>
    <row r="37" spans="1:11" ht="25.5" customHeight="1">
      <c r="A37" s="481"/>
      <c r="B37" s="481"/>
      <c r="C37" s="481"/>
      <c r="D37" s="481"/>
      <c r="E37" s="481"/>
      <c r="F37" s="481"/>
      <c r="G37" s="481"/>
      <c r="H37" s="481"/>
      <c r="J37" s="617"/>
      <c r="K37" s="617"/>
    </row>
    <row r="38" spans="1:11" ht="25.5" customHeight="1">
      <c r="A38" s="481"/>
      <c r="B38" s="481"/>
      <c r="C38" s="481"/>
      <c r="D38" s="481"/>
      <c r="E38" s="481"/>
      <c r="F38" s="481"/>
      <c r="G38" s="481"/>
      <c r="H38" s="481"/>
    </row>
    <row r="39" spans="1:11" ht="25.5" customHeight="1">
      <c r="A39" s="481"/>
      <c r="B39" s="481"/>
      <c r="C39" s="481"/>
      <c r="D39" s="481"/>
      <c r="E39" s="481"/>
      <c r="F39" s="481"/>
      <c r="G39" s="481"/>
      <c r="H39" s="481"/>
    </row>
    <row r="40" spans="1:11" ht="25.5" customHeight="1">
      <c r="A40" s="481"/>
      <c r="B40" s="481"/>
      <c r="C40" s="481"/>
      <c r="D40" s="481"/>
      <c r="E40" s="481"/>
      <c r="F40" s="481"/>
      <c r="G40" s="481"/>
      <c r="H40" s="481"/>
    </row>
    <row r="41" spans="1:11" ht="23.25">
      <c r="A41" s="481"/>
      <c r="B41" s="481"/>
      <c r="C41" s="481"/>
      <c r="D41" s="481"/>
      <c r="E41" s="481"/>
      <c r="F41" s="481"/>
      <c r="G41" s="481"/>
      <c r="H41" s="481"/>
      <c r="I41" s="617"/>
    </row>
    <row r="42" spans="1:11">
      <c r="A42" s="481"/>
      <c r="B42" s="481"/>
      <c r="C42" s="481"/>
      <c r="D42" s="481"/>
      <c r="E42" s="481"/>
      <c r="F42" s="481"/>
      <c r="G42" s="481"/>
      <c r="H42" s="481"/>
    </row>
    <row r="43" spans="1:11">
      <c r="A43" s="481"/>
      <c r="B43" s="481"/>
      <c r="C43" s="481"/>
      <c r="D43" s="481"/>
      <c r="E43" s="481"/>
      <c r="F43" s="481"/>
      <c r="G43" s="481"/>
      <c r="H43" s="481"/>
    </row>
    <row r="44" spans="1:11">
      <c r="A44" s="481"/>
      <c r="B44" s="481"/>
      <c r="C44" s="481"/>
      <c r="D44" s="481"/>
      <c r="E44" s="481"/>
      <c r="F44" s="481"/>
      <c r="G44" s="481"/>
      <c r="H44" s="481"/>
    </row>
    <row r="45" spans="1:11" ht="51" customHeight="1"/>
    <row r="46" spans="1:11" ht="78" customHeight="1"/>
    <row r="50" spans="1:8" ht="23.25">
      <c r="A50" s="617"/>
      <c r="B50" s="617"/>
      <c r="C50" s="617"/>
      <c r="D50" s="617"/>
      <c r="E50" s="617"/>
      <c r="F50" s="617"/>
      <c r="G50" s="617"/>
      <c r="H50" s="617"/>
    </row>
    <row r="140" spans="3:3">
      <c r="C140" s="383">
        <f>C138</f>
        <v>0</v>
      </c>
    </row>
  </sheetData>
  <mergeCells count="3">
    <mergeCell ref="A21:I21"/>
    <mergeCell ref="A1:K1"/>
    <mergeCell ref="A2:K2"/>
  </mergeCells>
  <conditionalFormatting sqref="B20 D20:E20">
    <cfRule type="cellIs" dxfId="603" priority="13" operator="equal">
      <formula>0</formula>
    </cfRule>
    <cfRule type="cellIs" dxfId="602"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39"/>
  <sheetViews>
    <sheetView showGridLines="0" view="pageBreakPreview" zoomScale="40" zoomScaleNormal="100" zoomScaleSheetLayoutView="40" zoomScalePageLayoutView="62" workbookViewId="0">
      <selection activeCell="L15" sqref="L15"/>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18.7109375" bestFit="1" customWidth="1"/>
    <col min="16" max="17" width="24.42578125" bestFit="1" customWidth="1"/>
  </cols>
  <sheetData>
    <row r="1" spans="1:12" ht="78" customHeight="1">
      <c r="A1" s="1906" t="s">
        <v>688</v>
      </c>
      <c r="B1" s="1906"/>
      <c r="C1" s="1906"/>
      <c r="D1" s="1906"/>
      <c r="E1" s="1906"/>
      <c r="F1" s="1906"/>
      <c r="G1" s="1906"/>
      <c r="H1" s="1906"/>
      <c r="I1" s="1906"/>
      <c r="J1" s="1906"/>
      <c r="K1" s="1906"/>
      <c r="L1" s="1906"/>
    </row>
    <row r="2" spans="1:12" ht="38.25" customHeight="1">
      <c r="A2" s="1907" t="str">
        <f>+'III.2.2. Afil. SFS RC Anual '!A2:K2</f>
        <v>Período:  Diciembre 2008 - Junio 2023</v>
      </c>
      <c r="B2" s="1907"/>
      <c r="C2" s="1907"/>
      <c r="D2" s="1907"/>
      <c r="E2" s="1907"/>
      <c r="F2" s="1907"/>
      <c r="G2" s="1907"/>
      <c r="H2" s="1907"/>
      <c r="I2" s="1907"/>
      <c r="J2" s="1907"/>
      <c r="K2" s="1907"/>
      <c r="L2" s="1907"/>
    </row>
    <row r="3" spans="1:12" ht="17.25" customHeight="1">
      <c r="A3" s="77"/>
      <c r="B3" s="77"/>
      <c r="C3" s="77"/>
      <c r="D3" s="77"/>
      <c r="E3" s="77"/>
      <c r="F3" s="77"/>
      <c r="G3" s="77"/>
      <c r="H3" s="77"/>
      <c r="I3" s="77"/>
      <c r="J3" s="77"/>
      <c r="K3" s="77"/>
      <c r="L3" s="77"/>
    </row>
    <row r="4" spans="1:12" s="1084" customFormat="1" ht="70.5" customHeight="1">
      <c r="A4" s="1083" t="s">
        <v>11</v>
      </c>
      <c r="B4" s="1055" t="s">
        <v>902</v>
      </c>
      <c r="C4" s="1055" t="s">
        <v>903</v>
      </c>
      <c r="D4" s="1055" t="s">
        <v>904</v>
      </c>
      <c r="E4" s="1055" t="s">
        <v>897</v>
      </c>
      <c r="F4" s="1055" t="s">
        <v>287</v>
      </c>
      <c r="G4" s="1055" t="s">
        <v>901</v>
      </c>
      <c r="H4" s="1055" t="s">
        <v>899</v>
      </c>
      <c r="I4" s="1055" t="s">
        <v>898</v>
      </c>
      <c r="J4" s="1055" t="s">
        <v>900</v>
      </c>
      <c r="K4" s="1055" t="s">
        <v>532</v>
      </c>
      <c r="L4" s="1056" t="s">
        <v>252</v>
      </c>
    </row>
    <row r="5" spans="1:12" s="1085" customFormat="1" ht="26.25">
      <c r="A5" s="1063" t="s">
        <v>198</v>
      </c>
      <c r="B5" s="1051">
        <v>554588</v>
      </c>
      <c r="C5" s="1051">
        <v>330370</v>
      </c>
      <c r="D5" s="1051">
        <v>5444</v>
      </c>
      <c r="E5" s="1051">
        <f>+D5+C5</f>
        <v>335814</v>
      </c>
      <c r="F5" s="1052">
        <f t="shared" ref="F5:F18" si="0">B5+C5+D5</f>
        <v>890402</v>
      </c>
      <c r="G5" s="1051">
        <v>411558</v>
      </c>
      <c r="H5" s="1051">
        <v>376958</v>
      </c>
      <c r="I5" s="1051">
        <v>13341</v>
      </c>
      <c r="J5" s="1051">
        <f>+I5+H5</f>
        <v>390299</v>
      </c>
      <c r="K5" s="1052">
        <f t="shared" ref="K5:K11" si="1">G5+H5+I5</f>
        <v>801857</v>
      </c>
      <c r="L5" s="1064">
        <f t="shared" ref="L5:L11" si="2">F5+K5</f>
        <v>1692259</v>
      </c>
    </row>
    <row r="6" spans="1:12" s="1085" customFormat="1" ht="26.25">
      <c r="A6" s="1035" t="s">
        <v>119</v>
      </c>
      <c r="B6" s="1051">
        <v>621549</v>
      </c>
      <c r="C6" s="1051">
        <v>444129</v>
      </c>
      <c r="D6" s="1051">
        <v>13199</v>
      </c>
      <c r="E6" s="1051">
        <f t="shared" ref="E6:E18" si="3">+D6+C6</f>
        <v>457328</v>
      </c>
      <c r="F6" s="1052">
        <f t="shared" si="0"/>
        <v>1078877</v>
      </c>
      <c r="G6" s="1051">
        <v>458053</v>
      </c>
      <c r="H6" s="1051">
        <v>518280</v>
      </c>
      <c r="I6" s="1051">
        <v>33089</v>
      </c>
      <c r="J6" s="1051">
        <f t="shared" ref="J6:J18" si="4">+I6+H6</f>
        <v>551369</v>
      </c>
      <c r="K6" s="1052">
        <f t="shared" si="1"/>
        <v>1009422</v>
      </c>
      <c r="L6" s="1064">
        <f t="shared" si="2"/>
        <v>2088299</v>
      </c>
    </row>
    <row r="7" spans="1:12" s="1085" customFormat="1" ht="26.25">
      <c r="A7" s="1063" t="s">
        <v>120</v>
      </c>
      <c r="B7" s="1051">
        <v>666490</v>
      </c>
      <c r="C7" s="1051">
        <v>523408</v>
      </c>
      <c r="D7" s="1051">
        <v>20284</v>
      </c>
      <c r="E7" s="1051">
        <f t="shared" si="3"/>
        <v>543692</v>
      </c>
      <c r="F7" s="1052">
        <f t="shared" si="0"/>
        <v>1210182</v>
      </c>
      <c r="G7" s="1051">
        <v>486371</v>
      </c>
      <c r="H7" s="1051">
        <v>617395</v>
      </c>
      <c r="I7" s="1051">
        <v>50135</v>
      </c>
      <c r="J7" s="1051">
        <f t="shared" si="4"/>
        <v>667530</v>
      </c>
      <c r="K7" s="1052">
        <f t="shared" si="1"/>
        <v>1153901</v>
      </c>
      <c r="L7" s="1064">
        <f t="shared" si="2"/>
        <v>2364083</v>
      </c>
    </row>
    <row r="8" spans="1:12" s="1085" customFormat="1" ht="26.25">
      <c r="A8" s="1035" t="s">
        <v>199</v>
      </c>
      <c r="B8" s="1051">
        <v>688507</v>
      </c>
      <c r="C8" s="1051">
        <v>563079</v>
      </c>
      <c r="D8" s="1051">
        <v>27872</v>
      </c>
      <c r="E8" s="1051">
        <f t="shared" si="3"/>
        <v>590951</v>
      </c>
      <c r="F8" s="1052">
        <f t="shared" si="0"/>
        <v>1279458</v>
      </c>
      <c r="G8" s="1051">
        <v>499838</v>
      </c>
      <c r="H8" s="1051">
        <v>670940</v>
      </c>
      <c r="I8" s="1051">
        <v>67187</v>
      </c>
      <c r="J8" s="1051">
        <f t="shared" si="4"/>
        <v>738127</v>
      </c>
      <c r="K8" s="1052">
        <f t="shared" si="1"/>
        <v>1237965</v>
      </c>
      <c r="L8" s="1064">
        <f t="shared" si="2"/>
        <v>2517423</v>
      </c>
    </row>
    <row r="9" spans="1:12" s="1085" customFormat="1" ht="26.25">
      <c r="A9" s="1063" t="s">
        <v>200</v>
      </c>
      <c r="B9" s="1051">
        <v>719477</v>
      </c>
      <c r="C9" s="1051">
        <v>607781</v>
      </c>
      <c r="D9" s="1051">
        <v>33530</v>
      </c>
      <c r="E9" s="1051">
        <f t="shared" si="3"/>
        <v>641311</v>
      </c>
      <c r="F9" s="1052">
        <f t="shared" si="0"/>
        <v>1360788</v>
      </c>
      <c r="G9" s="1051">
        <v>523353</v>
      </c>
      <c r="H9" s="1051">
        <v>724697</v>
      </c>
      <c r="I9" s="1051">
        <v>79573</v>
      </c>
      <c r="J9" s="1051">
        <f t="shared" si="4"/>
        <v>804270</v>
      </c>
      <c r="K9" s="1052">
        <f t="shared" si="1"/>
        <v>1327623</v>
      </c>
      <c r="L9" s="1064">
        <f t="shared" si="2"/>
        <v>2688411</v>
      </c>
    </row>
    <row r="10" spans="1:12" s="1085" customFormat="1" ht="26.25">
      <c r="A10" s="1035" t="s">
        <v>216</v>
      </c>
      <c r="B10" s="1051">
        <v>761550</v>
      </c>
      <c r="C10" s="1051">
        <v>660882</v>
      </c>
      <c r="D10" s="1051">
        <v>39966</v>
      </c>
      <c r="E10" s="1051">
        <f t="shared" si="3"/>
        <v>700848</v>
      </c>
      <c r="F10" s="1052">
        <f t="shared" si="0"/>
        <v>1462398</v>
      </c>
      <c r="G10" s="1051">
        <v>557229</v>
      </c>
      <c r="H10" s="1051">
        <v>788545</v>
      </c>
      <c r="I10" s="1051">
        <v>92804</v>
      </c>
      <c r="J10" s="1051">
        <f t="shared" si="4"/>
        <v>881349</v>
      </c>
      <c r="K10" s="1052">
        <f t="shared" si="1"/>
        <v>1438578</v>
      </c>
      <c r="L10" s="1064">
        <f t="shared" si="2"/>
        <v>2900976</v>
      </c>
    </row>
    <row r="11" spans="1:12" s="1085" customFormat="1" ht="26.25">
      <c r="A11" s="1063" t="s">
        <v>226</v>
      </c>
      <c r="B11" s="1051">
        <v>816912</v>
      </c>
      <c r="C11" s="1051">
        <v>715603</v>
      </c>
      <c r="D11" s="1051">
        <v>45810</v>
      </c>
      <c r="E11" s="1051">
        <f t="shared" si="3"/>
        <v>761413</v>
      </c>
      <c r="F11" s="1052">
        <f t="shared" si="0"/>
        <v>1578325</v>
      </c>
      <c r="G11" s="1051">
        <v>606074</v>
      </c>
      <c r="H11" s="1051">
        <v>852938</v>
      </c>
      <c r="I11" s="1051">
        <v>104262</v>
      </c>
      <c r="J11" s="1051">
        <f t="shared" si="4"/>
        <v>957200</v>
      </c>
      <c r="K11" s="1052">
        <f t="shared" si="1"/>
        <v>1563274</v>
      </c>
      <c r="L11" s="1064">
        <f t="shared" si="2"/>
        <v>3141599</v>
      </c>
    </row>
    <row r="12" spans="1:12" s="1085" customFormat="1" ht="26.25">
      <c r="A12" s="1035" t="s">
        <v>405</v>
      </c>
      <c r="B12" s="1051">
        <v>866421</v>
      </c>
      <c r="C12" s="1051">
        <v>753051</v>
      </c>
      <c r="D12" s="1051">
        <v>55339</v>
      </c>
      <c r="E12" s="1051">
        <f t="shared" si="3"/>
        <v>808390</v>
      </c>
      <c r="F12" s="1052">
        <f t="shared" si="0"/>
        <v>1674811</v>
      </c>
      <c r="G12" s="1051">
        <v>647213</v>
      </c>
      <c r="H12" s="1051">
        <v>896356</v>
      </c>
      <c r="I12" s="1051">
        <v>121458</v>
      </c>
      <c r="J12" s="1051">
        <f t="shared" si="4"/>
        <v>1017814</v>
      </c>
      <c r="K12" s="1052">
        <f t="shared" ref="K12:K17" si="5">G12+H12+I12</f>
        <v>1665027</v>
      </c>
      <c r="L12" s="1064">
        <f t="shared" ref="L12:L17" si="6">F12+K12</f>
        <v>3339838</v>
      </c>
    </row>
    <row r="13" spans="1:12" s="1085" customFormat="1" ht="26.25">
      <c r="A13" s="1063" t="s">
        <v>418</v>
      </c>
      <c r="B13" s="1051">
        <v>934645</v>
      </c>
      <c r="C13" s="1051">
        <v>814654</v>
      </c>
      <c r="D13" s="1051">
        <v>59951</v>
      </c>
      <c r="E13" s="1051">
        <f t="shared" si="3"/>
        <v>874605</v>
      </c>
      <c r="F13" s="1052">
        <f t="shared" si="0"/>
        <v>1809250</v>
      </c>
      <c r="G13" s="1051">
        <v>685025</v>
      </c>
      <c r="H13" s="1051">
        <v>966760</v>
      </c>
      <c r="I13" s="1051">
        <v>130253</v>
      </c>
      <c r="J13" s="1051">
        <f t="shared" si="4"/>
        <v>1097013</v>
      </c>
      <c r="K13" s="1052">
        <f t="shared" si="5"/>
        <v>1782038</v>
      </c>
      <c r="L13" s="1064">
        <f t="shared" si="6"/>
        <v>3591288</v>
      </c>
    </row>
    <row r="14" spans="1:12" s="1085" customFormat="1" ht="26.25">
      <c r="A14" s="1035" t="s">
        <v>433</v>
      </c>
      <c r="B14" s="1051">
        <v>1031680</v>
      </c>
      <c r="C14" s="1051">
        <v>881411</v>
      </c>
      <c r="D14" s="1051">
        <v>64075</v>
      </c>
      <c r="E14" s="1051">
        <f t="shared" si="3"/>
        <v>945486</v>
      </c>
      <c r="F14" s="1052">
        <f t="shared" si="0"/>
        <v>1977166</v>
      </c>
      <c r="G14" s="1051">
        <v>734397</v>
      </c>
      <c r="H14" s="1051">
        <v>1051585</v>
      </c>
      <c r="I14" s="1051">
        <v>139444</v>
      </c>
      <c r="J14" s="1051">
        <f t="shared" si="4"/>
        <v>1191029</v>
      </c>
      <c r="K14" s="1052">
        <f t="shared" si="5"/>
        <v>1925426</v>
      </c>
      <c r="L14" s="1064">
        <f t="shared" si="6"/>
        <v>3902592</v>
      </c>
    </row>
    <row r="15" spans="1:12" s="1085" customFormat="1" ht="26.25">
      <c r="A15" s="1063" t="s">
        <v>444</v>
      </c>
      <c r="B15" s="1051">
        <v>1080694</v>
      </c>
      <c r="C15" s="1051">
        <v>946191</v>
      </c>
      <c r="D15" s="1051">
        <v>69295</v>
      </c>
      <c r="E15" s="1051">
        <f t="shared" si="3"/>
        <v>1015486</v>
      </c>
      <c r="F15" s="1052">
        <f t="shared" si="0"/>
        <v>2096180</v>
      </c>
      <c r="G15" s="1051">
        <v>778665</v>
      </c>
      <c r="H15" s="1051">
        <v>1128712</v>
      </c>
      <c r="I15" s="1051">
        <v>150430</v>
      </c>
      <c r="J15" s="1051">
        <f t="shared" si="4"/>
        <v>1279142</v>
      </c>
      <c r="K15" s="1052">
        <f t="shared" si="5"/>
        <v>2057807</v>
      </c>
      <c r="L15" s="1064">
        <f t="shared" si="6"/>
        <v>4153987</v>
      </c>
    </row>
    <row r="16" spans="1:12" s="1085" customFormat="1" ht="26.25">
      <c r="A16" s="1035" t="s">
        <v>526</v>
      </c>
      <c r="B16" s="1051">
        <v>1092969</v>
      </c>
      <c r="C16" s="1051">
        <v>962084</v>
      </c>
      <c r="D16" s="1051">
        <v>71337</v>
      </c>
      <c r="E16" s="1051">
        <f t="shared" si="3"/>
        <v>1033421</v>
      </c>
      <c r="F16" s="1052">
        <f t="shared" si="0"/>
        <v>2126390</v>
      </c>
      <c r="G16" s="1051">
        <v>798437</v>
      </c>
      <c r="H16" s="1051">
        <v>1150123</v>
      </c>
      <c r="I16" s="1051">
        <v>153711</v>
      </c>
      <c r="J16" s="1051">
        <f t="shared" si="4"/>
        <v>1303834</v>
      </c>
      <c r="K16" s="1052">
        <f t="shared" si="5"/>
        <v>2102271</v>
      </c>
      <c r="L16" s="1064">
        <f t="shared" si="6"/>
        <v>4228661</v>
      </c>
    </row>
    <row r="17" spans="1:17" s="1085" customFormat="1" ht="26.25">
      <c r="A17" s="1063" t="s">
        <v>565</v>
      </c>
      <c r="B17" s="1051">
        <v>1057677</v>
      </c>
      <c r="C17" s="1051">
        <v>978451</v>
      </c>
      <c r="D17" s="1051">
        <v>71558</v>
      </c>
      <c r="E17" s="1051">
        <f t="shared" si="3"/>
        <v>1050009</v>
      </c>
      <c r="F17" s="1052">
        <f t="shared" si="0"/>
        <v>2107686</v>
      </c>
      <c r="G17" s="1051">
        <v>790314</v>
      </c>
      <c r="H17" s="1051">
        <v>1162090</v>
      </c>
      <c r="I17" s="1051">
        <v>154813</v>
      </c>
      <c r="J17" s="1051">
        <f t="shared" si="4"/>
        <v>1316903</v>
      </c>
      <c r="K17" s="1052">
        <f t="shared" si="5"/>
        <v>2107217</v>
      </c>
      <c r="L17" s="1064">
        <f t="shared" si="6"/>
        <v>4214903</v>
      </c>
    </row>
    <row r="18" spans="1:17" s="1085" customFormat="1" ht="26.25">
      <c r="A18" s="1063" t="s">
        <v>678</v>
      </c>
      <c r="B18" s="1051">
        <v>1101179</v>
      </c>
      <c r="C18" s="1051">
        <v>965089</v>
      </c>
      <c r="D18" s="1051">
        <v>74653</v>
      </c>
      <c r="E18" s="1051">
        <f t="shared" si="3"/>
        <v>1039742</v>
      </c>
      <c r="F18" s="1052">
        <f t="shared" si="0"/>
        <v>2140921</v>
      </c>
      <c r="G18" s="1051">
        <v>827084</v>
      </c>
      <c r="H18" s="1051">
        <v>1155297</v>
      </c>
      <c r="I18" s="1051">
        <v>162057</v>
      </c>
      <c r="J18" s="1051">
        <f t="shared" si="4"/>
        <v>1317354</v>
      </c>
      <c r="K18" s="1052">
        <f>G18+H18+I18</f>
        <v>2144438</v>
      </c>
      <c r="L18" s="1064">
        <f>F18+K18</f>
        <v>4285359</v>
      </c>
    </row>
    <row r="19" spans="1:17" s="1085" customFormat="1" ht="26.25">
      <c r="A19" s="1065" t="s">
        <v>958</v>
      </c>
      <c r="B19" s="1051">
        <v>1177304</v>
      </c>
      <c r="C19" s="1051">
        <v>1023415</v>
      </c>
      <c r="D19" s="1051">
        <v>77648</v>
      </c>
      <c r="E19" s="1053">
        <v>1101063</v>
      </c>
      <c r="F19" s="1052">
        <v>2278367</v>
      </c>
      <c r="G19" s="1051">
        <v>903493</v>
      </c>
      <c r="H19" s="1051">
        <v>1218211</v>
      </c>
      <c r="I19" s="1051">
        <v>168839</v>
      </c>
      <c r="J19" s="1051">
        <v>1387050</v>
      </c>
      <c r="K19" s="1052">
        <v>2290543</v>
      </c>
      <c r="L19" s="1064">
        <v>4568910</v>
      </c>
    </row>
    <row r="20" spans="1:17" s="1085" customFormat="1" ht="26.25">
      <c r="A20" s="1065" t="str">
        <f>+Tabla8[[#This Row],[Mes / Año]]</f>
        <v>Jun.23</v>
      </c>
      <c r="B20" s="1053">
        <f>+'Resumen EEp'!D26</f>
        <v>1187884</v>
      </c>
      <c r="C20" s="1053">
        <f>+'Resumen EEp'!D27</f>
        <v>1025825</v>
      </c>
      <c r="D20" s="1053">
        <f>+'Resumen EEp'!D28</f>
        <v>78134</v>
      </c>
      <c r="E20" s="1053">
        <f>+Tabla10[[#This Row],[Dep-Dir-Masc]]+Tabla10[[#This Row],[Dep_Adic-Masc]]</f>
        <v>1103959</v>
      </c>
      <c r="F20" s="1054">
        <f>B20+C20+D20</f>
        <v>2291843</v>
      </c>
      <c r="G20" s="1053">
        <f>+'Resumen EEp'!E26</f>
        <v>916949</v>
      </c>
      <c r="H20" s="1053">
        <f>+'Resumen EEp'!E27</f>
        <v>1222244</v>
      </c>
      <c r="I20" s="1053">
        <f>+'Resumen EEp'!E28</f>
        <v>170346</v>
      </c>
      <c r="J20" s="1053">
        <f>+Tabla10[[#This Row],[Dep-Dir-Fem]]+Tabla10[[#This Row],[Dep_Adic-Fem]]</f>
        <v>1392590</v>
      </c>
      <c r="K20" s="1054">
        <f>G20+H20+I20</f>
        <v>2309539</v>
      </c>
      <c r="L20" s="1066">
        <f>F20+K20</f>
        <v>4601382</v>
      </c>
    </row>
    <row r="21" spans="1:17" ht="30.75" customHeight="1">
      <c r="A21" s="1905" t="s">
        <v>1122</v>
      </c>
      <c r="B21" s="1905"/>
      <c r="C21" s="1905"/>
      <c r="D21" s="1905"/>
      <c r="E21" s="1905"/>
      <c r="F21" s="1905"/>
      <c r="G21" s="1905"/>
      <c r="H21" s="1905"/>
      <c r="I21" s="1905"/>
      <c r="J21" s="1905"/>
      <c r="K21" s="1905"/>
      <c r="L21" s="1905"/>
      <c r="N21">
        <f>+L20-'III.2.2. Afil. SFS RC Anual '!F20</f>
        <v>0</v>
      </c>
      <c r="P21" s="1085"/>
    </row>
    <row r="22" spans="1:17" ht="25.5" customHeight="1">
      <c r="A22" s="12"/>
      <c r="B22" s="12"/>
      <c r="C22" s="12"/>
      <c r="D22" s="12"/>
      <c r="E22" s="12"/>
      <c r="F22" s="12"/>
      <c r="G22" s="12"/>
      <c r="H22" s="12"/>
      <c r="I22" s="12"/>
      <c r="J22" s="12"/>
      <c r="L22" s="12"/>
      <c r="Q22" s="1085"/>
    </row>
    <row r="23" spans="1:17" ht="25.5" customHeight="1">
      <c r="A23" s="12"/>
      <c r="B23" s="12"/>
      <c r="C23" s="12"/>
      <c r="D23" s="12"/>
      <c r="E23" s="12"/>
      <c r="F23" s="12"/>
      <c r="G23" s="12"/>
      <c r="H23" s="12"/>
      <c r="I23" s="12"/>
      <c r="J23" s="12"/>
      <c r="L23" s="12"/>
    </row>
    <row r="24" spans="1:17" ht="25.5" customHeight="1">
      <c r="I24" s="12"/>
      <c r="J24" s="12"/>
      <c r="L24" s="12"/>
    </row>
    <row r="25" spans="1:17" ht="25.5" customHeight="1">
      <c r="A25" s="12"/>
      <c r="B25" s="12"/>
      <c r="C25" s="12"/>
      <c r="D25" s="12"/>
      <c r="E25" s="12"/>
      <c r="F25" s="12"/>
      <c r="G25" s="12"/>
      <c r="H25" s="12"/>
      <c r="I25" s="12"/>
      <c r="J25" s="12"/>
      <c r="L25" s="12"/>
    </row>
    <row r="26" spans="1:17" ht="25.5" customHeight="1">
      <c r="A26" s="12"/>
      <c r="B26" s="12"/>
      <c r="C26" s="12"/>
      <c r="D26" s="12"/>
      <c r="E26" s="12"/>
      <c r="F26" s="12"/>
      <c r="G26" s="12"/>
      <c r="H26" s="12"/>
      <c r="I26" s="12"/>
      <c r="J26" s="12"/>
      <c r="L26" s="12"/>
    </row>
    <row r="27" spans="1:17" ht="25.5" customHeight="1">
      <c r="A27" s="12"/>
      <c r="B27" s="12"/>
      <c r="C27" s="12"/>
      <c r="D27" s="12"/>
      <c r="E27" s="12"/>
      <c r="F27" s="12"/>
      <c r="G27" s="12"/>
      <c r="H27" s="12"/>
      <c r="I27" s="12"/>
      <c r="J27" s="12"/>
      <c r="K27" s="12"/>
      <c r="L27" s="12"/>
    </row>
    <row r="28" spans="1:17" ht="25.5" customHeight="1">
      <c r="A28" s="12"/>
      <c r="B28" s="12"/>
      <c r="C28" s="12"/>
      <c r="D28" s="12"/>
      <c r="E28" s="12"/>
      <c r="F28" s="12"/>
      <c r="G28" s="12"/>
      <c r="H28" s="12"/>
      <c r="I28" s="12"/>
      <c r="J28" s="12"/>
      <c r="K28" s="12"/>
      <c r="L28" s="12"/>
    </row>
    <row r="29" spans="1:17" ht="67.5" customHeight="1">
      <c r="A29" s="12"/>
      <c r="B29" s="12"/>
      <c r="C29" s="12"/>
      <c r="D29" s="12"/>
      <c r="E29" s="12"/>
      <c r="F29" s="12"/>
      <c r="G29" s="12"/>
      <c r="H29" s="12"/>
      <c r="I29" s="12"/>
      <c r="J29" s="12"/>
      <c r="K29" s="12"/>
      <c r="L29" s="12"/>
    </row>
    <row r="30" spans="1:17" ht="67.5" customHeight="1">
      <c r="A30" s="12"/>
      <c r="B30" s="12"/>
      <c r="C30" s="12"/>
      <c r="D30" s="12"/>
      <c r="E30" s="12"/>
      <c r="F30" s="12"/>
      <c r="G30" s="12"/>
      <c r="H30" s="12"/>
      <c r="I30" s="12"/>
      <c r="J30" s="12"/>
      <c r="K30" s="12"/>
      <c r="L30" s="12"/>
    </row>
    <row r="31" spans="1:17" ht="49.5" customHeight="1">
      <c r="A31" s="12"/>
      <c r="B31" s="12"/>
      <c r="C31" s="12"/>
      <c r="D31" s="12"/>
      <c r="E31" s="12"/>
      <c r="F31" s="12"/>
      <c r="G31" s="12"/>
      <c r="H31" s="12"/>
      <c r="I31" s="12"/>
      <c r="J31" s="12"/>
      <c r="K31" s="12"/>
      <c r="L31" s="12"/>
    </row>
    <row r="32" spans="1:17" ht="67.5" customHeight="1">
      <c r="A32" s="12"/>
      <c r="B32" s="12"/>
      <c r="C32" s="12"/>
      <c r="D32" s="12"/>
      <c r="E32" s="12"/>
      <c r="F32" s="12"/>
      <c r="G32" s="12"/>
      <c r="H32" s="12"/>
      <c r="I32" s="12"/>
      <c r="J32" s="12"/>
      <c r="K32" s="12"/>
      <c r="L32" s="12"/>
    </row>
    <row r="33" spans="1:12" ht="67.5" customHeight="1">
      <c r="A33" s="12"/>
      <c r="B33" s="12"/>
      <c r="C33" s="12"/>
      <c r="D33" s="12"/>
      <c r="E33" s="12"/>
      <c r="F33" s="12"/>
      <c r="G33" s="12"/>
      <c r="H33" s="12"/>
      <c r="I33" s="12"/>
      <c r="J33" s="12"/>
      <c r="K33" s="12"/>
      <c r="L33" s="12"/>
    </row>
    <row r="34" spans="1:12" ht="67.5" customHeight="1"/>
    <row r="35" spans="1:12" ht="67.5" customHeight="1"/>
    <row r="36" spans="1:12" ht="63" customHeight="1"/>
    <row r="39" spans="1:12" ht="23.25">
      <c r="A39" s="92"/>
      <c r="B39" s="92"/>
      <c r="C39" s="92"/>
      <c r="D39" s="92"/>
      <c r="E39" s="92"/>
      <c r="F39" s="92"/>
      <c r="G39" s="92"/>
      <c r="H39" s="92"/>
      <c r="I39" s="92"/>
      <c r="J39" s="92"/>
      <c r="K39" s="92"/>
      <c r="L39" s="92"/>
    </row>
  </sheetData>
  <mergeCells count="3">
    <mergeCell ref="A21:L21"/>
    <mergeCell ref="A1:L1"/>
    <mergeCell ref="A2:L2"/>
  </mergeCells>
  <conditionalFormatting sqref="B20:D20 F20:I20 K20:L20">
    <cfRule type="cellIs" dxfId="586"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topLeftCell="A22" zoomScale="85" zoomScaleNormal="100" zoomScaleSheetLayoutView="85" workbookViewId="0">
      <selection activeCell="A6" sqref="A6:J27"/>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7:W45"/>
  <sheetViews>
    <sheetView showGridLines="0" view="pageBreakPreview" zoomScale="40" zoomScaleNormal="100" zoomScaleSheetLayoutView="40" workbookViewId="0">
      <selection activeCell="A6" sqref="A6:J27"/>
    </sheetView>
  </sheetViews>
  <sheetFormatPr baseColWidth="10" defaultColWidth="11.42578125" defaultRowHeight="31.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2" width="80.42578125" style="1688" customWidth="1"/>
    <col min="13" max="13" width="33.5703125" style="1688" customWidth="1"/>
    <col min="14" max="14" width="50" style="1688" customWidth="1"/>
    <col min="15" max="17" width="27.140625" style="1688" customWidth="1"/>
    <col min="18" max="18" width="28.28515625" style="67" customWidth="1"/>
    <col min="19" max="21" width="11.42578125" style="67"/>
    <col min="22" max="23" width="11.42578125" style="82"/>
  </cols>
  <sheetData>
    <row r="7" spans="1:10" ht="61.5" customHeight="1">
      <c r="A7" s="1912" t="s">
        <v>1163</v>
      </c>
      <c r="B7" s="1913"/>
      <c r="C7" s="1913"/>
      <c r="D7" s="1913"/>
      <c r="E7" s="1913"/>
      <c r="F7" s="1913"/>
      <c r="G7" s="1913"/>
      <c r="H7" s="1913"/>
      <c r="I7" s="1913"/>
      <c r="J7" s="1913"/>
    </row>
    <row r="8" spans="1:10" ht="78.75" customHeight="1">
      <c r="A8" s="1913"/>
      <c r="B8" s="1913"/>
      <c r="C8" s="1913"/>
      <c r="D8" s="1913"/>
      <c r="E8" s="1913"/>
      <c r="F8" s="1913"/>
      <c r="G8" s="1913"/>
      <c r="H8" s="1913"/>
      <c r="I8" s="1913"/>
      <c r="J8" s="1913"/>
    </row>
    <row r="9" spans="1:10">
      <c r="A9" s="1913"/>
      <c r="B9" s="1913"/>
      <c r="C9" s="1913"/>
      <c r="D9" s="1913"/>
      <c r="E9" s="1913"/>
      <c r="F9" s="1913"/>
      <c r="G9" s="1913"/>
      <c r="H9" s="1913"/>
      <c r="I9" s="1913"/>
      <c r="J9" s="1913"/>
    </row>
    <row r="10" spans="1:10">
      <c r="A10" s="1913"/>
      <c r="B10" s="1913"/>
      <c r="C10" s="1913"/>
      <c r="D10" s="1913"/>
      <c r="E10" s="1913"/>
      <c r="F10" s="1913"/>
      <c r="G10" s="1913"/>
      <c r="H10" s="1913"/>
      <c r="I10" s="1913"/>
      <c r="J10" s="1913"/>
    </row>
    <row r="11" spans="1:10">
      <c r="A11" s="1913"/>
      <c r="B11" s="1913"/>
      <c r="C11" s="1913"/>
      <c r="D11" s="1913"/>
      <c r="E11" s="1913"/>
      <c r="F11" s="1913"/>
      <c r="G11" s="1913"/>
      <c r="H11" s="1913"/>
      <c r="I11" s="1913"/>
      <c r="J11" s="1913"/>
    </row>
    <row r="12" spans="1:10">
      <c r="A12" s="1913"/>
      <c r="B12" s="1913"/>
      <c r="C12" s="1913"/>
      <c r="D12" s="1913"/>
      <c r="E12" s="1913"/>
      <c r="F12" s="1913"/>
      <c r="G12" s="1913"/>
      <c r="H12" s="1913"/>
      <c r="I12" s="1913"/>
      <c r="J12" s="1913"/>
    </row>
    <row r="13" spans="1:10" ht="35.25" customHeight="1">
      <c r="A13" s="1913"/>
      <c r="B13" s="1913"/>
      <c r="C13" s="1913"/>
      <c r="D13" s="1913"/>
      <c r="E13" s="1913"/>
      <c r="F13" s="1913"/>
      <c r="G13" s="1913"/>
      <c r="H13" s="1913"/>
      <c r="I13" s="1913"/>
      <c r="J13" s="1913"/>
    </row>
    <row r="14" spans="1:10">
      <c r="A14" s="1913"/>
      <c r="B14" s="1913"/>
      <c r="C14" s="1913"/>
      <c r="D14" s="1913"/>
      <c r="E14" s="1913"/>
      <c r="F14" s="1913"/>
      <c r="G14" s="1913"/>
      <c r="H14" s="1913"/>
      <c r="I14" s="1913"/>
      <c r="J14" s="1913"/>
    </row>
    <row r="15" spans="1:10" ht="56.25" customHeight="1">
      <c r="A15" s="1913"/>
      <c r="B15" s="1913"/>
      <c r="C15" s="1913"/>
      <c r="D15" s="1913"/>
      <c r="E15" s="1913"/>
      <c r="F15" s="1913"/>
      <c r="G15" s="1913"/>
      <c r="H15" s="1913"/>
      <c r="I15" s="1913"/>
      <c r="J15" s="1913"/>
    </row>
    <row r="16" spans="1:10" ht="46.5" customHeight="1">
      <c r="A16" s="1913"/>
      <c r="B16" s="1913"/>
      <c r="C16" s="1913"/>
      <c r="D16" s="1913"/>
      <c r="E16" s="1913"/>
      <c r="F16" s="1913"/>
      <c r="G16" s="1913"/>
      <c r="H16" s="1913"/>
      <c r="I16" s="1913"/>
      <c r="J16" s="1913"/>
    </row>
    <row r="17" spans="1:17">
      <c r="A17" s="1913"/>
      <c r="B17" s="1913"/>
      <c r="C17" s="1913"/>
      <c r="D17" s="1913"/>
      <c r="E17" s="1913"/>
      <c r="F17" s="1913"/>
      <c r="G17" s="1913"/>
      <c r="H17" s="1913"/>
      <c r="I17" s="1913"/>
      <c r="J17" s="1913"/>
    </row>
    <row r="18" spans="1:17" ht="94.5">
      <c r="A18" s="1913"/>
      <c r="B18" s="1913"/>
      <c r="C18" s="1913"/>
      <c r="D18" s="1913"/>
      <c r="E18" s="1913"/>
      <c r="F18" s="1913"/>
      <c r="G18" s="1913"/>
      <c r="H18" s="1913"/>
      <c r="I18" s="1913"/>
      <c r="J18" s="1913"/>
      <c r="L18" s="1689" t="str">
        <f>+'III.3.2. Afil anual SFS RS '!C4</f>
        <v xml:space="preserve">Afiliados Titulares </v>
      </c>
      <c r="M18" s="1689" t="str">
        <f>+'III.3.2. Afil anual SFS RS '!D4</f>
        <v xml:space="preserve">Afiliados Dependientes </v>
      </c>
      <c r="N18" s="1689" t="str">
        <f>+'III.3.2. Afil anual SFS RS '!E4</f>
        <v>Afiliados Totales</v>
      </c>
      <c r="O18" s="1689" t="str">
        <f>+'III.3.2. Afil anual SFS RS '!F4</f>
        <v xml:space="preserve">% Afiliados   titulares </v>
      </c>
      <c r="P18" s="1689" t="str">
        <f>+'III.3.2. Afil anual SFS RS '!G4</f>
        <v xml:space="preserve"> % Afiliados Dependientes</v>
      </c>
      <c r="Q18" s="1689" t="str">
        <f>+'III.3.2. Afil anual SFS RS '!H4</f>
        <v>Índice de dependencia RS</v>
      </c>
    </row>
    <row r="19" spans="1:17">
      <c r="A19" s="1913"/>
      <c r="B19" s="1913"/>
      <c r="C19" s="1913"/>
      <c r="D19" s="1913"/>
      <c r="E19" s="1913"/>
      <c r="F19" s="1913"/>
      <c r="G19" s="1913"/>
      <c r="H19" s="1913"/>
      <c r="I19" s="1913"/>
      <c r="J19" s="1913"/>
      <c r="L19" s="1689">
        <f>+'III.3.2. Afil anual SFS RS '!C20</f>
        <v>4828308</v>
      </c>
      <c r="M19" s="1689">
        <f>+'III.3.2. Afil anual SFS RS '!D20</f>
        <v>943701</v>
      </c>
      <c r="N19" s="1690">
        <f>+'III.3.2. Afil anual SFS RS '!E20</f>
        <v>5772009</v>
      </c>
      <c r="O19" s="1691">
        <f>+'III.3.2. Afil anual SFS RS '!F20</f>
        <v>0.83650389318519769</v>
      </c>
      <c r="P19" s="1691">
        <f>+'III.3.2. Afil anual SFS RS '!G20</f>
        <v>0.16349610681480226</v>
      </c>
      <c r="Q19" s="1692">
        <f>+'III.3.2. Afil anual SFS RS '!H20</f>
        <v>0.19545169860746248</v>
      </c>
    </row>
    <row r="20" spans="1:17">
      <c r="A20" s="1913"/>
      <c r="B20" s="1913"/>
      <c r="C20" s="1913"/>
      <c r="D20" s="1913"/>
      <c r="E20" s="1913"/>
      <c r="F20" s="1913"/>
      <c r="G20" s="1913"/>
      <c r="H20" s="1913"/>
      <c r="I20" s="1913"/>
      <c r="J20" s="1913"/>
    </row>
    <row r="21" spans="1:17" ht="39.75" customHeight="1">
      <c r="A21" s="1913"/>
      <c r="B21" s="1913"/>
      <c r="C21" s="1913"/>
      <c r="D21" s="1913"/>
      <c r="E21" s="1913"/>
      <c r="F21" s="1913"/>
      <c r="G21" s="1913"/>
      <c r="H21" s="1913"/>
      <c r="I21" s="1913"/>
      <c r="J21" s="1913"/>
      <c r="L21" s="1693" t="s">
        <v>734</v>
      </c>
      <c r="M21" s="1691">
        <f>+N25/N19</f>
        <v>0.49802399823007898</v>
      </c>
      <c r="N21" s="1694" t="s">
        <v>798</v>
      </c>
      <c r="O21" s="1695">
        <f>+M25/L25</f>
        <v>0.20738400461348031</v>
      </c>
    </row>
    <row r="22" spans="1:17" ht="63">
      <c r="A22" s="1913"/>
      <c r="B22" s="1913"/>
      <c r="C22" s="1913"/>
      <c r="D22" s="1913"/>
      <c r="E22" s="1913"/>
      <c r="F22" s="1913"/>
      <c r="G22" s="1913"/>
      <c r="H22" s="1913"/>
      <c r="I22" s="1913"/>
      <c r="J22" s="1913"/>
      <c r="L22" s="1693" t="s">
        <v>735</v>
      </c>
      <c r="M22" s="1691">
        <f>+N28/N19</f>
        <v>0.50197600176992097</v>
      </c>
      <c r="N22" s="1694" t="s">
        <v>799</v>
      </c>
      <c r="O22" s="1695">
        <f>+M28/L28</f>
        <v>0.18384414202648544</v>
      </c>
    </row>
    <row r="23" spans="1:17">
      <c r="A23" s="1913"/>
      <c r="B23" s="1913"/>
      <c r="C23" s="1913"/>
      <c r="D23" s="1913"/>
      <c r="E23" s="1913"/>
      <c r="F23" s="1913"/>
      <c r="G23" s="1913"/>
      <c r="H23" s="1913"/>
      <c r="I23" s="1913"/>
      <c r="J23" s="1913"/>
      <c r="L23" s="1908" t="str">
        <f>+'III.3.3.Afil.SFSRSsex tipo '!E4</f>
        <v>Total Masculino</v>
      </c>
      <c r="M23" s="1908"/>
      <c r="N23" s="1908"/>
    </row>
    <row r="24" spans="1:17" ht="64.5" customHeight="1">
      <c r="A24" s="1913"/>
      <c r="B24" s="1913"/>
      <c r="C24" s="1913"/>
      <c r="D24" s="1913"/>
      <c r="E24" s="1913"/>
      <c r="F24" s="1913"/>
      <c r="G24" s="1913"/>
      <c r="H24" s="1913"/>
      <c r="I24" s="1913"/>
      <c r="J24" s="1913"/>
      <c r="L24" s="1696" t="str">
        <f>+'III.3.3.Afil.SFSRSsex tipo '!C4</f>
        <v>Titulares_Masc</v>
      </c>
      <c r="M24" s="1696" t="str">
        <f>+'III.3.3.Afil.SFSRSsex tipo '!D4</f>
        <v>Dependientes Directos_Masc</v>
      </c>
      <c r="N24" s="1696" t="s">
        <v>1</v>
      </c>
    </row>
    <row r="25" spans="1:17">
      <c r="A25" s="1913"/>
      <c r="B25" s="1913"/>
      <c r="C25" s="1913"/>
      <c r="D25" s="1913"/>
      <c r="E25" s="1913"/>
      <c r="F25" s="1913"/>
      <c r="G25" s="1913"/>
      <c r="H25" s="1913"/>
      <c r="I25" s="1913"/>
      <c r="J25" s="1913"/>
      <c r="L25" s="1689">
        <f>+'III.3.3.Afil.SFSRSsex tipo '!C20</f>
        <v>2380849</v>
      </c>
      <c r="M25" s="1689">
        <f>+'III.3.3.Afil.SFSRSsex tipo '!D20</f>
        <v>493750</v>
      </c>
      <c r="N25" s="1689">
        <f>+'III.3.3.Afil.SFSRSsex tipo '!E20</f>
        <v>2874599</v>
      </c>
    </row>
    <row r="26" spans="1:17" ht="28.5" customHeight="1">
      <c r="A26" s="1913"/>
      <c r="B26" s="1913"/>
      <c r="C26" s="1913"/>
      <c r="D26" s="1913"/>
      <c r="E26" s="1913"/>
      <c r="F26" s="1913"/>
      <c r="G26" s="1913"/>
      <c r="H26" s="1913"/>
      <c r="I26" s="1913"/>
      <c r="J26" s="1913"/>
      <c r="L26" s="1691">
        <f>+L25/$N$25</f>
        <v>0.82823691234847019</v>
      </c>
      <c r="M26" s="1691">
        <f>+M25/$N$25</f>
        <v>0.17176308765152984</v>
      </c>
      <c r="N26" s="1691">
        <f>+N25/$N$25</f>
        <v>1</v>
      </c>
    </row>
    <row r="27" spans="1:17">
      <c r="A27" s="1913"/>
      <c r="B27" s="1913"/>
      <c r="C27" s="1913"/>
      <c r="D27" s="1913"/>
      <c r="E27" s="1913"/>
      <c r="F27" s="1913"/>
      <c r="G27" s="1913"/>
      <c r="H27" s="1913"/>
      <c r="I27" s="1913"/>
      <c r="J27" s="1913"/>
      <c r="L27" s="1909" t="s">
        <v>15</v>
      </c>
      <c r="M27" s="1910"/>
      <c r="N27" s="1911"/>
    </row>
    <row r="28" spans="1:17" ht="39.75" customHeight="1">
      <c r="A28" s="1913"/>
      <c r="B28" s="1913"/>
      <c r="C28" s="1913"/>
      <c r="D28" s="1913"/>
      <c r="E28" s="1913"/>
      <c r="F28" s="1913"/>
      <c r="G28" s="1913"/>
      <c r="H28" s="1913"/>
      <c r="I28" s="1913"/>
      <c r="J28" s="1913"/>
      <c r="L28" s="1689">
        <f>+'III.3.3.Afil.SFSRSsex tipo '!F20</f>
        <v>2447459</v>
      </c>
      <c r="M28" s="1689">
        <f>+'III.3.3.Afil.SFSRSsex tipo '!G20</f>
        <v>449951</v>
      </c>
      <c r="N28" s="1689">
        <f>+'III.3.3.Afil.SFSRSsex tipo '!H20</f>
        <v>2897410</v>
      </c>
      <c r="O28" s="1697"/>
    </row>
    <row r="29" spans="1:17" ht="30" customHeight="1">
      <c r="A29" s="1913"/>
      <c r="B29" s="1913"/>
      <c r="C29" s="1913"/>
      <c r="D29" s="1913"/>
      <c r="E29" s="1913"/>
      <c r="F29" s="1913"/>
      <c r="G29" s="1913"/>
      <c r="H29" s="1913"/>
      <c r="I29" s="1913"/>
      <c r="J29" s="1913"/>
      <c r="L29" s="1691">
        <f>+L28/$N$28</f>
        <v>0.84470578896324644</v>
      </c>
      <c r="M29" s="1691">
        <f>+M28/$N$28</f>
        <v>0.1552942110367535</v>
      </c>
      <c r="N29" s="1691">
        <f>+N28/$N$28</f>
        <v>1</v>
      </c>
    </row>
    <row r="30" spans="1:17" ht="78" customHeight="1">
      <c r="A30" s="1913"/>
      <c r="B30" s="1913"/>
      <c r="C30" s="1913"/>
      <c r="D30" s="1913"/>
      <c r="E30" s="1913"/>
      <c r="F30" s="1913"/>
      <c r="G30" s="1913"/>
      <c r="H30" s="1913"/>
      <c r="I30" s="1913"/>
      <c r="J30" s="1913"/>
    </row>
    <row r="31" spans="1:17">
      <c r="A31" s="1913"/>
      <c r="B31" s="1913"/>
      <c r="C31" s="1913"/>
      <c r="D31" s="1913"/>
      <c r="E31" s="1913"/>
      <c r="F31" s="1913"/>
      <c r="G31" s="1913"/>
      <c r="H31" s="1913"/>
      <c r="I31" s="1913"/>
      <c r="J31" s="1913"/>
    </row>
    <row r="32" spans="1:17">
      <c r="A32" s="1913"/>
      <c r="B32" s="1913"/>
      <c r="C32" s="1913"/>
      <c r="D32" s="1913"/>
      <c r="E32" s="1913"/>
      <c r="F32" s="1913"/>
      <c r="G32" s="1913"/>
      <c r="H32" s="1913"/>
      <c r="I32" s="1913"/>
      <c r="J32" s="1913"/>
    </row>
    <row r="33" spans="1:13" ht="18.75" customHeight="1">
      <c r="A33" s="1913"/>
      <c r="B33" s="1913"/>
      <c r="C33" s="1913"/>
      <c r="D33" s="1913"/>
      <c r="E33" s="1913"/>
      <c r="F33" s="1913"/>
      <c r="G33" s="1913"/>
      <c r="H33" s="1913"/>
      <c r="I33" s="1913"/>
      <c r="J33" s="1913"/>
    </row>
    <row r="34" spans="1:13" ht="30.75" customHeight="1">
      <c r="A34" s="1913"/>
      <c r="B34" s="1913"/>
      <c r="C34" s="1913"/>
      <c r="D34" s="1913"/>
      <c r="E34" s="1913"/>
      <c r="F34" s="1913"/>
      <c r="G34" s="1913"/>
      <c r="H34" s="1913"/>
      <c r="I34" s="1913"/>
      <c r="J34" s="1913"/>
      <c r="L34" s="1698" t="s">
        <v>800</v>
      </c>
      <c r="M34" s="1699">
        <f>+N25/N28</f>
        <v>0.99212710662281145</v>
      </c>
    </row>
    <row r="35" spans="1:13" ht="53.25" customHeight="1">
      <c r="A35" s="1913"/>
      <c r="B35" s="1913"/>
      <c r="C35" s="1913"/>
      <c r="D35" s="1913"/>
      <c r="E35" s="1913"/>
      <c r="F35" s="1913"/>
      <c r="G35" s="1913"/>
      <c r="H35" s="1913"/>
      <c r="I35" s="1913"/>
      <c r="J35" s="1913"/>
      <c r="L35" s="1698" t="s">
        <v>801</v>
      </c>
      <c r="M35" s="1699">
        <f>+N28/N25</f>
        <v>1.0079353676808487</v>
      </c>
    </row>
    <row r="36" spans="1:13" ht="180.75" customHeight="1">
      <c r="A36" s="1913"/>
      <c r="B36" s="1913"/>
      <c r="C36" s="1913"/>
      <c r="D36" s="1913"/>
      <c r="E36" s="1913"/>
      <c r="F36" s="1913"/>
      <c r="G36" s="1913"/>
      <c r="H36" s="1913"/>
      <c r="I36" s="1913"/>
      <c r="J36" s="1913"/>
    </row>
    <row r="37" spans="1:13" ht="53.25" customHeight="1">
      <c r="A37" s="1913"/>
      <c r="B37" s="1913"/>
      <c r="C37" s="1913"/>
      <c r="D37" s="1913"/>
      <c r="E37" s="1913"/>
      <c r="F37" s="1913"/>
      <c r="G37" s="1913"/>
      <c r="H37" s="1913"/>
      <c r="I37" s="1913"/>
      <c r="J37" s="1913"/>
    </row>
    <row r="38" spans="1:13" ht="63" customHeight="1">
      <c r="A38" s="1913"/>
      <c r="B38" s="1913"/>
      <c r="C38" s="1913"/>
      <c r="D38" s="1913"/>
      <c r="E38" s="1913"/>
      <c r="F38" s="1913"/>
      <c r="G38" s="1913"/>
      <c r="H38" s="1913"/>
      <c r="I38" s="1913"/>
      <c r="J38" s="1913"/>
    </row>
    <row r="39" spans="1:13" ht="248.25" customHeight="1">
      <c r="A39" s="1913"/>
      <c r="B39" s="1913"/>
      <c r="C39" s="1913"/>
      <c r="D39" s="1913"/>
      <c r="E39" s="1913"/>
      <c r="F39" s="1913"/>
      <c r="G39" s="1913"/>
      <c r="H39" s="1913"/>
      <c r="I39" s="1913"/>
      <c r="J39" s="1913"/>
    </row>
    <row r="40" spans="1:13">
      <c r="B40" s="98"/>
      <c r="C40" s="97"/>
      <c r="D40" s="67"/>
      <c r="E40" s="67"/>
    </row>
    <row r="41" spans="1:13">
      <c r="B41" s="98"/>
      <c r="C41" s="97"/>
      <c r="D41" s="67"/>
      <c r="E41" s="67"/>
    </row>
    <row r="42" spans="1:13">
      <c r="B42" s="37"/>
    </row>
    <row r="43" spans="1:13">
      <c r="B43" s="99"/>
      <c r="C43" s="67"/>
    </row>
    <row r="44" spans="1:13">
      <c r="B44" s="37"/>
    </row>
    <row r="45" spans="1:13">
      <c r="B45" s="37"/>
    </row>
  </sheetData>
  <mergeCells count="3">
    <mergeCell ref="L23:N23"/>
    <mergeCell ref="L27:N27"/>
    <mergeCell ref="A7:J39"/>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A6" sqref="A6:J27"/>
    </sheetView>
  </sheetViews>
  <sheetFormatPr baseColWidth="10" defaultColWidth="11.42578125" defaultRowHeight="15"/>
  <cols>
    <col min="1" max="1" width="16.28515625" hidden="1" customWidth="1"/>
    <col min="2" max="2" width="22.5703125" style="12" customWidth="1"/>
    <col min="3" max="3" width="17.42578125" style="13" customWidth="1"/>
    <col min="4" max="4" width="19.7109375" style="13" customWidth="1"/>
    <col min="5" max="5" width="17.140625" style="13" customWidth="1"/>
    <col min="6" max="6" width="15.140625" style="13" customWidth="1"/>
    <col min="7" max="7" width="19.85546875" style="13" customWidth="1"/>
    <col min="8" max="8" width="18.85546875" style="13" customWidth="1"/>
    <col min="9" max="9" width="11" customWidth="1"/>
    <col min="10" max="13" width="11.28515625" customWidth="1"/>
    <col min="16" max="17" width="12.7109375" bestFit="1" customWidth="1"/>
    <col min="18" max="18" width="12.7109375" customWidth="1"/>
    <col min="19" max="19" width="13.85546875" bestFit="1" customWidth="1"/>
  </cols>
  <sheetData>
    <row r="1" spans="1:13" s="707" customFormat="1" ht="48.75" customHeight="1">
      <c r="B1" s="1914" t="s">
        <v>689</v>
      </c>
      <c r="C1" s="1914"/>
      <c r="D1" s="1914"/>
      <c r="E1" s="1914"/>
      <c r="F1" s="1914"/>
      <c r="G1" s="1914"/>
      <c r="H1" s="1914"/>
      <c r="I1" s="1914"/>
      <c r="J1" s="1914"/>
      <c r="K1" s="1914"/>
      <c r="L1" s="1914"/>
      <c r="M1" s="1914"/>
    </row>
    <row r="2" spans="1:13" s="707" customFormat="1" ht="23.25" customHeight="1">
      <c r="B2" s="1916" t="str">
        <f>+'Resumen EEp'!O4</f>
        <v>Período:  Diciembre 2008 - Junio 2023</v>
      </c>
      <c r="C2" s="1916"/>
      <c r="D2" s="1916"/>
      <c r="E2" s="1916"/>
      <c r="F2" s="1916"/>
      <c r="G2" s="1916"/>
      <c r="H2" s="1916"/>
      <c r="I2" s="1916"/>
      <c r="J2" s="1916"/>
      <c r="K2" s="1916"/>
      <c r="L2" s="1916"/>
      <c r="M2" s="1916"/>
    </row>
    <row r="3" spans="1:13" ht="9" customHeight="1">
      <c r="B3" s="51"/>
      <c r="C3" s="51"/>
      <c r="D3" s="51"/>
      <c r="E3" s="51"/>
      <c r="F3" s="51"/>
      <c r="G3" s="51"/>
      <c r="H3" s="51"/>
      <c r="I3" s="51"/>
      <c r="J3" s="51"/>
      <c r="K3" s="51"/>
      <c r="L3" s="51"/>
      <c r="M3" s="51"/>
    </row>
    <row r="4" spans="1:13" s="1070" customFormat="1" ht="47.25">
      <c r="A4" s="1067"/>
      <c r="B4" s="1068" t="s">
        <v>2</v>
      </c>
      <c r="C4" s="1069" t="s">
        <v>204</v>
      </c>
      <c r="D4" s="1069" t="s">
        <v>205</v>
      </c>
      <c r="E4" s="1069" t="s">
        <v>93</v>
      </c>
      <c r="F4" s="1069" t="s">
        <v>400</v>
      </c>
      <c r="G4" s="1069" t="s">
        <v>96</v>
      </c>
      <c r="H4" s="765" t="s">
        <v>826</v>
      </c>
      <c r="K4" s="51"/>
      <c r="L4" s="51"/>
      <c r="M4" s="51"/>
    </row>
    <row r="5" spans="1:13" s="1071" customFormat="1" ht="15.75">
      <c r="A5" s="1071">
        <v>2008</v>
      </c>
      <c r="B5" s="1072" t="s">
        <v>4</v>
      </c>
      <c r="C5" s="1073">
        <v>489949</v>
      </c>
      <c r="D5" s="1073">
        <v>734694</v>
      </c>
      <c r="E5" s="1080">
        <f t="shared" ref="E5:E19" si="0">C5+D5</f>
        <v>1224643</v>
      </c>
      <c r="F5" s="1440">
        <f t="shared" ref="F5:F19" si="1">C5/E5</f>
        <v>0.40007496062117692</v>
      </c>
      <c r="G5" s="1440">
        <f t="shared" ref="G5:G19" si="2">D5/E5</f>
        <v>0.59992503937882302</v>
      </c>
      <c r="H5" s="1441">
        <f t="shared" ref="H5:H19" si="3">D5/C5</f>
        <v>1.4995315838995487</v>
      </c>
      <c r="K5" s="769"/>
      <c r="L5" s="769"/>
      <c r="M5" s="769"/>
    </row>
    <row r="6" spans="1:13" s="1071" customFormat="1" ht="15.75">
      <c r="A6" s="1071">
        <v>2009</v>
      </c>
      <c r="B6" s="1072" t="s">
        <v>5</v>
      </c>
      <c r="C6" s="1073">
        <v>622049</v>
      </c>
      <c r="D6" s="1074">
        <v>782176</v>
      </c>
      <c r="E6" s="1080">
        <f t="shared" si="0"/>
        <v>1404225</v>
      </c>
      <c r="F6" s="1440">
        <f t="shared" si="1"/>
        <v>0.44298385230287168</v>
      </c>
      <c r="G6" s="1440">
        <f t="shared" si="2"/>
        <v>0.55701614769712826</v>
      </c>
      <c r="H6" s="1441">
        <f t="shared" si="3"/>
        <v>1.2574186277929873</v>
      </c>
      <c r="I6" s="1075"/>
      <c r="K6" s="769"/>
      <c r="L6" s="769"/>
      <c r="M6" s="769"/>
    </row>
    <row r="7" spans="1:13" s="1071" customFormat="1" ht="15.75">
      <c r="A7" s="1071">
        <v>2010</v>
      </c>
      <c r="B7" s="1072" t="s">
        <v>117</v>
      </c>
      <c r="C7" s="1073">
        <v>903250</v>
      </c>
      <c r="D7" s="1074">
        <v>1110536</v>
      </c>
      <c r="E7" s="1080">
        <f t="shared" si="0"/>
        <v>2013786</v>
      </c>
      <c r="F7" s="1440">
        <f t="shared" si="1"/>
        <v>0.44853326023718509</v>
      </c>
      <c r="G7" s="1440">
        <f t="shared" si="2"/>
        <v>0.55146673976281491</v>
      </c>
      <c r="H7" s="1441">
        <f t="shared" si="3"/>
        <v>1.229489067257127</v>
      </c>
      <c r="I7" s="1075"/>
      <c r="K7" s="769"/>
      <c r="L7" s="769"/>
      <c r="M7" s="769"/>
    </row>
    <row r="8" spans="1:13" s="1071" customFormat="1" ht="15.75">
      <c r="A8" s="1071">
        <v>2011</v>
      </c>
      <c r="B8" s="1072" t="s">
        <v>142</v>
      </c>
      <c r="C8" s="1073">
        <v>883775</v>
      </c>
      <c r="D8" s="1074">
        <v>1119652</v>
      </c>
      <c r="E8" s="1080">
        <f t="shared" si="0"/>
        <v>2003427</v>
      </c>
      <c r="F8" s="1440">
        <f t="shared" si="1"/>
        <v>0.44113162096747222</v>
      </c>
      <c r="G8" s="1440">
        <f t="shared" si="2"/>
        <v>0.55886837903252773</v>
      </c>
      <c r="H8" s="1441">
        <f t="shared" si="3"/>
        <v>1.2668971174789962</v>
      </c>
      <c r="I8" s="1076"/>
      <c r="J8" s="1076"/>
      <c r="K8" s="769"/>
      <c r="L8" s="769"/>
      <c r="M8" s="769"/>
    </row>
    <row r="9" spans="1:13" s="1071" customFormat="1" ht="15.75">
      <c r="A9" s="1071">
        <v>2012</v>
      </c>
      <c r="B9" s="1072" t="s">
        <v>194</v>
      </c>
      <c r="C9" s="1073">
        <v>1178040</v>
      </c>
      <c r="D9" s="1074">
        <v>1125311</v>
      </c>
      <c r="E9" s="1080">
        <f t="shared" si="0"/>
        <v>2303351</v>
      </c>
      <c r="F9" s="1440">
        <f t="shared" si="1"/>
        <v>0.51144614954472856</v>
      </c>
      <c r="G9" s="1440">
        <f t="shared" si="2"/>
        <v>0.4885538504552715</v>
      </c>
      <c r="H9" s="1441">
        <f t="shared" si="3"/>
        <v>0.95524005976027981</v>
      </c>
      <c r="I9" s="1076"/>
      <c r="J9" s="1076"/>
      <c r="K9" s="769"/>
      <c r="L9" s="769"/>
      <c r="M9" s="769"/>
    </row>
    <row r="10" spans="1:13" s="1071" customFormat="1" ht="15.75">
      <c r="A10" s="1071">
        <v>2013</v>
      </c>
      <c r="B10" s="1072" t="s">
        <v>217</v>
      </c>
      <c r="C10" s="1073">
        <v>1568225</v>
      </c>
      <c r="D10" s="1074">
        <v>1183528</v>
      </c>
      <c r="E10" s="1080">
        <f t="shared" si="0"/>
        <v>2751753</v>
      </c>
      <c r="F10" s="1440">
        <f t="shared" si="1"/>
        <v>0.56990035079456625</v>
      </c>
      <c r="G10" s="1440">
        <f t="shared" si="2"/>
        <v>0.43009964920543375</v>
      </c>
      <c r="H10" s="1441">
        <f t="shared" si="3"/>
        <v>0.75469272585247649</v>
      </c>
      <c r="I10" s="1075"/>
    </row>
    <row r="11" spans="1:13" s="1071" customFormat="1" ht="15.75">
      <c r="A11" s="1071">
        <v>2014</v>
      </c>
      <c r="B11" s="1072" t="s">
        <v>224</v>
      </c>
      <c r="C11" s="1073">
        <v>1795214</v>
      </c>
      <c r="D11" s="1074">
        <v>1220432</v>
      </c>
      <c r="E11" s="1080">
        <f t="shared" si="0"/>
        <v>3015646</v>
      </c>
      <c r="F11" s="1440">
        <f t="shared" si="1"/>
        <v>0.5952999788436707</v>
      </c>
      <c r="G11" s="1440">
        <f t="shared" si="2"/>
        <v>0.40470002115632936</v>
      </c>
      <c r="H11" s="1441">
        <f t="shared" si="3"/>
        <v>0.67982535786819842</v>
      </c>
      <c r="I11" s="1075"/>
    </row>
    <row r="12" spans="1:13" s="1071" customFormat="1" ht="15.75">
      <c r="A12" s="1071">
        <v>2015</v>
      </c>
      <c r="B12" s="1072" t="s">
        <v>404</v>
      </c>
      <c r="C12" s="1073">
        <v>2164705</v>
      </c>
      <c r="D12" s="1074">
        <v>1152700</v>
      </c>
      <c r="E12" s="1080">
        <f t="shared" si="0"/>
        <v>3317405</v>
      </c>
      <c r="F12" s="1440">
        <f t="shared" si="1"/>
        <v>0.65252961275454757</v>
      </c>
      <c r="G12" s="1440">
        <f t="shared" si="2"/>
        <v>0.34747038724545237</v>
      </c>
      <c r="H12" s="1441">
        <f t="shared" si="3"/>
        <v>0.53249749965930693</v>
      </c>
      <c r="I12" s="1075"/>
    </row>
    <row r="13" spans="1:13" s="1071" customFormat="1" ht="15.75">
      <c r="A13" s="1071">
        <v>2016</v>
      </c>
      <c r="B13" s="1072" t="s">
        <v>417</v>
      </c>
      <c r="C13" s="1073">
        <v>2168957</v>
      </c>
      <c r="D13" s="1074">
        <v>1178111</v>
      </c>
      <c r="E13" s="1080">
        <f t="shared" si="0"/>
        <v>3347068</v>
      </c>
      <c r="F13" s="1440">
        <f t="shared" si="1"/>
        <v>0.64801701070907436</v>
      </c>
      <c r="G13" s="1440">
        <f t="shared" si="2"/>
        <v>0.3519829892909257</v>
      </c>
      <c r="H13" s="1441">
        <f t="shared" si="3"/>
        <v>0.54316936665872118</v>
      </c>
      <c r="I13" s="1077"/>
    </row>
    <row r="14" spans="1:13" s="1071" customFormat="1" ht="15.75">
      <c r="B14" s="1072" t="s">
        <v>432</v>
      </c>
      <c r="C14" s="1073">
        <v>2428212</v>
      </c>
      <c r="D14" s="1074">
        <v>1118476</v>
      </c>
      <c r="E14" s="1080">
        <f t="shared" si="0"/>
        <v>3546688</v>
      </c>
      <c r="F14" s="1440">
        <f t="shared" si="1"/>
        <v>0.68464212245339873</v>
      </c>
      <c r="G14" s="1440">
        <f t="shared" si="2"/>
        <v>0.31535787754660122</v>
      </c>
      <c r="H14" s="1441">
        <f t="shared" si="3"/>
        <v>0.46061711250912196</v>
      </c>
      <c r="I14" s="1077"/>
    </row>
    <row r="15" spans="1:13" s="1071" customFormat="1" ht="15.75">
      <c r="B15" s="1072" t="s">
        <v>444</v>
      </c>
      <c r="C15" s="1074">
        <v>2550398</v>
      </c>
      <c r="D15" s="1074">
        <v>1069752</v>
      </c>
      <c r="E15" s="1080">
        <f t="shared" si="0"/>
        <v>3620150</v>
      </c>
      <c r="F15" s="1440">
        <f t="shared" si="1"/>
        <v>0.70450064223858122</v>
      </c>
      <c r="G15" s="1440">
        <f t="shared" si="2"/>
        <v>0.29549935776141872</v>
      </c>
      <c r="H15" s="1441">
        <f t="shared" si="3"/>
        <v>0.41944512189862132</v>
      </c>
      <c r="I15" s="1075"/>
    </row>
    <row r="16" spans="1:13" s="1071" customFormat="1" ht="15.75">
      <c r="B16" s="1072" t="s">
        <v>526</v>
      </c>
      <c r="C16" s="1074">
        <v>2726543</v>
      </c>
      <c r="D16" s="1074">
        <v>999719</v>
      </c>
      <c r="E16" s="1080">
        <f t="shared" si="0"/>
        <v>3726262</v>
      </c>
      <c r="F16" s="1440">
        <f t="shared" si="1"/>
        <v>0.73170995490923607</v>
      </c>
      <c r="G16" s="1440">
        <f t="shared" si="2"/>
        <v>0.26829004509076387</v>
      </c>
      <c r="H16" s="1441">
        <f t="shared" si="3"/>
        <v>0.36666173979284389</v>
      </c>
      <c r="I16" s="1075"/>
    </row>
    <row r="17" spans="2:20" s="1071" customFormat="1" ht="15.75">
      <c r="B17" s="1078" t="s">
        <v>566</v>
      </c>
      <c r="C17" s="1074">
        <v>4656130</v>
      </c>
      <c r="D17" s="1074">
        <v>1090709</v>
      </c>
      <c r="E17" s="1080">
        <f t="shared" si="0"/>
        <v>5746839</v>
      </c>
      <c r="F17" s="1440">
        <f t="shared" si="1"/>
        <v>0.81020714169998498</v>
      </c>
      <c r="G17" s="1440">
        <f t="shared" si="2"/>
        <v>0.18979285830001502</v>
      </c>
      <c r="H17" s="1441">
        <f t="shared" si="3"/>
        <v>0.23425226529328005</v>
      </c>
      <c r="I17" s="1075"/>
    </row>
    <row r="18" spans="2:20" s="1071" customFormat="1" ht="15.75">
      <c r="B18" s="1078" t="s">
        <v>678</v>
      </c>
      <c r="C18" s="1074">
        <v>4751862</v>
      </c>
      <c r="D18" s="1074">
        <v>995587</v>
      </c>
      <c r="E18" s="1080">
        <f t="shared" si="0"/>
        <v>5747449</v>
      </c>
      <c r="F18" s="1440">
        <f t="shared" si="1"/>
        <v>0.82677758428130466</v>
      </c>
      <c r="G18" s="1440">
        <f t="shared" si="2"/>
        <v>0.17322241571869537</v>
      </c>
      <c r="H18" s="1441">
        <f t="shared" si="3"/>
        <v>0.20951513322567028</v>
      </c>
      <c r="I18" s="1075"/>
    </row>
    <row r="19" spans="2:20" s="1071" customFormat="1" ht="15.75">
      <c r="B19" s="1078" t="s">
        <v>959</v>
      </c>
      <c r="C19" s="1074">
        <v>4830794</v>
      </c>
      <c r="D19" s="1074">
        <v>939407</v>
      </c>
      <c r="E19" s="1080">
        <f t="shared" si="0"/>
        <v>5770201</v>
      </c>
      <c r="F19" s="1440">
        <f t="shared" si="1"/>
        <v>0.83719683248469157</v>
      </c>
      <c r="G19" s="1440">
        <f t="shared" si="2"/>
        <v>0.16280316751530841</v>
      </c>
      <c r="H19" s="1441">
        <f t="shared" si="3"/>
        <v>0.19446223540064014</v>
      </c>
      <c r="I19" s="1075"/>
      <c r="N19" s="1071">
        <f>+E20-'Resumen EEp'!C39</f>
        <v>0</v>
      </c>
    </row>
    <row r="20" spans="2:20" s="1082" customFormat="1" ht="15.75">
      <c r="B20" s="1687" t="str">
        <f>+'Resumen EEp'!O6</f>
        <v>Jun.23</v>
      </c>
      <c r="C20" s="1079">
        <f>+'Resumen EEp'!C37</f>
        <v>4828308</v>
      </c>
      <c r="D20" s="1079">
        <f>+'Resumen EEp'!C38</f>
        <v>943701</v>
      </c>
      <c r="E20" s="1080">
        <f>C20+D20</f>
        <v>5772009</v>
      </c>
      <c r="F20" s="1440">
        <f>C20/E20</f>
        <v>0.83650389318519769</v>
      </c>
      <c r="G20" s="1440">
        <f>D20/E20</f>
        <v>0.16349610681480226</v>
      </c>
      <c r="H20" s="1441">
        <f>D20/C20</f>
        <v>0.19545169860746248</v>
      </c>
      <c r="I20" s="1081"/>
      <c r="R20" s="1071"/>
      <c r="T20" s="1071"/>
    </row>
    <row r="21" spans="2:20" ht="15.75">
      <c r="B21" s="1915" t="s">
        <v>1003</v>
      </c>
      <c r="C21" s="1915"/>
      <c r="D21" s="1915"/>
      <c r="E21" s="1915"/>
      <c r="F21" s="1915"/>
      <c r="G21" s="1915"/>
      <c r="H21" s="1915"/>
      <c r="R21" s="1071"/>
      <c r="T21" s="1071"/>
    </row>
    <row r="22" spans="2:20">
      <c r="B22" s="102"/>
    </row>
  </sheetData>
  <mergeCells count="3">
    <mergeCell ref="B1:M1"/>
    <mergeCell ref="B21:H21"/>
    <mergeCell ref="B2:M2"/>
  </mergeCells>
  <conditionalFormatting sqref="C20:G20 E5:G19">
    <cfRule type="cellIs" dxfId="568" priority="2" operator="equal">
      <formula>0</formula>
    </cfRule>
  </conditionalFormatting>
  <conditionalFormatting sqref="C18:D19">
    <cfRule type="cellIs" dxfId="567" priority="1" operator="equal">
      <formula>0</formula>
    </cfRule>
  </conditionalFormatting>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 zoomScale="40" zoomScaleNormal="100" zoomScaleSheetLayoutView="40" zoomScalePageLayoutView="62" workbookViewId="0">
      <selection activeCell="A6" sqref="A6:J27"/>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7" customWidth="1"/>
    <col min="12" max="12" width="19.85546875" style="67" bestFit="1" customWidth="1"/>
    <col min="13" max="13" width="11.42578125" style="67"/>
    <col min="14" max="14" width="9.5703125" style="67" customWidth="1"/>
    <col min="15" max="15" width="11.42578125" style="67"/>
    <col min="17" max="17" width="18.7109375" bestFit="1" customWidth="1"/>
  </cols>
  <sheetData>
    <row r="1" spans="1:15" ht="84" customHeight="1">
      <c r="B1" s="1917" t="s">
        <v>690</v>
      </c>
      <c r="C1" s="1918"/>
      <c r="D1" s="1918"/>
      <c r="E1" s="1918"/>
      <c r="F1" s="1918"/>
      <c r="G1" s="1918"/>
      <c r="H1" s="1918"/>
      <c r="I1" s="1918"/>
      <c r="J1" s="1919"/>
    </row>
    <row r="2" spans="1:15" ht="47.25" customHeight="1" thickBot="1">
      <c r="B2" s="1920" t="str">
        <f>+'Resumen EEp'!O4</f>
        <v>Período:  Diciembre 2008 - Junio 2023</v>
      </c>
      <c r="C2" s="1921"/>
      <c r="D2" s="1921"/>
      <c r="E2" s="1921"/>
      <c r="F2" s="1921"/>
      <c r="G2" s="1921"/>
      <c r="H2" s="1921"/>
      <c r="I2" s="1921"/>
      <c r="J2" s="1922"/>
    </row>
    <row r="3" spans="1:15" ht="9" customHeight="1">
      <c r="B3" s="77"/>
      <c r="C3" s="77"/>
      <c r="D3" s="77"/>
      <c r="E3" s="77"/>
      <c r="F3" s="77"/>
      <c r="G3" s="77"/>
      <c r="H3" s="77"/>
      <c r="I3" s="77"/>
      <c r="J3" s="77"/>
    </row>
    <row r="4" spans="1:15" s="16" customFormat="1" ht="81" customHeight="1">
      <c r="A4" s="113"/>
      <c r="B4" s="1094" t="s">
        <v>11</v>
      </c>
      <c r="C4" s="1092" t="s">
        <v>905</v>
      </c>
      <c r="D4" s="1092" t="s">
        <v>906</v>
      </c>
      <c r="E4" s="1092" t="s">
        <v>287</v>
      </c>
      <c r="F4" s="1092" t="s">
        <v>907</v>
      </c>
      <c r="G4" s="1092" t="s">
        <v>908</v>
      </c>
      <c r="H4" s="1093" t="s">
        <v>253</v>
      </c>
      <c r="I4" s="1095" t="s">
        <v>277</v>
      </c>
      <c r="J4"/>
      <c r="K4" s="54"/>
      <c r="L4" s="103"/>
      <c r="M4" s="103"/>
      <c r="N4" s="103"/>
      <c r="O4" s="103"/>
    </row>
    <row r="5" spans="1:15" ht="27.75">
      <c r="A5">
        <v>2008</v>
      </c>
      <c r="B5" s="1086" t="s">
        <v>196</v>
      </c>
      <c r="C5" s="1088">
        <v>169198</v>
      </c>
      <c r="D5" s="1088">
        <v>376240</v>
      </c>
      <c r="E5" s="1087">
        <f>C5+D5</f>
        <v>545438</v>
      </c>
      <c r="F5" s="1088">
        <v>320751</v>
      </c>
      <c r="G5" s="1088">
        <v>358454</v>
      </c>
      <c r="H5" s="1087">
        <f>F5+G5</f>
        <v>679205</v>
      </c>
      <c r="I5" s="1089">
        <f t="shared" ref="I5:I19" si="0">E5+H5</f>
        <v>1224643</v>
      </c>
      <c r="K5" s="94"/>
    </row>
    <row r="6" spans="1:15" ht="27.75">
      <c r="A6">
        <v>2009</v>
      </c>
      <c r="B6" s="1090" t="s">
        <v>185</v>
      </c>
      <c r="C6" s="1088">
        <v>213701</v>
      </c>
      <c r="D6" s="1088">
        <v>401930</v>
      </c>
      <c r="E6" s="1087">
        <f t="shared" ref="E6:E19" si="1">C6+D6</f>
        <v>615631</v>
      </c>
      <c r="F6" s="1088">
        <v>408348</v>
      </c>
      <c r="G6" s="1088">
        <v>380246</v>
      </c>
      <c r="H6" s="1087">
        <f t="shared" ref="H6:H19" si="2">F6+G6</f>
        <v>788594</v>
      </c>
      <c r="I6" s="1089">
        <f t="shared" si="0"/>
        <v>1404225</v>
      </c>
      <c r="K6" s="94"/>
    </row>
    <row r="7" spans="1:15" ht="27.75">
      <c r="A7">
        <v>2010</v>
      </c>
      <c r="B7" s="1086" t="s">
        <v>186</v>
      </c>
      <c r="C7" s="1088">
        <v>328922</v>
      </c>
      <c r="D7" s="1088">
        <v>575714</v>
      </c>
      <c r="E7" s="1087">
        <f t="shared" si="1"/>
        <v>904636</v>
      </c>
      <c r="F7" s="1088">
        <v>574328</v>
      </c>
      <c r="G7" s="1088">
        <v>534822</v>
      </c>
      <c r="H7" s="1087">
        <f t="shared" si="2"/>
        <v>1109150</v>
      </c>
      <c r="I7" s="1089">
        <f t="shared" si="0"/>
        <v>2013786</v>
      </c>
      <c r="K7" s="94"/>
      <c r="L7" s="96"/>
    </row>
    <row r="8" spans="1:15" ht="27.75">
      <c r="A8">
        <v>2011</v>
      </c>
      <c r="B8" s="1090" t="s">
        <v>187</v>
      </c>
      <c r="C8" s="1088">
        <v>319816</v>
      </c>
      <c r="D8" s="1088">
        <v>579358</v>
      </c>
      <c r="E8" s="1087">
        <f t="shared" si="1"/>
        <v>899174</v>
      </c>
      <c r="F8" s="1088">
        <v>563959</v>
      </c>
      <c r="G8" s="1088">
        <v>540294</v>
      </c>
      <c r="H8" s="1087">
        <f t="shared" si="2"/>
        <v>1104253</v>
      </c>
      <c r="I8" s="1089">
        <f t="shared" si="0"/>
        <v>2003427</v>
      </c>
      <c r="K8" s="94"/>
      <c r="L8" s="96"/>
    </row>
    <row r="9" spans="1:15" ht="27.75">
      <c r="A9">
        <v>2012</v>
      </c>
      <c r="B9" s="1086" t="s">
        <v>197</v>
      </c>
      <c r="C9" s="1088">
        <v>446880</v>
      </c>
      <c r="D9" s="1088">
        <v>584446</v>
      </c>
      <c r="E9" s="1087">
        <f t="shared" si="1"/>
        <v>1031326</v>
      </c>
      <c r="F9" s="1088">
        <v>731160</v>
      </c>
      <c r="G9" s="1088">
        <v>540865</v>
      </c>
      <c r="H9" s="1087">
        <f t="shared" si="2"/>
        <v>1272025</v>
      </c>
      <c r="I9" s="1089">
        <f t="shared" si="0"/>
        <v>2303351</v>
      </c>
      <c r="K9" s="94"/>
    </row>
    <row r="10" spans="1:15" ht="27.75">
      <c r="A10">
        <v>2013</v>
      </c>
      <c r="B10" s="1090" t="s">
        <v>207</v>
      </c>
      <c r="C10" s="1088">
        <v>625451</v>
      </c>
      <c r="D10" s="1088">
        <v>617980</v>
      </c>
      <c r="E10" s="1087">
        <f t="shared" si="1"/>
        <v>1243431</v>
      </c>
      <c r="F10" s="1088">
        <v>942774</v>
      </c>
      <c r="G10" s="1088">
        <v>565548</v>
      </c>
      <c r="H10" s="1087">
        <f t="shared" si="2"/>
        <v>1508322</v>
      </c>
      <c r="I10" s="1089">
        <f t="shared" si="0"/>
        <v>2751753</v>
      </c>
      <c r="K10" s="94"/>
    </row>
    <row r="11" spans="1:15" ht="27.75">
      <c r="A11">
        <v>2014</v>
      </c>
      <c r="B11" s="1086" t="s">
        <v>228</v>
      </c>
      <c r="C11" s="1088">
        <v>760801</v>
      </c>
      <c r="D11" s="1088">
        <v>639717</v>
      </c>
      <c r="E11" s="1087">
        <f t="shared" si="1"/>
        <v>1400518</v>
      </c>
      <c r="F11" s="1088">
        <v>1034413</v>
      </c>
      <c r="G11" s="1088">
        <v>580715</v>
      </c>
      <c r="H11" s="1087">
        <f t="shared" si="2"/>
        <v>1615128</v>
      </c>
      <c r="I11" s="1089">
        <f t="shared" si="0"/>
        <v>3015646</v>
      </c>
      <c r="J11" s="58"/>
      <c r="K11" s="94"/>
    </row>
    <row r="12" spans="1:15" ht="27.75">
      <c r="A12">
        <v>2015</v>
      </c>
      <c r="B12" s="1086" t="s">
        <v>403</v>
      </c>
      <c r="C12" s="1088">
        <v>965980</v>
      </c>
      <c r="D12" s="1088">
        <v>606813</v>
      </c>
      <c r="E12" s="1087">
        <f t="shared" si="1"/>
        <v>1572793</v>
      </c>
      <c r="F12" s="1088">
        <v>1198725</v>
      </c>
      <c r="G12" s="1088">
        <v>545887</v>
      </c>
      <c r="H12" s="1087">
        <f t="shared" si="2"/>
        <v>1744612</v>
      </c>
      <c r="I12" s="1089">
        <f t="shared" si="0"/>
        <v>3317405</v>
      </c>
      <c r="J12" s="42"/>
      <c r="K12" s="94"/>
    </row>
    <row r="13" spans="1:15" ht="27.75">
      <c r="A13">
        <v>2016</v>
      </c>
      <c r="B13" s="1086" t="s">
        <v>415</v>
      </c>
      <c r="C13" s="1088">
        <v>958091</v>
      </c>
      <c r="D13" s="1088">
        <v>617507</v>
      </c>
      <c r="E13" s="1087">
        <f t="shared" si="1"/>
        <v>1575598</v>
      </c>
      <c r="F13" s="1088">
        <v>1210866</v>
      </c>
      <c r="G13" s="1088">
        <v>560604</v>
      </c>
      <c r="H13" s="1087">
        <f t="shared" si="2"/>
        <v>1771470</v>
      </c>
      <c r="I13" s="1089">
        <f t="shared" si="0"/>
        <v>3347068</v>
      </c>
      <c r="J13" s="12"/>
    </row>
    <row r="14" spans="1:15" ht="27.75">
      <c r="B14" s="1086" t="s">
        <v>431</v>
      </c>
      <c r="C14" s="1088">
        <v>1093168</v>
      </c>
      <c r="D14" s="1088">
        <v>584707</v>
      </c>
      <c r="E14" s="1087">
        <f t="shared" si="1"/>
        <v>1677875</v>
      </c>
      <c r="F14" s="1088">
        <v>1335044</v>
      </c>
      <c r="G14" s="1088">
        <v>533769</v>
      </c>
      <c r="H14" s="1087">
        <f t="shared" si="2"/>
        <v>1868813</v>
      </c>
      <c r="I14" s="1089">
        <f t="shared" si="0"/>
        <v>3546688</v>
      </c>
      <c r="J14" s="12"/>
    </row>
    <row r="15" spans="1:15" ht="27.75">
      <c r="B15" s="1086" t="s">
        <v>445</v>
      </c>
      <c r="C15" s="1088">
        <v>1152483</v>
      </c>
      <c r="D15" s="1088">
        <v>559698</v>
      </c>
      <c r="E15" s="1087">
        <f t="shared" si="1"/>
        <v>1712181</v>
      </c>
      <c r="F15" s="1088">
        <v>1397915</v>
      </c>
      <c r="G15" s="1088">
        <v>510054</v>
      </c>
      <c r="H15" s="1087">
        <f t="shared" si="2"/>
        <v>1907969</v>
      </c>
      <c r="I15" s="1089">
        <f t="shared" si="0"/>
        <v>3620150</v>
      </c>
      <c r="J15" s="12"/>
    </row>
    <row r="16" spans="1:15" ht="27.75">
      <c r="B16" s="1086" t="s">
        <v>525</v>
      </c>
      <c r="C16" s="1088">
        <v>1234201</v>
      </c>
      <c r="D16" s="1088">
        <v>524150</v>
      </c>
      <c r="E16" s="1087">
        <f t="shared" si="1"/>
        <v>1758351</v>
      </c>
      <c r="F16" s="1088">
        <v>1492342</v>
      </c>
      <c r="G16" s="1088">
        <v>475569</v>
      </c>
      <c r="H16" s="1087">
        <f t="shared" si="2"/>
        <v>1967911</v>
      </c>
      <c r="I16" s="1089">
        <f t="shared" si="0"/>
        <v>3726262</v>
      </c>
      <c r="J16" s="12"/>
    </row>
    <row r="17" spans="2:11" ht="27.75">
      <c r="B17" s="1086" t="s">
        <v>564</v>
      </c>
      <c r="C17" s="1088">
        <v>2285213</v>
      </c>
      <c r="D17" s="1088">
        <v>568211</v>
      </c>
      <c r="E17" s="1087">
        <f t="shared" si="1"/>
        <v>2853424</v>
      </c>
      <c r="F17" s="1088">
        <v>2370917</v>
      </c>
      <c r="G17" s="1088">
        <v>522498</v>
      </c>
      <c r="H17" s="1087">
        <f t="shared" si="2"/>
        <v>2893415</v>
      </c>
      <c r="I17" s="1089">
        <f t="shared" si="0"/>
        <v>5746839</v>
      </c>
      <c r="J17" s="12"/>
    </row>
    <row r="18" spans="2:11" ht="27.75">
      <c r="B18" s="1086" t="s">
        <v>679</v>
      </c>
      <c r="C18" s="1088">
        <v>2336934</v>
      </c>
      <c r="D18" s="1088">
        <v>520053</v>
      </c>
      <c r="E18" s="1087">
        <f t="shared" si="1"/>
        <v>2856987</v>
      </c>
      <c r="F18" s="1088">
        <v>2414928</v>
      </c>
      <c r="G18" s="1088">
        <v>475534</v>
      </c>
      <c r="H18" s="1087">
        <f t="shared" si="2"/>
        <v>2890462</v>
      </c>
      <c r="I18" s="1089">
        <f t="shared" si="0"/>
        <v>5747449</v>
      </c>
      <c r="J18" s="12"/>
    </row>
    <row r="19" spans="2:11" ht="27.75">
      <c r="B19" s="1086" t="s">
        <v>961</v>
      </c>
      <c r="C19" s="1088">
        <v>2381458</v>
      </c>
      <c r="D19" s="1088">
        <v>492034</v>
      </c>
      <c r="E19" s="1087">
        <f t="shared" si="1"/>
        <v>2873492</v>
      </c>
      <c r="F19" s="1088">
        <v>2449336</v>
      </c>
      <c r="G19" s="1088">
        <v>447373</v>
      </c>
      <c r="H19" s="1087">
        <f t="shared" si="2"/>
        <v>2896709</v>
      </c>
      <c r="I19" s="1089">
        <f t="shared" si="0"/>
        <v>5770201</v>
      </c>
      <c r="J19" s="12"/>
    </row>
    <row r="20" spans="2:11" ht="27.75">
      <c r="B20" s="1086" t="str">
        <f>+Tabla12[[#This Row],[Año]]</f>
        <v>Jun.23</v>
      </c>
      <c r="C20" s="1091">
        <f>+'Resumen EEp'!D37</f>
        <v>2380849</v>
      </c>
      <c r="D20" s="1091">
        <f>+'Resumen EEp'!D38</f>
        <v>493750</v>
      </c>
      <c r="E20" s="1087">
        <f>C20+D20</f>
        <v>2874599</v>
      </c>
      <c r="F20" s="1091">
        <f>+'Resumen EEp'!E37</f>
        <v>2447459</v>
      </c>
      <c r="G20" s="1091">
        <f>+'Resumen EEp'!E38</f>
        <v>449951</v>
      </c>
      <c r="H20" s="1087">
        <f>F20+G20</f>
        <v>2897410</v>
      </c>
      <c r="I20" s="1089">
        <f>E20+H20</f>
        <v>5772009</v>
      </c>
      <c r="J20" s="12"/>
    </row>
    <row r="21" spans="2:11" ht="35.25" customHeight="1">
      <c r="B21" s="1924" t="s">
        <v>1091</v>
      </c>
      <c r="C21" s="1924"/>
      <c r="D21" s="1924"/>
      <c r="E21" s="1924"/>
      <c r="F21" s="1924"/>
      <c r="G21" s="1924"/>
      <c r="H21" s="1924"/>
      <c r="I21" s="1924"/>
      <c r="J21" s="12"/>
    </row>
    <row r="22" spans="2:11" ht="25.5" customHeight="1">
      <c r="B22" s="1923"/>
      <c r="C22" s="1923"/>
      <c r="D22" s="1923"/>
      <c r="E22" s="1923"/>
      <c r="F22" s="1923"/>
      <c r="G22" s="1923"/>
      <c r="H22" s="1923"/>
      <c r="I22" s="1923"/>
      <c r="J22" s="12"/>
    </row>
    <row r="23" spans="2:11" ht="25.5" customHeight="1">
      <c r="B23" s="115"/>
      <c r="C23" s="115"/>
      <c r="D23" s="115"/>
      <c r="E23" s="115"/>
      <c r="F23" s="115"/>
      <c r="G23" s="115"/>
      <c r="H23" s="115"/>
      <c r="I23" s="115"/>
      <c r="J23" s="12"/>
      <c r="K23" s="95"/>
    </row>
    <row r="24" spans="2:11" ht="25.5" customHeight="1">
      <c r="I24" s="12"/>
      <c r="J24" s="12"/>
      <c r="K24" s="95"/>
    </row>
    <row r="25" spans="2:11" ht="25.5" customHeight="1">
      <c r="B25" s="12"/>
      <c r="C25" s="12"/>
      <c r="D25" s="12"/>
      <c r="E25" s="12"/>
      <c r="F25" s="12"/>
      <c r="G25" s="12"/>
      <c r="I25" s="12"/>
      <c r="J25" s="12"/>
      <c r="K25" s="95"/>
    </row>
    <row r="26" spans="2:11" ht="25.5" customHeight="1">
      <c r="B26" s="12"/>
      <c r="C26" s="12"/>
      <c r="D26" s="12"/>
      <c r="E26" s="12"/>
      <c r="F26" s="12"/>
      <c r="G26" s="12"/>
      <c r="I26" s="12"/>
      <c r="J26" s="12"/>
      <c r="K26" s="95"/>
    </row>
    <row r="27" spans="2:11" ht="25.5" customHeight="1">
      <c r="B27" s="12"/>
      <c r="C27" s="12"/>
      <c r="D27" s="12"/>
      <c r="E27" s="12"/>
      <c r="F27" s="12"/>
      <c r="G27" s="12"/>
      <c r="H27" s="12"/>
      <c r="I27" s="12"/>
      <c r="J27" s="12"/>
      <c r="K27" s="95"/>
    </row>
    <row r="28" spans="2:11" ht="25.5" customHeight="1">
      <c r="B28" s="12"/>
      <c r="C28" s="12"/>
      <c r="D28" s="12"/>
      <c r="E28" s="12"/>
      <c r="F28" s="12"/>
      <c r="G28" s="12"/>
      <c r="H28" s="12"/>
      <c r="I28" s="12"/>
      <c r="J28" s="12"/>
      <c r="K28" s="95"/>
    </row>
    <row r="29" spans="2:11" ht="25.5" customHeight="1">
      <c r="B29" s="12"/>
      <c r="C29" s="12"/>
      <c r="D29" s="12"/>
      <c r="E29" s="12"/>
      <c r="F29" s="12"/>
      <c r="G29" s="12"/>
      <c r="H29" s="12"/>
      <c r="I29" s="12"/>
      <c r="J29" s="12"/>
    </row>
    <row r="30" spans="2:11" ht="25.5" customHeight="1">
      <c r="B30" s="12"/>
      <c r="C30" s="12"/>
      <c r="D30" s="12"/>
      <c r="E30" s="12"/>
      <c r="F30" s="12"/>
      <c r="G30" s="12"/>
      <c r="H30" s="12"/>
      <c r="I30" s="12"/>
      <c r="J30" s="12"/>
      <c r="K30" s="95"/>
    </row>
    <row r="31" spans="2:11" ht="25.5" customHeight="1">
      <c r="B31" s="12"/>
      <c r="C31" s="12"/>
      <c r="D31" s="12"/>
      <c r="E31" s="12"/>
      <c r="F31" s="12"/>
      <c r="G31" s="12"/>
      <c r="H31" s="12"/>
      <c r="I31" s="12"/>
      <c r="K31" s="95"/>
    </row>
    <row r="32" spans="2:11">
      <c r="B32" s="12"/>
      <c r="C32" s="12"/>
      <c r="D32" s="12"/>
      <c r="E32" s="12"/>
      <c r="F32" s="12"/>
      <c r="G32" s="12"/>
      <c r="H32" s="12"/>
      <c r="I32" s="12"/>
      <c r="K32" s="93"/>
    </row>
    <row r="33" spans="2:15" ht="99.75" customHeight="1">
      <c r="B33" s="12"/>
      <c r="C33" s="12"/>
      <c r="D33" s="12"/>
      <c r="E33" s="12"/>
      <c r="F33" s="12"/>
      <c r="G33" s="12"/>
      <c r="H33" s="12"/>
      <c r="I33" s="12"/>
    </row>
    <row r="36" spans="2:15" ht="51" customHeight="1">
      <c r="J36" s="92"/>
    </row>
    <row r="37" spans="2:15" ht="78" customHeight="1">
      <c r="K37" s="92"/>
      <c r="L37" s="85"/>
      <c r="M37" s="85"/>
      <c r="N37" s="85"/>
      <c r="O37" s="85"/>
    </row>
    <row r="39" spans="2:15" ht="23.25">
      <c r="B39" s="92"/>
      <c r="C39" s="92"/>
      <c r="D39" s="92"/>
      <c r="E39" s="92"/>
      <c r="F39" s="92"/>
      <c r="G39" s="92"/>
      <c r="H39" s="92"/>
      <c r="I39" s="92"/>
    </row>
    <row r="42" spans="2:15" ht="88.5" customHeight="1"/>
  </sheetData>
  <mergeCells count="4">
    <mergeCell ref="B1:J1"/>
    <mergeCell ref="B2:J2"/>
    <mergeCell ref="B22:I22"/>
    <mergeCell ref="B21:I21"/>
  </mergeCells>
  <conditionalFormatting sqref="C20:D20 F20:G20">
    <cfRule type="cellIs" dxfId="554"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70" zoomScaleNormal="100" zoomScaleSheetLayoutView="70" workbookViewId="0">
      <selection activeCell="A6" sqref="A6:J27"/>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T54"/>
  <sheetViews>
    <sheetView showGridLines="0" view="pageBreakPreview" zoomScale="85" zoomScaleNormal="100" zoomScaleSheetLayoutView="85" workbookViewId="0">
      <selection activeCell="A6" sqref="A6:J27"/>
    </sheetView>
  </sheetViews>
  <sheetFormatPr baseColWidth="10" defaultColWidth="11.42578125" defaultRowHeight="15"/>
  <cols>
    <col min="7" max="8" width="15" customWidth="1"/>
    <col min="9" max="9" width="16.28515625" customWidth="1"/>
    <col min="11" max="11" width="17.7109375" customWidth="1"/>
    <col min="15" max="15" width="13.5703125" style="41" customWidth="1"/>
    <col min="16" max="16" width="9.85546875" customWidth="1"/>
    <col min="17" max="17" width="11" customWidth="1"/>
    <col min="19" max="19" width="15.5703125" customWidth="1"/>
    <col min="20" max="20" width="17.5703125" customWidth="1"/>
  </cols>
  <sheetData>
    <row r="5" spans="1:20" ht="15.75" customHeight="1"/>
    <row r="6" spans="1:20">
      <c r="A6" s="1927" t="s">
        <v>1160</v>
      </c>
      <c r="B6" s="1928"/>
      <c r="C6" s="1928"/>
      <c r="D6" s="1928"/>
      <c r="E6" s="1928"/>
      <c r="F6" s="1928"/>
      <c r="G6" s="1928"/>
      <c r="H6" s="1928"/>
      <c r="I6" s="1928"/>
      <c r="J6" s="1928"/>
      <c r="K6" s="1928"/>
      <c r="L6" s="1928"/>
    </row>
    <row r="7" spans="1:20">
      <c r="A7" s="1928"/>
      <c r="B7" s="1928"/>
      <c r="C7" s="1928"/>
      <c r="D7" s="1928"/>
      <c r="E7" s="1928"/>
      <c r="F7" s="1928"/>
      <c r="G7" s="1928"/>
      <c r="H7" s="1928"/>
      <c r="I7" s="1928"/>
      <c r="J7" s="1928"/>
      <c r="K7" s="1928"/>
      <c r="L7" s="1928"/>
    </row>
    <row r="8" spans="1:20">
      <c r="A8" s="1928"/>
      <c r="B8" s="1928"/>
      <c r="C8" s="1928"/>
      <c r="D8" s="1928"/>
      <c r="E8" s="1928"/>
      <c r="F8" s="1928"/>
      <c r="G8" s="1928"/>
      <c r="H8" s="1928"/>
      <c r="I8" s="1928"/>
      <c r="J8" s="1928"/>
      <c r="K8" s="1928"/>
      <c r="L8" s="1928"/>
    </row>
    <row r="9" spans="1:20">
      <c r="A9" s="1928"/>
      <c r="B9" s="1928"/>
      <c r="C9" s="1928"/>
      <c r="D9" s="1928"/>
      <c r="E9" s="1928"/>
      <c r="F9" s="1928"/>
      <c r="G9" s="1928"/>
      <c r="H9" s="1928"/>
      <c r="I9" s="1928"/>
      <c r="J9" s="1928"/>
      <c r="K9" s="1928"/>
      <c r="L9" s="1928"/>
    </row>
    <row r="10" spans="1:20">
      <c r="A10" s="1928"/>
      <c r="B10" s="1928"/>
      <c r="C10" s="1928"/>
      <c r="D10" s="1928"/>
      <c r="E10" s="1928"/>
      <c r="F10" s="1928"/>
      <c r="G10" s="1928"/>
      <c r="H10" s="1928"/>
      <c r="I10" s="1928"/>
      <c r="J10" s="1928"/>
      <c r="K10" s="1928"/>
      <c r="L10" s="1928"/>
    </row>
    <row r="11" spans="1:20">
      <c r="A11" s="1928"/>
      <c r="B11" s="1928"/>
      <c r="C11" s="1928"/>
      <c r="D11" s="1928"/>
      <c r="E11" s="1928"/>
      <c r="F11" s="1928"/>
      <c r="G11" s="1928"/>
      <c r="H11" s="1928"/>
      <c r="I11" s="1928"/>
      <c r="J11" s="1928"/>
      <c r="K11" s="1928"/>
      <c r="L11" s="1928"/>
    </row>
    <row r="12" spans="1:20">
      <c r="A12" s="1928"/>
      <c r="B12" s="1928"/>
      <c r="C12" s="1928"/>
      <c r="D12" s="1928"/>
      <c r="E12" s="1928"/>
      <c r="F12" s="1928"/>
      <c r="G12" s="1928"/>
      <c r="H12" s="1928"/>
      <c r="I12" s="1928"/>
      <c r="J12" s="1928"/>
      <c r="K12" s="1928"/>
      <c r="L12" s="1928"/>
    </row>
    <row r="13" spans="1:20">
      <c r="A13" s="1928"/>
      <c r="B13" s="1928"/>
      <c r="C13" s="1928"/>
      <c r="D13" s="1928"/>
      <c r="E13" s="1928"/>
      <c r="F13" s="1928"/>
      <c r="G13" s="1928"/>
      <c r="H13" s="1928"/>
      <c r="I13" s="1928"/>
      <c r="J13" s="1928"/>
      <c r="K13" s="1928"/>
      <c r="L13" s="1928"/>
    </row>
    <row r="14" spans="1:20" ht="15.75">
      <c r="A14" s="1928"/>
      <c r="B14" s="1928"/>
      <c r="C14" s="1928"/>
      <c r="D14" s="1928"/>
      <c r="E14" s="1928"/>
      <c r="F14" s="1928"/>
      <c r="G14" s="1928"/>
      <c r="H14" s="1928"/>
      <c r="I14" s="1928"/>
      <c r="J14" s="1928"/>
      <c r="K14" s="1928"/>
      <c r="L14" s="1928"/>
      <c r="N14" s="307"/>
    </row>
    <row r="15" spans="1:20">
      <c r="A15" s="1928"/>
      <c r="B15" s="1928"/>
      <c r="C15" s="1928"/>
      <c r="D15" s="1928"/>
      <c r="E15" s="1928"/>
      <c r="F15" s="1928"/>
      <c r="G15" s="1928"/>
      <c r="H15" s="1928"/>
      <c r="I15" s="1928"/>
      <c r="J15" s="1928"/>
      <c r="K15" s="1928"/>
      <c r="L15" s="1928"/>
      <c r="T15" s="174"/>
    </row>
    <row r="16" spans="1:20">
      <c r="A16" s="1928"/>
      <c r="B16" s="1928"/>
      <c r="C16" s="1928"/>
      <c r="D16" s="1928"/>
      <c r="E16" s="1928"/>
      <c r="F16" s="1928"/>
      <c r="G16" s="1928"/>
      <c r="H16" s="1928"/>
      <c r="I16" s="1928"/>
      <c r="J16" s="1928"/>
      <c r="K16" s="1928"/>
      <c r="L16" s="1928"/>
      <c r="T16" s="174"/>
    </row>
    <row r="17" spans="1:20">
      <c r="A17" s="1928"/>
      <c r="B17" s="1928"/>
      <c r="C17" s="1928"/>
      <c r="D17" s="1928"/>
      <c r="E17" s="1928"/>
      <c r="F17" s="1928"/>
      <c r="G17" s="1928"/>
      <c r="H17" s="1928"/>
      <c r="I17" s="1928"/>
      <c r="J17" s="1928"/>
      <c r="K17" s="1928"/>
      <c r="L17" s="1928"/>
      <c r="T17" s="174"/>
    </row>
    <row r="18" spans="1:20">
      <c r="A18" s="1928"/>
      <c r="B18" s="1928"/>
      <c r="C18" s="1928"/>
      <c r="D18" s="1928"/>
      <c r="E18" s="1928"/>
      <c r="F18" s="1928"/>
      <c r="G18" s="1928"/>
      <c r="H18" s="1928"/>
      <c r="I18" s="1928"/>
      <c r="J18" s="1928"/>
      <c r="K18" s="1928"/>
      <c r="L18" s="1928"/>
    </row>
    <row r="19" spans="1:20">
      <c r="A19" s="1928"/>
      <c r="B19" s="1928"/>
      <c r="C19" s="1928"/>
      <c r="D19" s="1928"/>
      <c r="E19" s="1928"/>
      <c r="F19" s="1928"/>
      <c r="G19" s="1928"/>
      <c r="H19" s="1928"/>
      <c r="I19" s="1928"/>
      <c r="J19" s="1928"/>
      <c r="K19" s="1928"/>
      <c r="L19" s="1928"/>
    </row>
    <row r="20" spans="1:20">
      <c r="A20" s="1928"/>
      <c r="B20" s="1928"/>
      <c r="C20" s="1928"/>
      <c r="D20" s="1928"/>
      <c r="E20" s="1928"/>
      <c r="F20" s="1928"/>
      <c r="G20" s="1928"/>
      <c r="H20" s="1928"/>
      <c r="I20" s="1928"/>
      <c r="J20" s="1928"/>
      <c r="K20" s="1928"/>
      <c r="L20" s="1928"/>
    </row>
    <row r="21" spans="1:20">
      <c r="A21" s="1928"/>
      <c r="B21" s="1928"/>
      <c r="C21" s="1928"/>
      <c r="D21" s="1928"/>
      <c r="E21" s="1928"/>
      <c r="F21" s="1928"/>
      <c r="G21" s="1928"/>
      <c r="H21" s="1928"/>
      <c r="I21" s="1928"/>
      <c r="J21" s="1928"/>
      <c r="K21" s="1928"/>
      <c r="L21" s="1928"/>
    </row>
    <row r="22" spans="1:20">
      <c r="A22" s="1928"/>
      <c r="B22" s="1928"/>
      <c r="C22" s="1928"/>
      <c r="D22" s="1928"/>
      <c r="E22" s="1928"/>
      <c r="F22" s="1928"/>
      <c r="G22" s="1928"/>
      <c r="H22" s="1928"/>
      <c r="I22" s="1928"/>
      <c r="J22" s="1928"/>
      <c r="K22" s="1928"/>
      <c r="L22" s="1928"/>
    </row>
    <row r="23" spans="1:20">
      <c r="A23" s="1928"/>
      <c r="B23" s="1928"/>
      <c r="C23" s="1928"/>
      <c r="D23" s="1928"/>
      <c r="E23" s="1928"/>
      <c r="F23" s="1928"/>
      <c r="G23" s="1928"/>
      <c r="H23" s="1928"/>
      <c r="I23" s="1928"/>
      <c r="J23" s="1928"/>
      <c r="K23" s="1928"/>
      <c r="L23" s="1928"/>
    </row>
    <row r="24" spans="1:20">
      <c r="A24" s="1928"/>
      <c r="B24" s="1928"/>
      <c r="C24" s="1928"/>
      <c r="D24" s="1928"/>
      <c r="E24" s="1928"/>
      <c r="F24" s="1928"/>
      <c r="G24" s="1928"/>
      <c r="H24" s="1928"/>
      <c r="I24" s="1928"/>
      <c r="J24" s="1928"/>
      <c r="K24" s="1928"/>
      <c r="L24" s="1928"/>
      <c r="R24" s="46"/>
    </row>
    <row r="25" spans="1:20" ht="30">
      <c r="A25" s="1928"/>
      <c r="B25" s="1928"/>
      <c r="C25" s="1928"/>
      <c r="D25" s="1928"/>
      <c r="E25" s="1928"/>
      <c r="F25" s="1928"/>
      <c r="G25" s="1928"/>
      <c r="H25" s="1928"/>
      <c r="I25" s="1928"/>
      <c r="J25" s="1928"/>
      <c r="K25" s="1928"/>
      <c r="L25" s="1928"/>
      <c r="N25" s="275" t="s">
        <v>1</v>
      </c>
      <c r="O25" s="275" t="str">
        <f>+' III.4.2.Afil. SFSP Anual.'!C5</f>
        <v>Decreto No. 342-09</v>
      </c>
      <c r="P25" s="275" t="str">
        <f>+' III.4.2.Afil. SFSP Anual.'!D5</f>
        <v>Decreto No.18-19</v>
      </c>
      <c r="Q25" s="275" t="str">
        <f>+' III.4.2.Afil. SFSP Anual.'!E5</f>
        <v>Decreto No. 371-16</v>
      </c>
      <c r="R25" s="275" t="str">
        <f>+' III.4.2.Afil. SFSP Anual.'!F5</f>
        <v>Decreto No. 159-17</v>
      </c>
      <c r="S25" s="275" t="str">
        <f>+' III.4.2.Afil. SFSP Anual.'!G5</f>
        <v>Res. SISALRIL No. 207-2016</v>
      </c>
    </row>
    <row r="26" spans="1:20">
      <c r="A26" s="1928"/>
      <c r="B26" s="1928"/>
      <c r="C26" s="1928"/>
      <c r="D26" s="1928"/>
      <c r="E26" s="1928"/>
      <c r="F26" s="1928"/>
      <c r="G26" s="1928"/>
      <c r="H26" s="1928"/>
      <c r="I26" s="1928"/>
      <c r="J26" s="1928"/>
      <c r="K26" s="1928"/>
      <c r="L26" s="1928"/>
      <c r="N26" s="278">
        <f>+O26+P26+Q26+R26+S26</f>
        <v>105409</v>
      </c>
      <c r="O26" s="279">
        <f>+' III.4.2.Afil. SFSP Anual.'!C20</f>
        <v>18443</v>
      </c>
      <c r="P26" s="279">
        <f>+' III.4.2.Afil. SFSP Anual.'!D20</f>
        <v>22743</v>
      </c>
      <c r="Q26" s="279">
        <f>+' III.4.2.Afil. SFSP Anual.'!E20</f>
        <v>5728</v>
      </c>
      <c r="R26" s="279">
        <f>+' III.4.2.Afil. SFSP Anual.'!F20</f>
        <v>27694</v>
      </c>
      <c r="S26" s="279">
        <f>+' III.4.2.Afil. SFSP Anual.'!G20</f>
        <v>30801</v>
      </c>
    </row>
    <row r="27" spans="1:20">
      <c r="A27" s="1928"/>
      <c r="B27" s="1928"/>
      <c r="C27" s="1928"/>
      <c r="D27" s="1928"/>
      <c r="E27" s="1928"/>
      <c r="F27" s="1928"/>
      <c r="G27" s="1928"/>
      <c r="H27" s="1928"/>
      <c r="I27" s="1928"/>
      <c r="J27" s="1928"/>
      <c r="K27" s="1928"/>
      <c r="L27" s="1928"/>
      <c r="N27" s="272">
        <f t="shared" ref="N27:S27" si="0">+N26/$N$26</f>
        <v>1</v>
      </c>
      <c r="O27" s="272">
        <f t="shared" si="0"/>
        <v>0.17496608448993919</v>
      </c>
      <c r="P27" s="272">
        <f t="shared" si="0"/>
        <v>0.21575956512252276</v>
      </c>
      <c r="Q27" s="272">
        <f t="shared" si="0"/>
        <v>5.4340710944985722E-2</v>
      </c>
      <c r="R27" s="272">
        <f t="shared" si="0"/>
        <v>0.26272898898576025</v>
      </c>
      <c r="S27" s="272">
        <f t="shared" si="0"/>
        <v>0.29220465045679211</v>
      </c>
    </row>
    <row r="28" spans="1:20" ht="58.5" customHeight="1">
      <c r="A28" s="1928"/>
      <c r="B28" s="1928"/>
      <c r="C28" s="1928"/>
      <c r="D28" s="1928"/>
      <c r="E28" s="1928"/>
      <c r="F28" s="1928"/>
      <c r="G28" s="1928"/>
      <c r="H28" s="1928"/>
      <c r="I28" s="1928"/>
      <c r="J28" s="1928"/>
      <c r="K28" s="1928"/>
      <c r="L28" s="1928"/>
    </row>
    <row r="29" spans="1:20">
      <c r="A29" s="1928"/>
      <c r="B29" s="1928"/>
      <c r="C29" s="1928"/>
      <c r="D29" s="1928"/>
      <c r="E29" s="1928"/>
      <c r="F29" s="1928"/>
      <c r="G29" s="1928"/>
      <c r="H29" s="1928"/>
      <c r="I29" s="1928"/>
      <c r="J29" s="1928"/>
      <c r="K29" s="1928"/>
      <c r="L29" s="1928"/>
      <c r="O29"/>
    </row>
    <row r="30" spans="1:20" ht="65.25" customHeight="1">
      <c r="A30" s="1928"/>
      <c r="B30" s="1928"/>
      <c r="C30" s="1928"/>
      <c r="D30" s="1928"/>
      <c r="E30" s="1928"/>
      <c r="F30" s="1928"/>
      <c r="G30" s="1928"/>
      <c r="H30" s="1928"/>
      <c r="I30" s="1928"/>
      <c r="J30" s="1928"/>
      <c r="K30" s="1928"/>
      <c r="L30" s="1928"/>
      <c r="O30"/>
    </row>
    <row r="31" spans="1:20" ht="75.75" customHeight="1">
      <c r="A31" s="1928"/>
      <c r="B31" s="1928"/>
      <c r="C31" s="1928"/>
      <c r="D31" s="1928"/>
      <c r="E31" s="1928"/>
      <c r="F31" s="1928"/>
      <c r="G31" s="1928"/>
      <c r="H31" s="1928"/>
      <c r="I31" s="1928"/>
      <c r="J31" s="1928"/>
      <c r="K31" s="1928"/>
      <c r="L31" s="1928"/>
      <c r="O31" s="1926"/>
      <c r="P31" s="1925"/>
    </row>
    <row r="32" spans="1:20">
      <c r="A32" s="1928"/>
      <c r="B32" s="1928"/>
      <c r="C32" s="1928"/>
      <c r="D32" s="1928"/>
      <c r="E32" s="1928"/>
      <c r="F32" s="1928"/>
      <c r="G32" s="1928"/>
      <c r="H32" s="1928"/>
      <c r="I32" s="1928"/>
      <c r="J32" s="1928"/>
      <c r="K32" s="1928"/>
      <c r="L32" s="1928"/>
      <c r="O32" s="1926"/>
      <c r="P32" s="1925"/>
    </row>
    <row r="33" spans="1:16">
      <c r="A33" s="1928"/>
      <c r="B33" s="1928"/>
      <c r="C33" s="1928"/>
      <c r="D33" s="1928"/>
      <c r="E33" s="1928"/>
      <c r="F33" s="1928"/>
      <c r="G33" s="1928"/>
      <c r="H33" s="1928"/>
      <c r="I33" s="1928"/>
      <c r="J33" s="1928"/>
      <c r="K33" s="1928"/>
      <c r="L33" s="1928"/>
      <c r="O33" s="1926"/>
      <c r="P33" s="1925"/>
    </row>
    <row r="34" spans="1:16">
      <c r="A34" s="174"/>
      <c r="B34" s="174"/>
      <c r="C34" s="174"/>
      <c r="D34" s="174"/>
      <c r="E34" s="174"/>
      <c r="F34" s="174"/>
      <c r="G34" s="174"/>
      <c r="H34" s="174"/>
      <c r="I34" s="174"/>
      <c r="J34" s="174"/>
      <c r="K34" s="174"/>
      <c r="L34" s="174"/>
      <c r="O34" s="1926"/>
      <c r="P34" s="1925"/>
    </row>
    <row r="35" spans="1:16">
      <c r="A35" s="174"/>
      <c r="B35" s="174"/>
      <c r="C35" s="174"/>
      <c r="D35" s="174"/>
      <c r="E35" s="174"/>
      <c r="F35" s="174"/>
      <c r="G35" s="174"/>
      <c r="H35" s="174"/>
      <c r="I35" s="174"/>
      <c r="J35" s="174"/>
      <c r="K35" s="174"/>
      <c r="L35" s="174"/>
      <c r="N35" s="174"/>
      <c r="O35"/>
      <c r="P35" s="1925"/>
    </row>
    <row r="36" spans="1:16">
      <c r="A36" s="174"/>
      <c r="B36" s="174"/>
      <c r="C36" s="174"/>
      <c r="D36" s="174"/>
      <c r="E36" s="174"/>
      <c r="F36" s="174"/>
      <c r="G36" s="174"/>
      <c r="H36" s="174"/>
      <c r="I36" s="174"/>
      <c r="J36" s="174"/>
      <c r="K36" s="174"/>
      <c r="L36" s="174"/>
      <c r="N36" s="174"/>
    </row>
    <row r="37" spans="1:16">
      <c r="A37" s="174"/>
      <c r="B37" s="174"/>
      <c r="C37" s="174"/>
      <c r="D37" s="174"/>
      <c r="E37" s="174"/>
      <c r="F37" s="174"/>
      <c r="G37" s="174"/>
      <c r="H37" s="174"/>
      <c r="I37" s="174"/>
      <c r="J37" s="174"/>
      <c r="K37" s="174"/>
      <c r="L37" s="174"/>
      <c r="N37" s="174"/>
    </row>
    <row r="38" spans="1:16">
      <c r="A38" s="174"/>
      <c r="B38" s="174"/>
      <c r="C38" s="174"/>
      <c r="D38" s="174"/>
      <c r="E38" s="174"/>
      <c r="F38" s="174"/>
      <c r="G38" s="174"/>
      <c r="H38" s="174"/>
      <c r="I38" s="174"/>
      <c r="J38" s="174"/>
      <c r="K38" s="174"/>
      <c r="L38" s="174"/>
      <c r="N38" s="174"/>
    </row>
    <row r="39" spans="1:16">
      <c r="N39" s="174"/>
    </row>
    <row r="40" spans="1:16">
      <c r="N40" s="174"/>
    </row>
    <row r="41" spans="1:16">
      <c r="N41" s="174"/>
    </row>
    <row r="48" spans="1:16">
      <c r="M48" s="174"/>
    </row>
    <row r="49" spans="13:13">
      <c r="M49" s="174"/>
    </row>
    <row r="50" spans="13:13">
      <c r="M50" s="174"/>
    </row>
    <row r="51" spans="13:13">
      <c r="M51" s="174"/>
    </row>
    <row r="52" spans="13:13">
      <c r="M52" s="174"/>
    </row>
    <row r="53" spans="13:13">
      <c r="M53" s="174"/>
    </row>
    <row r="54" spans="13:13">
      <c r="M54" s="174"/>
    </row>
  </sheetData>
  <mergeCells count="3">
    <mergeCell ref="P31:P35"/>
    <mergeCell ref="O31:O34"/>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J45"/>
  <sheetViews>
    <sheetView showGridLines="0" view="pageBreakPreview" zoomScale="70" zoomScaleNormal="100" zoomScaleSheetLayoutView="70" workbookViewId="0">
      <selection activeCell="A6" sqref="A6:J27"/>
    </sheetView>
  </sheetViews>
  <sheetFormatPr baseColWidth="10" defaultColWidth="11.42578125" defaultRowHeight="15"/>
  <cols>
    <col min="1" max="1" width="16" customWidth="1"/>
    <col min="2" max="2" width="18.28515625" customWidth="1"/>
    <col min="3" max="3" width="14.5703125" customWidth="1"/>
    <col min="4" max="4" width="15.85546875" customWidth="1"/>
    <col min="5" max="5" width="18.28515625" customWidth="1"/>
    <col min="6" max="6" width="19.42578125" customWidth="1"/>
    <col min="7" max="7" width="26.5703125" customWidth="1"/>
    <col min="8" max="8" width="40.140625" customWidth="1"/>
    <col min="9" max="9" width="22.28515625" customWidth="1"/>
    <col min="10" max="10" width="4.42578125" customWidth="1"/>
    <col min="14" max="15" width="13.140625" bestFit="1" customWidth="1"/>
    <col min="16" max="16" width="14.85546875" bestFit="1" customWidth="1"/>
    <col min="17" max="17" width="15.7109375" customWidth="1"/>
    <col min="18" max="18" width="14.42578125" bestFit="1" customWidth="1"/>
    <col min="19" max="19" width="16.42578125" bestFit="1" customWidth="1"/>
    <col min="20" max="20" width="12.85546875" bestFit="1" customWidth="1"/>
    <col min="21" max="21" width="13.42578125" bestFit="1" customWidth="1"/>
    <col min="22" max="22" width="15.85546875" bestFit="1" customWidth="1"/>
  </cols>
  <sheetData>
    <row r="1" spans="1:10" ht="54.75" customHeight="1">
      <c r="A1" s="1932" t="s">
        <v>691</v>
      </c>
      <c r="B1" s="1933"/>
      <c r="C1" s="1933"/>
      <c r="D1" s="1933"/>
      <c r="E1" s="1933"/>
      <c r="F1" s="1933"/>
      <c r="G1" s="1933"/>
      <c r="H1" s="1933"/>
      <c r="I1" s="1934"/>
      <c r="J1" s="91"/>
    </row>
    <row r="2" spans="1:10" ht="24" customHeight="1" thickBot="1">
      <c r="A2" s="1929" t="str">
        <f>+'Resumen EEp'!O1</f>
        <v>Período:  Diciembre 2009 - Junio 2023</v>
      </c>
      <c r="B2" s="1930"/>
      <c r="C2" s="1930"/>
      <c r="D2" s="1930"/>
      <c r="E2" s="1930"/>
      <c r="F2" s="1930"/>
      <c r="G2" s="1930"/>
      <c r="H2" s="1930"/>
      <c r="I2" s="1931"/>
    </row>
    <row r="3" spans="1:10" ht="28.5" customHeight="1">
      <c r="B3" s="73"/>
      <c r="C3" s="73"/>
      <c r="D3" s="73"/>
      <c r="E3" s="73"/>
      <c r="F3" s="73"/>
      <c r="G3" s="73"/>
      <c r="H3" s="73"/>
      <c r="I3" s="73"/>
    </row>
    <row r="4" spans="1:10" s="82" customFormat="1" ht="39" customHeight="1">
      <c r="A4" s="1353"/>
      <c r="B4" s="1354"/>
      <c r="C4" s="1937" t="s">
        <v>561</v>
      </c>
      <c r="D4" s="1937"/>
      <c r="E4" s="1358" t="s">
        <v>553</v>
      </c>
      <c r="F4" s="1358" t="s">
        <v>554</v>
      </c>
      <c r="G4" s="1358" t="s">
        <v>555</v>
      </c>
      <c r="H4" s="4"/>
    </row>
    <row r="5" spans="1:10" s="83" customFormat="1" ht="39.75" customHeight="1">
      <c r="A5" s="1358" t="s">
        <v>11</v>
      </c>
      <c r="B5" s="1358" t="s">
        <v>962</v>
      </c>
      <c r="C5" s="1358" t="s">
        <v>556</v>
      </c>
      <c r="D5" s="1358" t="s">
        <v>557</v>
      </c>
      <c r="E5" s="1358" t="s">
        <v>782</v>
      </c>
      <c r="F5" s="1358" t="s">
        <v>781</v>
      </c>
      <c r="G5" s="1358" t="s">
        <v>560</v>
      </c>
      <c r="H5" s="951"/>
    </row>
    <row r="6" spans="1:10" s="82" customFormat="1" ht="18.75">
      <c r="A6" s="1355">
        <v>2009</v>
      </c>
      <c r="B6" s="1356">
        <f t="shared" ref="B6:B16" si="0">+C6+D6+E6+F6+G6</f>
        <v>18748</v>
      </c>
      <c r="C6" s="1357">
        <v>18748</v>
      </c>
      <c r="D6" s="1357">
        <v>0</v>
      </c>
      <c r="E6" s="1357">
        <v>0</v>
      </c>
      <c r="F6" s="1357">
        <v>0</v>
      </c>
      <c r="G6" s="1357">
        <v>0</v>
      </c>
      <c r="H6" s="4"/>
    </row>
    <row r="7" spans="1:10" s="82" customFormat="1" ht="18.75">
      <c r="A7" s="1355">
        <v>2010</v>
      </c>
      <c r="B7" s="1356">
        <f t="shared" si="0"/>
        <v>27105</v>
      </c>
      <c r="C7" s="1357">
        <v>27105</v>
      </c>
      <c r="D7" s="1357">
        <v>0</v>
      </c>
      <c r="E7" s="1357">
        <v>0</v>
      </c>
      <c r="F7" s="1357">
        <v>0</v>
      </c>
      <c r="G7" s="1357">
        <v>0</v>
      </c>
      <c r="H7" s="4"/>
    </row>
    <row r="8" spans="1:10" s="82" customFormat="1" ht="18.75">
      <c r="A8" s="1355">
        <v>2011</v>
      </c>
      <c r="B8" s="1356">
        <f t="shared" si="0"/>
        <v>29726</v>
      </c>
      <c r="C8" s="1357">
        <v>29726</v>
      </c>
      <c r="D8" s="1357">
        <v>0</v>
      </c>
      <c r="E8" s="1357">
        <v>0</v>
      </c>
      <c r="F8" s="1357">
        <v>0</v>
      </c>
      <c r="G8" s="1357">
        <v>0</v>
      </c>
    </row>
    <row r="9" spans="1:10" s="82" customFormat="1" ht="18.75">
      <c r="A9" s="1355">
        <v>2012</v>
      </c>
      <c r="B9" s="1356">
        <f t="shared" si="0"/>
        <v>30703</v>
      </c>
      <c r="C9" s="1357">
        <v>30703</v>
      </c>
      <c r="D9" s="1357">
        <v>0</v>
      </c>
      <c r="E9" s="1357">
        <v>0</v>
      </c>
      <c r="F9" s="1357">
        <v>0</v>
      </c>
      <c r="G9" s="1357">
        <v>0</v>
      </c>
    </row>
    <row r="10" spans="1:10" ht="18.75">
      <c r="A10" s="1355">
        <v>2013</v>
      </c>
      <c r="B10" s="1356">
        <f t="shared" si="0"/>
        <v>25205</v>
      </c>
      <c r="C10" s="1357">
        <v>25205</v>
      </c>
      <c r="D10" s="1357">
        <v>0</v>
      </c>
      <c r="E10" s="1357">
        <v>0</v>
      </c>
      <c r="F10" s="1357">
        <v>0</v>
      </c>
      <c r="G10" s="1357">
        <v>0</v>
      </c>
      <c r="H10" s="126"/>
    </row>
    <row r="11" spans="1:10" ht="18.75">
      <c r="A11" s="1355">
        <v>2014</v>
      </c>
      <c r="B11" s="1356">
        <f t="shared" si="0"/>
        <v>30370</v>
      </c>
      <c r="C11" s="1357">
        <v>30370</v>
      </c>
      <c r="D11" s="1357">
        <v>0</v>
      </c>
      <c r="E11" s="1357">
        <v>0</v>
      </c>
      <c r="F11" s="1357">
        <v>0</v>
      </c>
      <c r="G11" s="1357">
        <v>0</v>
      </c>
      <c r="H11" s="160"/>
    </row>
    <row r="12" spans="1:10" ht="18.75">
      <c r="A12" s="1355">
        <v>2015</v>
      </c>
      <c r="B12" s="1356">
        <f t="shared" si="0"/>
        <v>30529</v>
      </c>
      <c r="C12" s="1357">
        <v>30529</v>
      </c>
      <c r="D12" s="1357">
        <v>0</v>
      </c>
      <c r="E12" s="1357">
        <v>0</v>
      </c>
      <c r="F12" s="1357">
        <v>0</v>
      </c>
      <c r="G12" s="1357">
        <v>0</v>
      </c>
      <c r="H12" s="1539"/>
    </row>
    <row r="13" spans="1:10" s="159" customFormat="1" ht="15.75">
      <c r="A13" s="1355">
        <v>2016</v>
      </c>
      <c r="B13" s="1356">
        <f t="shared" si="0"/>
        <v>27409</v>
      </c>
      <c r="C13" s="1357">
        <v>27409</v>
      </c>
      <c r="D13" s="1357">
        <v>0</v>
      </c>
      <c r="E13" s="1357">
        <v>0</v>
      </c>
      <c r="F13" s="1357">
        <v>0</v>
      </c>
      <c r="G13" s="1357">
        <v>0</v>
      </c>
      <c r="H13" s="4"/>
    </row>
    <row r="14" spans="1:10" ht="15.75">
      <c r="A14" s="1355">
        <v>2017</v>
      </c>
      <c r="B14" s="1356">
        <f t="shared" si="0"/>
        <v>72326</v>
      </c>
      <c r="C14" s="1357">
        <v>26338</v>
      </c>
      <c r="D14" s="1357">
        <v>0</v>
      </c>
      <c r="E14" s="1357">
        <v>4623</v>
      </c>
      <c r="F14" s="1357">
        <v>19613</v>
      </c>
      <c r="G14" s="1357">
        <v>21752</v>
      </c>
      <c r="H14" s="4"/>
    </row>
    <row r="15" spans="1:10" ht="15.75">
      <c r="A15" s="1355">
        <v>2018</v>
      </c>
      <c r="B15" s="1356">
        <f t="shared" si="0"/>
        <v>76197</v>
      </c>
      <c r="C15" s="1357">
        <v>25266</v>
      </c>
      <c r="D15" s="1357">
        <v>0</v>
      </c>
      <c r="E15" s="1357">
        <v>5232</v>
      </c>
      <c r="F15" s="1357">
        <v>22744</v>
      </c>
      <c r="G15" s="1357">
        <v>22955</v>
      </c>
      <c r="H15" s="4"/>
    </row>
    <row r="16" spans="1:10" ht="18.75">
      <c r="A16" s="1355">
        <v>2019</v>
      </c>
      <c r="B16" s="1356">
        <f t="shared" si="0"/>
        <v>90657</v>
      </c>
      <c r="C16" s="1357">
        <v>23781</v>
      </c>
      <c r="D16" s="1357">
        <v>11479</v>
      </c>
      <c r="E16" s="1357">
        <v>5670</v>
      </c>
      <c r="F16" s="1357">
        <v>25426</v>
      </c>
      <c r="G16" s="1357">
        <v>24301</v>
      </c>
      <c r="H16" s="158"/>
    </row>
    <row r="17" spans="1:10" ht="18.75">
      <c r="A17" s="1355">
        <v>2020</v>
      </c>
      <c r="B17" s="1356">
        <v>95925</v>
      </c>
      <c r="C17" s="1357">
        <v>22156</v>
      </c>
      <c r="D17" s="1357">
        <v>13873</v>
      </c>
      <c r="E17" s="1357">
        <v>6078</v>
      </c>
      <c r="F17" s="1357">
        <v>25900</v>
      </c>
      <c r="G17" s="1357">
        <v>27918</v>
      </c>
      <c r="H17" s="158"/>
    </row>
    <row r="18" spans="1:10" ht="18.75">
      <c r="A18" s="1355" t="s">
        <v>684</v>
      </c>
      <c r="B18" s="1356">
        <v>97916</v>
      </c>
      <c r="C18" s="1357">
        <v>20062</v>
      </c>
      <c r="D18" s="1357">
        <v>17145</v>
      </c>
      <c r="E18" s="1357">
        <v>5922</v>
      </c>
      <c r="F18" s="1357">
        <v>26562</v>
      </c>
      <c r="G18" s="1357">
        <v>28225</v>
      </c>
      <c r="H18" s="158"/>
    </row>
    <row r="19" spans="1:10" ht="18.75">
      <c r="A19" s="1355">
        <v>2022</v>
      </c>
      <c r="B19" s="1356">
        <v>104426</v>
      </c>
      <c r="C19" s="1357">
        <v>18658</v>
      </c>
      <c r="D19" s="1357">
        <v>21809</v>
      </c>
      <c r="E19" s="1357">
        <v>5781</v>
      </c>
      <c r="F19" s="1357">
        <v>27442</v>
      </c>
      <c r="G19" s="1357">
        <v>30736</v>
      </c>
      <c r="H19" s="158"/>
    </row>
    <row r="20" spans="1:10" ht="15.75">
      <c r="A20" s="1355" t="str">
        <f>+Tabla12[[#This Row],[Año]]</f>
        <v>Jun.23</v>
      </c>
      <c r="B20" s="1356">
        <f>+C20+D20+E20+F20+G20</f>
        <v>105409</v>
      </c>
      <c r="C20" s="1357">
        <f>+'Resumen EEp'!I13</f>
        <v>18443</v>
      </c>
      <c r="D20" s="1357">
        <f>+'Resumen EEp'!J13</f>
        <v>22743</v>
      </c>
      <c r="E20" s="1357">
        <f>+'Resumen EEp'!K13</f>
        <v>5728</v>
      </c>
      <c r="F20" s="1357">
        <f>+'Resumen EEp'!L13</f>
        <v>27694</v>
      </c>
      <c r="G20" s="1357">
        <f>+'Resumen EEp'!M13</f>
        <v>30801</v>
      </c>
      <c r="H20" s="4"/>
    </row>
    <row r="21" spans="1:10" ht="29.25" customHeight="1">
      <c r="A21" s="1935" t="s">
        <v>1092</v>
      </c>
      <c r="B21" s="1935"/>
      <c r="C21" s="1935"/>
      <c r="D21" s="1935"/>
      <c r="E21" s="1935"/>
      <c r="F21" s="1935"/>
      <c r="G21" s="1935"/>
      <c r="H21" s="189"/>
    </row>
    <row r="22" spans="1:10" ht="27" customHeight="1">
      <c r="A22" s="1936" t="s">
        <v>1093</v>
      </c>
      <c r="B22" s="1936"/>
      <c r="C22" s="1936"/>
      <c r="D22" s="1936"/>
      <c r="E22" s="1936"/>
      <c r="F22" s="1936"/>
      <c r="G22" s="1936"/>
      <c r="H22" s="4"/>
    </row>
    <row r="23" spans="1:10" ht="15.75">
      <c r="C23" s="4"/>
      <c r="D23" s="4"/>
      <c r="E23" s="4"/>
      <c r="F23" s="4"/>
      <c r="G23" s="4"/>
      <c r="H23" s="4"/>
      <c r="I23" s="4"/>
      <c r="J23" s="4"/>
    </row>
    <row r="24" spans="1:10" ht="15.75">
      <c r="C24" s="4"/>
      <c r="D24" s="4"/>
      <c r="E24" s="4"/>
      <c r="F24" s="4"/>
      <c r="G24" s="4"/>
      <c r="H24" s="4"/>
      <c r="I24" s="4"/>
    </row>
    <row r="25" spans="1:10" ht="15.75">
      <c r="C25" s="4"/>
      <c r="D25" s="4"/>
      <c r="E25" s="4"/>
      <c r="F25" s="4"/>
      <c r="G25" s="4"/>
      <c r="H25" s="4"/>
      <c r="I25" s="4"/>
    </row>
    <row r="26" spans="1:10" ht="18.75">
      <c r="B26" s="190"/>
      <c r="C26" s="4"/>
      <c r="D26" s="4"/>
      <c r="E26" s="4"/>
      <c r="F26" s="4"/>
      <c r="G26" s="4"/>
      <c r="H26" s="4"/>
      <c r="I26" s="4"/>
    </row>
    <row r="27" spans="1:10" ht="18.75">
      <c r="B27" s="189"/>
    </row>
    <row r="45" spans="10:10" ht="29.25" customHeight="1">
      <c r="J45" s="100"/>
    </row>
  </sheetData>
  <mergeCells count="5">
    <mergeCell ref="A2:I2"/>
    <mergeCell ref="A1:I1"/>
    <mergeCell ref="A21:G21"/>
    <mergeCell ref="A22:G22"/>
    <mergeCell ref="C4:D4"/>
  </mergeCells>
  <pageMargins left="0.70866141732283472" right="0.70866141732283472" top="0.74803149606299213" bottom="0.74803149606299213" header="0.31496062992125984" footer="0.31496062992125984"/>
  <pageSetup paperSize="119" scale="5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A6" sqref="A6:J27"/>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55" zoomScaleNormal="100" zoomScaleSheetLayoutView="55" workbookViewId="0">
      <selection activeCell="A6" sqref="A6:J27"/>
    </sheetView>
  </sheetViews>
  <sheetFormatPr baseColWidth="10" defaultColWidth="11.42578125" defaultRowHeight="15"/>
  <cols>
    <col min="1" max="13" width="14.85546875" customWidth="1"/>
  </cols>
  <sheetData>
    <row r="5" spans="1:13" ht="34.5" customHeight="1"/>
    <row r="6" spans="1:13">
      <c r="A6" s="1938" t="s">
        <v>970</v>
      </c>
      <c r="B6" s="1939"/>
      <c r="C6" s="1939"/>
      <c r="D6" s="1939"/>
      <c r="E6" s="1939"/>
      <c r="F6" s="1939"/>
      <c r="G6" s="1939"/>
      <c r="H6" s="1939"/>
      <c r="I6" s="1939"/>
      <c r="J6" s="1939"/>
      <c r="K6" s="1939"/>
      <c r="L6" s="1939"/>
      <c r="M6" s="1939"/>
    </row>
    <row r="7" spans="1:13">
      <c r="A7" s="1939"/>
      <c r="B7" s="1939"/>
      <c r="C7" s="1939"/>
      <c r="D7" s="1939"/>
      <c r="E7" s="1939"/>
      <c r="F7" s="1939"/>
      <c r="G7" s="1939"/>
      <c r="H7" s="1939"/>
      <c r="I7" s="1939"/>
      <c r="J7" s="1939"/>
      <c r="K7" s="1939"/>
      <c r="L7" s="1939"/>
      <c r="M7" s="1939"/>
    </row>
    <row r="8" spans="1:13">
      <c r="A8" s="1939"/>
      <c r="B8" s="1939"/>
      <c r="C8" s="1939"/>
      <c r="D8" s="1939"/>
      <c r="E8" s="1939"/>
      <c r="F8" s="1939"/>
      <c r="G8" s="1939"/>
      <c r="H8" s="1939"/>
      <c r="I8" s="1939"/>
      <c r="J8" s="1939"/>
      <c r="K8" s="1939"/>
      <c r="L8" s="1939"/>
      <c r="M8" s="1939"/>
    </row>
    <row r="9" spans="1:13">
      <c r="A9" s="1939"/>
      <c r="B9" s="1939"/>
      <c r="C9" s="1939"/>
      <c r="D9" s="1939"/>
      <c r="E9" s="1939"/>
      <c r="F9" s="1939"/>
      <c r="G9" s="1939"/>
      <c r="H9" s="1939"/>
      <c r="I9" s="1939"/>
      <c r="J9" s="1939"/>
      <c r="K9" s="1939"/>
      <c r="L9" s="1939"/>
      <c r="M9" s="1939"/>
    </row>
    <row r="10" spans="1:13">
      <c r="A10" s="1939"/>
      <c r="B10" s="1939"/>
      <c r="C10" s="1939"/>
      <c r="D10" s="1939"/>
      <c r="E10" s="1939"/>
      <c r="F10" s="1939"/>
      <c r="G10" s="1939"/>
      <c r="H10" s="1939"/>
      <c r="I10" s="1939"/>
      <c r="J10" s="1939"/>
      <c r="K10" s="1939"/>
      <c r="L10" s="1939"/>
      <c r="M10" s="1939"/>
    </row>
    <row r="11" spans="1:13">
      <c r="A11" s="1939"/>
      <c r="B11" s="1939"/>
      <c r="C11" s="1939"/>
      <c r="D11" s="1939"/>
      <c r="E11" s="1939"/>
      <c r="F11" s="1939"/>
      <c r="G11" s="1939"/>
      <c r="H11" s="1939"/>
      <c r="I11" s="1939"/>
      <c r="J11" s="1939"/>
      <c r="K11" s="1939"/>
      <c r="L11" s="1939"/>
      <c r="M11" s="1939"/>
    </row>
    <row r="12" spans="1:13">
      <c r="A12" s="1939"/>
      <c r="B12" s="1939"/>
      <c r="C12" s="1939"/>
      <c r="D12" s="1939"/>
      <c r="E12" s="1939"/>
      <c r="F12" s="1939"/>
      <c r="G12" s="1939"/>
      <c r="H12" s="1939"/>
      <c r="I12" s="1939"/>
      <c r="J12" s="1939"/>
      <c r="K12" s="1939"/>
      <c r="L12" s="1939"/>
      <c r="M12" s="1939"/>
    </row>
    <row r="13" spans="1:13">
      <c r="A13" s="1939"/>
      <c r="B13" s="1939"/>
      <c r="C13" s="1939"/>
      <c r="D13" s="1939"/>
      <c r="E13" s="1939"/>
      <c r="F13" s="1939"/>
      <c r="G13" s="1939"/>
      <c r="H13" s="1939"/>
      <c r="I13" s="1939"/>
      <c r="J13" s="1939"/>
      <c r="K13" s="1939"/>
      <c r="L13" s="1939"/>
      <c r="M13" s="1939"/>
    </row>
    <row r="14" spans="1:13">
      <c r="A14" s="1939"/>
      <c r="B14" s="1939"/>
      <c r="C14" s="1939"/>
      <c r="D14" s="1939"/>
      <c r="E14" s="1939"/>
      <c r="F14" s="1939"/>
      <c r="G14" s="1939"/>
      <c r="H14" s="1939"/>
      <c r="I14" s="1939"/>
      <c r="J14" s="1939"/>
      <c r="K14" s="1939"/>
      <c r="L14" s="1939"/>
      <c r="M14" s="1939"/>
    </row>
    <row r="15" spans="1:13">
      <c r="A15" s="1939"/>
      <c r="B15" s="1939"/>
      <c r="C15" s="1939"/>
      <c r="D15" s="1939"/>
      <c r="E15" s="1939"/>
      <c r="F15" s="1939"/>
      <c r="G15" s="1939"/>
      <c r="H15" s="1939"/>
      <c r="I15" s="1939"/>
      <c r="J15" s="1939"/>
      <c r="K15" s="1939"/>
      <c r="L15" s="1939"/>
      <c r="M15" s="1939"/>
    </row>
    <row r="16" spans="1:13">
      <c r="A16" s="1939"/>
      <c r="B16" s="1939"/>
      <c r="C16" s="1939"/>
      <c r="D16" s="1939"/>
      <c r="E16" s="1939"/>
      <c r="F16" s="1939"/>
      <c r="G16" s="1939"/>
      <c r="H16" s="1939"/>
      <c r="I16" s="1939"/>
      <c r="J16" s="1939"/>
      <c r="K16" s="1939"/>
      <c r="L16" s="1939"/>
      <c r="M16" s="1939"/>
    </row>
    <row r="17" spans="1:16">
      <c r="A17" s="1939"/>
      <c r="B17" s="1939"/>
      <c r="C17" s="1939"/>
      <c r="D17" s="1939"/>
      <c r="E17" s="1939"/>
      <c r="F17" s="1939"/>
      <c r="G17" s="1939"/>
      <c r="H17" s="1939"/>
      <c r="I17" s="1939"/>
      <c r="J17" s="1939"/>
      <c r="K17" s="1939"/>
      <c r="L17" s="1939"/>
      <c r="M17" s="1939"/>
    </row>
    <row r="18" spans="1:16">
      <c r="A18" s="1939"/>
      <c r="B18" s="1939"/>
      <c r="C18" s="1939"/>
      <c r="D18" s="1939"/>
      <c r="E18" s="1939"/>
      <c r="F18" s="1939"/>
      <c r="G18" s="1939"/>
      <c r="H18" s="1939"/>
      <c r="I18" s="1939"/>
      <c r="J18" s="1939"/>
      <c r="K18" s="1939"/>
      <c r="L18" s="1939"/>
      <c r="M18" s="1939"/>
    </row>
    <row r="19" spans="1:16">
      <c r="A19" s="1939"/>
      <c r="B19" s="1939"/>
      <c r="C19" s="1939"/>
      <c r="D19" s="1939"/>
      <c r="E19" s="1939"/>
      <c r="F19" s="1939"/>
      <c r="G19" s="1939"/>
      <c r="H19" s="1939"/>
      <c r="I19" s="1939"/>
      <c r="J19" s="1939"/>
      <c r="K19" s="1939"/>
      <c r="L19" s="1939"/>
      <c r="M19" s="1939"/>
    </row>
    <row r="20" spans="1:16">
      <c r="A20" s="1939"/>
      <c r="B20" s="1939"/>
      <c r="C20" s="1939"/>
      <c r="D20" s="1939"/>
      <c r="E20" s="1939"/>
      <c r="F20" s="1939"/>
      <c r="G20" s="1939"/>
      <c r="H20" s="1939"/>
      <c r="I20" s="1939"/>
      <c r="J20" s="1939"/>
      <c r="K20" s="1939"/>
      <c r="L20" s="1939"/>
      <c r="M20" s="1939"/>
    </row>
    <row r="21" spans="1:16">
      <c r="A21" s="1939"/>
      <c r="B21" s="1939"/>
      <c r="C21" s="1939"/>
      <c r="D21" s="1939"/>
      <c r="E21" s="1939"/>
      <c r="F21" s="1939"/>
      <c r="G21" s="1939"/>
      <c r="H21" s="1939"/>
      <c r="I21" s="1939"/>
      <c r="J21" s="1939"/>
      <c r="K21" s="1939"/>
      <c r="L21" s="1939"/>
      <c r="M21" s="1939"/>
    </row>
    <row r="22" spans="1:16">
      <c r="A22" s="1939"/>
      <c r="B22" s="1939"/>
      <c r="C22" s="1939"/>
      <c r="D22" s="1939"/>
      <c r="E22" s="1939"/>
      <c r="F22" s="1939"/>
      <c r="G22" s="1939"/>
      <c r="H22" s="1939"/>
      <c r="I22" s="1939"/>
      <c r="J22" s="1939"/>
      <c r="K22" s="1939"/>
      <c r="L22" s="1939"/>
      <c r="M22" s="1939"/>
    </row>
    <row r="23" spans="1:16">
      <c r="A23" s="1939"/>
      <c r="B23" s="1939"/>
      <c r="C23" s="1939"/>
      <c r="D23" s="1939"/>
      <c r="E23" s="1939"/>
      <c r="F23" s="1939"/>
      <c r="G23" s="1939"/>
      <c r="H23" s="1939"/>
      <c r="I23" s="1939"/>
      <c r="J23" s="1939"/>
      <c r="K23" s="1939"/>
      <c r="L23" s="1939"/>
      <c r="M23" s="1939"/>
    </row>
    <row r="24" spans="1:16">
      <c r="A24" s="1939"/>
      <c r="B24" s="1939"/>
      <c r="C24" s="1939"/>
      <c r="D24" s="1939"/>
      <c r="E24" s="1939"/>
      <c r="F24" s="1939"/>
      <c r="G24" s="1939"/>
      <c r="H24" s="1939"/>
      <c r="I24" s="1939"/>
      <c r="J24" s="1939"/>
      <c r="K24" s="1939"/>
      <c r="L24" s="1939"/>
      <c r="M24" s="1939"/>
    </row>
    <row r="25" spans="1:16">
      <c r="A25" s="1939"/>
      <c r="B25" s="1939"/>
      <c r="C25" s="1939"/>
      <c r="D25" s="1939"/>
      <c r="E25" s="1939"/>
      <c r="F25" s="1939"/>
      <c r="G25" s="1939"/>
      <c r="H25" s="1939"/>
      <c r="I25" s="1939"/>
      <c r="J25" s="1939"/>
      <c r="K25" s="1939"/>
      <c r="L25" s="1939"/>
      <c r="M25" s="1939"/>
    </row>
    <row r="26" spans="1:16">
      <c r="A26" s="1939"/>
      <c r="B26" s="1939"/>
      <c r="C26" s="1939"/>
      <c r="D26" s="1939"/>
      <c r="E26" s="1939"/>
      <c r="F26" s="1939"/>
      <c r="G26" s="1939"/>
      <c r="H26" s="1939"/>
      <c r="I26" s="1939"/>
      <c r="J26" s="1939"/>
      <c r="K26" s="1939"/>
      <c r="L26" s="1939"/>
      <c r="M26" s="1939"/>
      <c r="P26" t="s">
        <v>111</v>
      </c>
    </row>
    <row r="27" spans="1:16">
      <c r="A27" s="1939"/>
      <c r="B27" s="1939"/>
      <c r="C27" s="1939"/>
      <c r="D27" s="1939"/>
      <c r="E27" s="1939"/>
      <c r="F27" s="1939"/>
      <c r="G27" s="1939"/>
      <c r="H27" s="1939"/>
      <c r="I27" s="1939"/>
      <c r="J27" s="1939"/>
      <c r="K27" s="1939"/>
      <c r="L27" s="1939"/>
      <c r="M27" s="1939"/>
    </row>
    <row r="28" spans="1:16">
      <c r="A28" s="1939"/>
      <c r="B28" s="1939"/>
      <c r="C28" s="1939"/>
      <c r="D28" s="1939"/>
      <c r="E28" s="1939"/>
      <c r="F28" s="1939"/>
      <c r="G28" s="1939"/>
      <c r="H28" s="1939"/>
      <c r="I28" s="1939"/>
      <c r="J28" s="1939"/>
      <c r="K28" s="1939"/>
      <c r="L28" s="1939"/>
      <c r="M28" s="1939"/>
    </row>
    <row r="29" spans="1:16">
      <c r="A29" s="1939"/>
      <c r="B29" s="1939"/>
      <c r="C29" s="1939"/>
      <c r="D29" s="1939"/>
      <c r="E29" s="1939"/>
      <c r="F29" s="1939"/>
      <c r="G29" s="1939"/>
      <c r="H29" s="1939"/>
      <c r="I29" s="1939"/>
      <c r="J29" s="1939"/>
      <c r="K29" s="1939"/>
      <c r="L29" s="1939"/>
      <c r="M29" s="1939"/>
    </row>
    <row r="30" spans="1:16">
      <c r="A30" s="1939"/>
      <c r="B30" s="1939"/>
      <c r="C30" s="1939"/>
      <c r="D30" s="1939"/>
      <c r="E30" s="1939"/>
      <c r="F30" s="1939"/>
      <c r="G30" s="1939"/>
      <c r="H30" s="1939"/>
      <c r="I30" s="1939"/>
      <c r="J30" s="1939"/>
      <c r="K30" s="1939"/>
      <c r="L30" s="1939"/>
      <c r="M30" s="1939"/>
    </row>
    <row r="31" spans="1:16">
      <c r="A31" s="1939"/>
      <c r="B31" s="1939"/>
      <c r="C31" s="1939"/>
      <c r="D31" s="1939"/>
      <c r="E31" s="1939"/>
      <c r="F31" s="1939"/>
      <c r="G31" s="1939"/>
      <c r="H31" s="1939"/>
      <c r="I31" s="1939"/>
      <c r="J31" s="1939"/>
      <c r="K31" s="1939"/>
      <c r="L31" s="1939"/>
      <c r="M31" s="1939"/>
    </row>
    <row r="32" spans="1:16">
      <c r="A32" s="1939"/>
      <c r="B32" s="1939"/>
      <c r="C32" s="1939"/>
      <c r="D32" s="1939"/>
      <c r="E32" s="1939"/>
      <c r="F32" s="1939"/>
      <c r="G32" s="1939"/>
      <c r="H32" s="1939"/>
      <c r="I32" s="1939"/>
      <c r="J32" s="1939"/>
      <c r="K32" s="1939"/>
      <c r="L32" s="1939"/>
      <c r="M32" s="1939"/>
    </row>
    <row r="33" spans="1:13">
      <c r="A33" s="1939"/>
      <c r="B33" s="1939"/>
      <c r="C33" s="1939"/>
      <c r="D33" s="1939"/>
      <c r="E33" s="1939"/>
      <c r="F33" s="1939"/>
      <c r="G33" s="1939"/>
      <c r="H33" s="1939"/>
      <c r="I33" s="1939"/>
      <c r="J33" s="1939"/>
      <c r="K33" s="1939"/>
      <c r="L33" s="1939"/>
      <c r="M33" s="1939"/>
    </row>
    <row r="34" spans="1:13">
      <c r="A34" s="1939"/>
      <c r="B34" s="1939"/>
      <c r="C34" s="1939"/>
      <c r="D34" s="1939"/>
      <c r="E34" s="1939"/>
      <c r="F34" s="1939"/>
      <c r="G34" s="1939"/>
      <c r="H34" s="1939"/>
      <c r="I34" s="1939"/>
      <c r="J34" s="1939"/>
      <c r="K34" s="1939"/>
      <c r="L34" s="1939"/>
      <c r="M34" s="1939"/>
    </row>
    <row r="35" spans="1:13">
      <c r="A35" s="1939"/>
      <c r="B35" s="1939"/>
      <c r="C35" s="1939"/>
      <c r="D35" s="1939"/>
      <c r="E35" s="1939"/>
      <c r="F35" s="1939"/>
      <c r="G35" s="1939"/>
      <c r="H35" s="1939"/>
      <c r="I35" s="1939"/>
      <c r="J35" s="1939"/>
      <c r="K35" s="1939"/>
      <c r="L35" s="1939"/>
      <c r="M35" s="1939"/>
    </row>
    <row r="36" spans="1:13">
      <c r="A36" s="1939"/>
      <c r="B36" s="1939"/>
      <c r="C36" s="1939"/>
      <c r="D36" s="1939"/>
      <c r="E36" s="1939"/>
      <c r="F36" s="1939"/>
      <c r="G36" s="1939"/>
      <c r="H36" s="1939"/>
      <c r="I36" s="1939"/>
      <c r="J36" s="1939"/>
      <c r="K36" s="1939"/>
      <c r="L36" s="1939"/>
      <c r="M36" s="1939"/>
    </row>
    <row r="37" spans="1:13">
      <c r="A37" s="1939"/>
      <c r="B37" s="1939"/>
      <c r="C37" s="1939"/>
      <c r="D37" s="1939"/>
      <c r="E37" s="1939"/>
      <c r="F37" s="1939"/>
      <c r="G37" s="1939"/>
      <c r="H37" s="1939"/>
      <c r="I37" s="1939"/>
      <c r="J37" s="1939"/>
      <c r="K37" s="1939"/>
      <c r="L37" s="1939"/>
      <c r="M37" s="1939"/>
    </row>
    <row r="38" spans="1:13">
      <c r="A38" s="1939"/>
      <c r="B38" s="1939"/>
      <c r="C38" s="1939"/>
      <c r="D38" s="1939"/>
      <c r="E38" s="1939"/>
      <c r="F38" s="1939"/>
      <c r="G38" s="1939"/>
      <c r="H38" s="1939"/>
      <c r="I38" s="1939"/>
      <c r="J38" s="1939"/>
      <c r="K38" s="1939"/>
      <c r="L38" s="1939"/>
      <c r="M38" s="1939"/>
    </row>
    <row r="39" spans="1:13">
      <c r="A39" s="1939"/>
      <c r="B39" s="1939"/>
      <c r="C39" s="1939"/>
      <c r="D39" s="1939"/>
      <c r="E39" s="1939"/>
      <c r="F39" s="1939"/>
      <c r="G39" s="1939"/>
      <c r="H39" s="1939"/>
      <c r="I39" s="1939"/>
      <c r="J39" s="1939"/>
      <c r="K39" s="1939"/>
      <c r="L39" s="1939"/>
      <c r="M39" s="1939"/>
    </row>
    <row r="40" spans="1:13">
      <c r="A40" s="1939"/>
      <c r="B40" s="1939"/>
      <c r="C40" s="1939"/>
      <c r="D40" s="1939"/>
      <c r="E40" s="1939"/>
      <c r="F40" s="1939"/>
      <c r="G40" s="1939"/>
      <c r="H40" s="1939"/>
      <c r="I40" s="1939"/>
      <c r="J40" s="1939"/>
      <c r="K40" s="1939"/>
      <c r="L40" s="1939"/>
      <c r="M40" s="1939"/>
    </row>
    <row r="41" spans="1:13">
      <c r="A41" s="1939"/>
      <c r="B41" s="1939"/>
      <c r="C41" s="1939"/>
      <c r="D41" s="1939"/>
      <c r="E41" s="1939"/>
      <c r="F41" s="1939"/>
      <c r="G41" s="1939"/>
      <c r="H41" s="1939"/>
      <c r="I41" s="1939"/>
      <c r="J41" s="1939"/>
      <c r="K41" s="1939"/>
      <c r="L41" s="1939"/>
      <c r="M41" s="1939"/>
    </row>
    <row r="42" spans="1:13">
      <c r="A42" s="1939"/>
      <c r="B42" s="1939"/>
      <c r="C42" s="1939"/>
      <c r="D42" s="1939"/>
      <c r="E42" s="1939"/>
      <c r="F42" s="1939"/>
      <c r="G42" s="1939"/>
      <c r="H42" s="1939"/>
      <c r="I42" s="1939"/>
      <c r="J42" s="1939"/>
      <c r="K42" s="1939"/>
      <c r="L42" s="1939"/>
      <c r="M42" s="1939"/>
    </row>
    <row r="43" spans="1:13" ht="48" customHeight="1">
      <c r="A43" s="1939"/>
      <c r="B43" s="1939"/>
      <c r="C43" s="1939"/>
      <c r="D43" s="1939"/>
      <c r="E43" s="1939"/>
      <c r="F43" s="1939"/>
      <c r="G43" s="1939"/>
      <c r="H43" s="1939"/>
      <c r="I43" s="1939"/>
      <c r="J43" s="1939"/>
      <c r="K43" s="1939"/>
      <c r="L43" s="1939"/>
      <c r="M43" s="1939"/>
    </row>
    <row r="44" spans="1:13" ht="162" customHeight="1">
      <c r="A44" s="1939"/>
      <c r="B44" s="1939"/>
      <c r="C44" s="1939"/>
      <c r="D44" s="1939"/>
      <c r="E44" s="1939"/>
      <c r="F44" s="1939"/>
      <c r="G44" s="1939"/>
      <c r="H44" s="1939"/>
      <c r="I44" s="1939"/>
      <c r="J44" s="1939"/>
      <c r="K44" s="1939"/>
      <c r="L44" s="1939"/>
      <c r="M44" s="1939"/>
    </row>
    <row r="45" spans="1:13">
      <c r="A45" s="1939"/>
      <c r="B45" s="1939"/>
      <c r="C45" s="1939"/>
      <c r="D45" s="1939"/>
      <c r="E45" s="1939"/>
      <c r="F45" s="1939"/>
      <c r="G45" s="1939"/>
      <c r="H45" s="1939"/>
      <c r="I45" s="1939"/>
      <c r="J45" s="1939"/>
      <c r="K45" s="1939"/>
      <c r="L45" s="1939"/>
      <c r="M45" s="1939"/>
    </row>
    <row r="46" spans="1:13" ht="63" customHeight="1">
      <c r="A46" s="1939"/>
      <c r="B46" s="1939"/>
      <c r="C46" s="1939"/>
      <c r="D46" s="1939"/>
      <c r="E46" s="1939"/>
      <c r="F46" s="1939"/>
      <c r="G46" s="1939"/>
      <c r="H46" s="1939"/>
      <c r="I46" s="1939"/>
      <c r="J46" s="1939"/>
      <c r="K46" s="1939"/>
      <c r="L46" s="1939"/>
      <c r="M46" s="1939"/>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3:T45"/>
  <sheetViews>
    <sheetView showGridLines="0" view="pageBreakPreview" topLeftCell="A6" zoomScale="85" zoomScaleNormal="100" zoomScaleSheetLayoutView="85" workbookViewId="0">
      <selection activeCell="A6" sqref="A6:J27"/>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36" customWidth="1"/>
    <col min="11" max="11" width="15.85546875" style="136" customWidth="1"/>
    <col min="12" max="12" width="31.28515625" style="13" customWidth="1"/>
    <col min="13" max="14" width="20" style="13" customWidth="1"/>
    <col min="15" max="15" width="11.28515625" style="13" customWidth="1"/>
    <col min="16" max="16" width="15.7109375" style="13" customWidth="1"/>
    <col min="17" max="17" width="12.140625" style="13" customWidth="1"/>
    <col min="18" max="19" width="11.42578125" style="13"/>
  </cols>
  <sheetData>
    <row r="3" spans="1:15">
      <c r="M3" s="13" t="s">
        <v>10</v>
      </c>
      <c r="N3" s="13" t="s">
        <v>203</v>
      </c>
    </row>
    <row r="4" spans="1:15">
      <c r="L4" s="13" t="str">
        <f>+'III.5.3.Afil. SVDS'!A5</f>
        <v>Dic. 2008</v>
      </c>
    </row>
    <row r="5" spans="1:15" ht="12.75" customHeight="1">
      <c r="L5" s="13" t="str">
        <f>+'III.5.3.Afil. SVDS'!A20</f>
        <v>Jun.23</v>
      </c>
      <c r="M5" s="13">
        <f>+'III.5.3.Afil. SVDS'!B20</f>
        <v>2099920</v>
      </c>
    </row>
    <row r="6" spans="1:15" ht="57.75" customHeight="1">
      <c r="A6" s="1943" t="s">
        <v>1174</v>
      </c>
      <c r="B6" s="1944"/>
      <c r="C6" s="1944"/>
      <c r="D6" s="1944"/>
      <c r="E6" s="1944"/>
      <c r="F6" s="1944"/>
      <c r="G6" s="1944"/>
      <c r="H6" s="1944"/>
      <c r="I6" s="1944"/>
    </row>
    <row r="7" spans="1:15" ht="36.75" customHeight="1">
      <c r="A7" s="1944"/>
      <c r="B7" s="1944"/>
      <c r="C7" s="1944"/>
      <c r="D7" s="1944"/>
      <c r="E7" s="1944"/>
      <c r="F7" s="1944"/>
      <c r="G7" s="1944"/>
      <c r="H7" s="1944"/>
      <c r="I7" s="1944"/>
    </row>
    <row r="8" spans="1:15" ht="31.5" customHeight="1">
      <c r="A8" s="1944"/>
      <c r="B8" s="1944"/>
      <c r="C8" s="1944"/>
      <c r="D8" s="1944"/>
      <c r="E8" s="1944"/>
      <c r="F8" s="1944"/>
      <c r="G8" s="1944"/>
      <c r="H8" s="1944"/>
      <c r="I8" s="1944"/>
      <c r="L8" s="275" t="str">
        <f>+'III.5.3.Afil. SVDS'!B4</f>
        <v>Cotizantes</v>
      </c>
      <c r="M8" s="275" t="str">
        <f>+'III.5.3.Afil. SVDS'!C4</f>
        <v xml:space="preserve">Afiliados </v>
      </c>
      <c r="N8" s="275" t="s">
        <v>737</v>
      </c>
    </row>
    <row r="9" spans="1:15" ht="19.5" customHeight="1">
      <c r="A9" s="1944"/>
      <c r="B9" s="1944"/>
      <c r="C9" s="1944"/>
      <c r="D9" s="1944"/>
      <c r="E9" s="1944"/>
      <c r="F9" s="1944"/>
      <c r="G9" s="1944"/>
      <c r="H9" s="1944"/>
      <c r="I9" s="1944"/>
      <c r="K9" s="275" t="str">
        <f>+'III.5.3.Afil. SVDS'!A5</f>
        <v>Dic. 2008</v>
      </c>
      <c r="L9" s="281">
        <f>+'III.5.3.Afil. SVDS'!B5</f>
        <v>929743</v>
      </c>
      <c r="M9" s="281">
        <f>+'III.5.3.Afil. SVDS'!C5</f>
        <v>1983720</v>
      </c>
      <c r="N9" s="282">
        <f>+'III.5.3.Afil. SVDS'!D5</f>
        <v>0.46868660899723752</v>
      </c>
    </row>
    <row r="10" spans="1:15" ht="19.5" customHeight="1">
      <c r="A10" s="1944"/>
      <c r="B10" s="1944"/>
      <c r="C10" s="1944"/>
      <c r="D10" s="1944"/>
      <c r="E10" s="1944"/>
      <c r="F10" s="1944"/>
      <c r="G10" s="1944"/>
      <c r="H10" s="1944"/>
      <c r="I10" s="1944"/>
      <c r="K10" s="275" t="str">
        <f>+'III.5.3.Afil. SVDS'!A20</f>
        <v>Jun.23</v>
      </c>
      <c r="L10" s="281">
        <f>+'III.5.3.Afil. SVDS'!B20</f>
        <v>2099920</v>
      </c>
      <c r="M10" s="281">
        <f>+'III.5.3.Afil. SVDS'!C20</f>
        <v>4924095</v>
      </c>
      <c r="N10" s="282">
        <f>+'III.5.3.Afil. SVDS'!D20</f>
        <v>0.42645805980591356</v>
      </c>
    </row>
    <row r="11" spans="1:15" ht="19.5" customHeight="1">
      <c r="A11" s="1944"/>
      <c r="B11" s="1944"/>
      <c r="C11" s="1944"/>
      <c r="D11" s="1944"/>
      <c r="E11" s="1944"/>
      <c r="F11" s="1944"/>
      <c r="G11" s="1944"/>
      <c r="H11" s="1944"/>
      <c r="I11" s="1944"/>
      <c r="L11" s="1940" t="s">
        <v>736</v>
      </c>
      <c r="M11" s="1941"/>
      <c r="N11" s="1942"/>
    </row>
    <row r="12" spans="1:15" ht="19.5" customHeight="1">
      <c r="A12" s="1944"/>
      <c r="B12" s="1944"/>
      <c r="C12" s="1944"/>
      <c r="D12" s="1944"/>
      <c r="E12" s="1944"/>
      <c r="F12" s="1944"/>
      <c r="G12" s="1944"/>
      <c r="H12" s="1944"/>
      <c r="I12" s="1944"/>
      <c r="L12" s="280">
        <f>+'III.5.3.Afil. SVDS'!P27</f>
        <v>6.1797469611259127E-2</v>
      </c>
      <c r="M12" s="280">
        <f>+'III.5.3.Afil. SVDS'!O27</f>
        <v>6.7220432591992979E-2</v>
      </c>
      <c r="N12" s="280"/>
    </row>
    <row r="13" spans="1:15" ht="19.5" customHeight="1">
      <c r="A13" s="1944"/>
      <c r="B13" s="1944"/>
      <c r="C13" s="1944"/>
      <c r="D13" s="1944"/>
      <c r="E13" s="1944"/>
      <c r="F13" s="1944"/>
      <c r="G13" s="1944"/>
      <c r="H13" s="1944"/>
      <c r="I13" s="1944"/>
    </row>
    <row r="14" spans="1:15" ht="36.75" customHeight="1">
      <c r="A14" s="1944"/>
      <c r="B14" s="1944"/>
      <c r="C14" s="1944"/>
      <c r="D14" s="1944"/>
      <c r="E14" s="1944"/>
      <c r="F14" s="1944"/>
      <c r="G14" s="1944"/>
      <c r="H14" s="1944"/>
      <c r="I14" s="1944"/>
      <c r="L14" s="275" t="str">
        <f>+'III.5.3.Afil. SVDS'!D4</f>
        <v>Densidad de Cotizantes</v>
      </c>
      <c r="M14" s="275" t="s">
        <v>778</v>
      </c>
      <c r="N14" s="294"/>
    </row>
    <row r="15" spans="1:15" ht="19.5" customHeight="1">
      <c r="A15" s="1944"/>
      <c r="B15" s="1944"/>
      <c r="C15" s="1944"/>
      <c r="D15" s="1944"/>
      <c r="E15" s="1944"/>
      <c r="F15" s="1944"/>
      <c r="G15" s="1944"/>
      <c r="H15" s="1944"/>
      <c r="I15" s="1944"/>
      <c r="L15" s="282">
        <f>+'III.5.3.Afil. SVDS'!D20</f>
        <v>0.42645805980591356</v>
      </c>
      <c r="M15" s="282">
        <f>+'III.5.3.Afil. SVDS'!D5-'III.5.3.Afil. SVDS'!D20</f>
        <v>4.2228549191323961E-2</v>
      </c>
      <c r="N15" s="294"/>
    </row>
    <row r="16" spans="1:15" ht="19.5" customHeight="1">
      <c r="A16" s="1944"/>
      <c r="B16" s="1944"/>
      <c r="C16" s="1944"/>
      <c r="D16" s="1944"/>
      <c r="E16" s="1944"/>
      <c r="F16" s="1944"/>
      <c r="G16" s="1944"/>
      <c r="H16" s="1944"/>
      <c r="I16" s="1944"/>
      <c r="L16" s="136"/>
      <c r="M16" s="136"/>
      <c r="N16" s="136"/>
      <c r="O16" s="136"/>
    </row>
    <row r="17" spans="1:20" ht="19.5" customHeight="1">
      <c r="A17" s="1944"/>
      <c r="B17" s="1944"/>
      <c r="C17" s="1944"/>
      <c r="D17" s="1944"/>
      <c r="E17" s="1944"/>
      <c r="F17" s="1944"/>
      <c r="G17" s="1944"/>
      <c r="H17" s="1944"/>
      <c r="I17" s="1944"/>
      <c r="L17" s="284" t="str">
        <f>+'III.5.5.Cotiz. x rango de edad'!A5</f>
        <v xml:space="preserve">Menor de 19 </v>
      </c>
      <c r="M17" s="773">
        <f>+'III.5.5.Cotiz. x rango de edad'!B5</f>
        <v>32622</v>
      </c>
      <c r="N17" s="772">
        <f>+M17/'III.5.5.Cotiz. x rango de edad'!$B$15</f>
        <v>1.5534877519143587E-2</v>
      </c>
      <c r="S17"/>
    </row>
    <row r="18" spans="1:20" ht="19.5" customHeight="1">
      <c r="A18" s="1944"/>
      <c r="B18" s="1944"/>
      <c r="C18" s="1944"/>
      <c r="D18" s="1944"/>
      <c r="E18" s="1944"/>
      <c r="F18" s="1944"/>
      <c r="G18" s="1944"/>
      <c r="H18" s="1944"/>
      <c r="I18" s="1944"/>
      <c r="L18" s="284" t="s">
        <v>738</v>
      </c>
      <c r="M18" s="773">
        <f>+'III.5.5.Cotiz. x rango de edad'!B6+'III.5.5.Cotiz. x rango de edad'!B7+'III.5.5.Cotiz. x rango de edad'!B8+'III.5.5.Cotiz. x rango de edad'!B9+'III.5.5.Cotiz. x rango de edad'!B10+'III.5.5.Cotiz. x rango de edad'!B11</f>
        <v>1597840</v>
      </c>
      <c r="N18" s="772">
        <f>+M18/'III.5.5.Cotiz. x rango de edad'!$B$15</f>
        <v>0.76090517734008911</v>
      </c>
    </row>
    <row r="19" spans="1:20" ht="19.5" customHeight="1">
      <c r="A19" s="1944"/>
      <c r="B19" s="1944"/>
      <c r="C19" s="1944"/>
      <c r="D19" s="1944"/>
      <c r="E19" s="1944"/>
      <c r="F19" s="1944"/>
      <c r="G19" s="1944"/>
      <c r="H19" s="1944"/>
      <c r="I19" s="1944"/>
      <c r="L19" s="284" t="s">
        <v>739</v>
      </c>
      <c r="M19" s="773">
        <f>+'III.5.5.Cotiz. x rango de edad'!B12+'III.5.5.Cotiz. x rango de edad'!B13</f>
        <v>289757</v>
      </c>
      <c r="N19" s="772">
        <f>+M19/'III.5.5.Cotiz. x rango de edad'!$B$15</f>
        <v>0.13798478037258563</v>
      </c>
    </row>
    <row r="20" spans="1:20" ht="19.5" customHeight="1">
      <c r="A20" s="1944"/>
      <c r="B20" s="1944"/>
      <c r="C20" s="1944"/>
      <c r="D20" s="1944"/>
      <c r="E20" s="1944"/>
      <c r="F20" s="1944"/>
      <c r="G20" s="1944"/>
      <c r="H20" s="1944"/>
      <c r="I20" s="1944"/>
      <c r="L20" s="284" t="s">
        <v>740</v>
      </c>
      <c r="M20" s="773">
        <f>+'III.5.5.Cotiz. x rango de edad'!B14</f>
        <v>179701</v>
      </c>
      <c r="N20" s="772">
        <f>+M20/'III.5.5.Cotiz. x rango de edad'!$B$15</f>
        <v>8.5575164768181639E-2</v>
      </c>
    </row>
    <row r="21" spans="1:20" ht="41.25" customHeight="1">
      <c r="A21" s="1944"/>
      <c r="B21" s="1944"/>
      <c r="C21" s="1944"/>
      <c r="D21" s="1944"/>
      <c r="E21" s="1944"/>
      <c r="F21" s="1944"/>
      <c r="G21" s="1944"/>
      <c r="H21" s="1944"/>
      <c r="I21" s="1944"/>
      <c r="N21" s="136">
        <f>SUM(N17:N20)</f>
        <v>1</v>
      </c>
    </row>
    <row r="22" spans="1:20" ht="19.5" customHeight="1">
      <c r="A22" s="1944"/>
      <c r="B22" s="1944"/>
      <c r="C22" s="1944"/>
      <c r="D22" s="1944"/>
      <c r="E22" s="1944"/>
      <c r="F22" s="1944"/>
      <c r="G22" s="1944"/>
      <c r="H22" s="1944"/>
      <c r="I22" s="1944"/>
      <c r="J22" s="13"/>
      <c r="K22" s="13"/>
      <c r="L22" s="285"/>
      <c r="M22" s="283" t="s">
        <v>963</v>
      </c>
      <c r="N22" s="283" t="s">
        <v>15</v>
      </c>
      <c r="T22" s="13"/>
    </row>
    <row r="23" spans="1:20" ht="19.5" customHeight="1">
      <c r="A23" s="1944"/>
      <c r="B23" s="1944"/>
      <c r="C23" s="1944"/>
      <c r="D23" s="1944"/>
      <c r="E23" s="1944"/>
      <c r="F23" s="1944"/>
      <c r="G23" s="1944"/>
      <c r="H23" s="1944"/>
      <c r="I23" s="1944"/>
      <c r="J23" s="13"/>
      <c r="K23" s="13"/>
      <c r="L23" s="285" t="s">
        <v>10</v>
      </c>
      <c r="M23" s="283">
        <f>+'III.5.7.Cot.Afil X Sexo'!F20/'III.5.7.Cot.Afil X Sexo'!H20</f>
        <v>0.52415758695569359</v>
      </c>
      <c r="N23" s="283">
        <f>+'III.5.7.Cot.Afil X Sexo'!G20/'III.5.7.Cot.Afil X Sexo'!H20</f>
        <v>0.47584241304430647</v>
      </c>
      <c r="O23" s="136">
        <f>SUM(M23:N23)</f>
        <v>1</v>
      </c>
      <c r="T23" s="13"/>
    </row>
    <row r="24" spans="1:20" ht="19.5" customHeight="1">
      <c r="A24" s="1944"/>
      <c r="B24" s="1944"/>
      <c r="C24" s="1944"/>
      <c r="D24" s="1944"/>
      <c r="E24" s="1944"/>
      <c r="F24" s="1944"/>
      <c r="G24" s="1944"/>
      <c r="H24" s="1944"/>
      <c r="I24" s="1944"/>
      <c r="J24" s="13"/>
      <c r="K24" s="13"/>
      <c r="L24" s="285" t="s">
        <v>202</v>
      </c>
      <c r="M24" s="283">
        <f>+'III.5.7.Cot.Afil X Sexo'!C20/'III.5.7.Cot.Afil X Sexo'!E20</f>
        <v>0.54791002204465999</v>
      </c>
      <c r="N24" s="283">
        <f>+'III.5.7.Cot.Afil X Sexo'!D20/'III.5.7.Cot.Afil X Sexo'!E20</f>
        <v>0.45208997795534001</v>
      </c>
      <c r="O24" s="136">
        <f>SUM(M24:N24)</f>
        <v>1</v>
      </c>
      <c r="T24" s="13"/>
    </row>
    <row r="25" spans="1:20" ht="67.5" customHeight="1">
      <c r="A25" s="1944"/>
      <c r="B25" s="1944"/>
      <c r="C25" s="1944"/>
      <c r="D25" s="1944"/>
      <c r="E25" s="1944"/>
      <c r="F25" s="1944"/>
      <c r="G25" s="1944"/>
      <c r="H25" s="1944"/>
      <c r="I25" s="1944"/>
      <c r="J25" s="13"/>
      <c r="K25" s="13"/>
      <c r="P25" s="136"/>
      <c r="S25"/>
    </row>
    <row r="26" spans="1:20" ht="33.75" customHeight="1">
      <c r="A26" s="1944"/>
      <c r="B26" s="1944"/>
      <c r="C26" s="1944"/>
      <c r="D26" s="1944"/>
      <c r="E26" s="1944"/>
      <c r="F26" s="1944"/>
      <c r="G26" s="1944"/>
      <c r="H26" s="1944"/>
      <c r="I26" s="1944"/>
      <c r="L26" s="277" t="str">
        <f>+Tabla20[[#Headers],[Cantidad de Salarios Mínimos Cotizables]]</f>
        <v>Cantidad de Salarios Mínimos Cotizables</v>
      </c>
      <c r="M26" s="770" t="str">
        <f>+Tabla20[[#Headers],[Cotizantes]]</f>
        <v>Cotizantes</v>
      </c>
      <c r="N26" s="277" t="s">
        <v>8</v>
      </c>
      <c r="O26" s="774"/>
      <c r="P26" s="277" t="s">
        <v>741</v>
      </c>
      <c r="Q26" s="281">
        <f>+'III.5.8.Traspasos anual'!B21</f>
        <v>589240</v>
      </c>
      <c r="R26" s="13" t="s">
        <v>775</v>
      </c>
    </row>
    <row r="27" spans="1:20" ht="19.5" customHeight="1">
      <c r="A27" s="1944"/>
      <c r="B27" s="1944"/>
      <c r="C27" s="1944"/>
      <c r="D27" s="1944"/>
      <c r="E27" s="1944"/>
      <c r="F27" s="1944"/>
      <c r="G27" s="1944"/>
      <c r="H27" s="1944"/>
      <c r="I27" s="1944"/>
      <c r="L27" s="283" t="str">
        <f>+'III.5.6.Cotiz x sal. min. cot.'!A5</f>
        <v>0-1   salario</v>
      </c>
      <c r="M27" s="773">
        <f>+'III.5.6.Cotiz x sal. min. cot.'!B5</f>
        <v>800814</v>
      </c>
      <c r="N27" s="771">
        <f>+'III.5.6.Cotiz x sal. min. cot.'!C5</f>
        <v>0.38135452779153489</v>
      </c>
      <c r="O27" s="774">
        <f>+N27+N28</f>
        <v>0.73686045182673621</v>
      </c>
      <c r="P27" s="277" t="s">
        <v>47</v>
      </c>
      <c r="Q27" s="281">
        <f>+'III.5.9.Trasp. recibidos'!M20</f>
        <v>60096</v>
      </c>
    </row>
    <row r="28" spans="1:20" ht="13.5" customHeight="1">
      <c r="A28" s="1944"/>
      <c r="B28" s="1944"/>
      <c r="C28" s="1944"/>
      <c r="D28" s="1944"/>
      <c r="E28" s="1944"/>
      <c r="F28" s="1944"/>
      <c r="G28" s="1944"/>
      <c r="H28" s="1944"/>
      <c r="I28" s="1944"/>
      <c r="L28" s="283" t="str">
        <f>+'III.5.6.Cotiz x sal. min. cot.'!A6</f>
        <v xml:space="preserve">1-2 salarios </v>
      </c>
      <c r="M28" s="773">
        <f>+'III.5.6.Cotiz x sal. min. cot.'!B6</f>
        <v>746534</v>
      </c>
      <c r="N28" s="771">
        <f>+'III.5.6.Cotiz x sal. min. cot.'!C6</f>
        <v>0.35550592403520132</v>
      </c>
      <c r="O28" s="774"/>
      <c r="P28" s="277" t="s">
        <v>742</v>
      </c>
      <c r="Q28" s="281">
        <f>+'III.5.10.Trasp. cedidos'!I20</f>
        <v>586450</v>
      </c>
    </row>
    <row r="29" spans="1:20">
      <c r="A29" s="1944"/>
      <c r="B29" s="1944"/>
      <c r="C29" s="1944"/>
      <c r="D29" s="1944"/>
      <c r="E29" s="1944"/>
      <c r="F29" s="1944"/>
      <c r="G29" s="1944"/>
      <c r="H29" s="1944"/>
      <c r="I29" s="1944"/>
      <c r="L29" s="283" t="str">
        <f>+'III.5.6.Cotiz x sal. min. cot.'!A7</f>
        <v xml:space="preserve">2-3 salarios  </v>
      </c>
      <c r="M29" s="773">
        <f>+'III.5.6.Cotiz x sal. min. cot.'!B7</f>
        <v>237799</v>
      </c>
      <c r="N29" s="771">
        <f>+'III.5.6.Cotiz x sal. min. cot.'!C7</f>
        <v>0.11324193302602004</v>
      </c>
      <c r="O29" s="774">
        <f>+N29+N30+N31</f>
        <v>0.23038830050668599</v>
      </c>
    </row>
    <row r="30" spans="1:20" ht="35.25" customHeight="1">
      <c r="A30" s="1944"/>
      <c r="B30" s="1944"/>
      <c r="C30" s="1944"/>
      <c r="D30" s="1944"/>
      <c r="E30" s="1944"/>
      <c r="F30" s="1944"/>
      <c r="G30" s="1944"/>
      <c r="H30" s="1944"/>
      <c r="I30" s="1944"/>
      <c r="K30" s="13"/>
      <c r="L30" s="283" t="str">
        <f>+'III.5.6.Cotiz x sal. min. cot.'!A8</f>
        <v xml:space="preserve">3-4 salarios </v>
      </c>
      <c r="M30" s="773">
        <f>+'III.5.6.Cotiz x sal. min. cot.'!B8</f>
        <v>132866</v>
      </c>
      <c r="N30" s="771">
        <f>+'III.5.6.Cotiz x sal. min. cot.'!C8</f>
        <v>6.3271934168920727E-2</v>
      </c>
      <c r="O30" s="774"/>
      <c r="P30"/>
      <c r="Q30"/>
      <c r="R30"/>
      <c r="S30"/>
    </row>
    <row r="31" spans="1:20">
      <c r="K31" s="13"/>
      <c r="L31" s="283" t="str">
        <f>+'III.5.6.Cotiz x sal. min. cot.'!A9</f>
        <v xml:space="preserve">4-6 salarios  </v>
      </c>
      <c r="M31" s="773">
        <f>+'III.5.6.Cotiz x sal. min. cot.'!B9</f>
        <v>113132</v>
      </c>
      <c r="N31" s="771">
        <f>+'III.5.6.Cotiz x sal. min. cot.'!C9</f>
        <v>5.3874433311745212E-2</v>
      </c>
      <c r="O31" s="774"/>
      <c r="P31"/>
      <c r="Q31"/>
      <c r="R31"/>
      <c r="S31"/>
    </row>
    <row r="32" spans="1:20">
      <c r="K32" s="13"/>
      <c r="L32" s="283" t="str">
        <f>+'III.5.6.Cotiz x sal. min. cot.'!A10</f>
        <v xml:space="preserve">6-8 salarios </v>
      </c>
      <c r="M32" s="773">
        <f>+'III.5.6.Cotiz x sal. min. cot.'!B10</f>
        <v>28877</v>
      </c>
      <c r="N32" s="771">
        <f>+'III.5.6.Cotiz x sal. min. cot.'!C10</f>
        <v>1.375147624671416E-2</v>
      </c>
      <c r="O32" s="774">
        <f>+N32+N33+N34+N35+0</f>
        <v>3.2751247666577776E-2</v>
      </c>
      <c r="P32"/>
      <c r="Q32"/>
      <c r="R32"/>
      <c r="S32"/>
    </row>
    <row r="33" spans="7:19">
      <c r="G33" t="s">
        <v>6</v>
      </c>
      <c r="K33" s="13"/>
      <c r="L33" s="283" t="str">
        <f>+'III.5.6.Cotiz x sal. min. cot.'!A11</f>
        <v xml:space="preserve">8-10 salarios </v>
      </c>
      <c r="M33" s="773">
        <f>+'III.5.6.Cotiz x sal. min. cot.'!B11</f>
        <v>13820</v>
      </c>
      <c r="N33" s="771">
        <f>+'III.5.6.Cotiz x sal. min. cot.'!C11</f>
        <v>6.581203093451179E-3</v>
      </c>
      <c r="O33" s="774"/>
      <c r="P33"/>
      <c r="Q33"/>
      <c r="R33"/>
      <c r="S33"/>
    </row>
    <row r="34" spans="7:19">
      <c r="L34" s="283" t="str">
        <f>+'III.5.6.Cotiz x sal. min. cot.'!A12</f>
        <v xml:space="preserve">10-15 salarios </v>
      </c>
      <c r="M34" s="773">
        <f>+'III.5.6.Cotiz x sal. min. cot.'!B12</f>
        <v>14768</v>
      </c>
      <c r="N34" s="771">
        <f>+'III.5.6.Cotiz x sal. min. cot.'!C12</f>
        <v>7.0326488628138211E-3</v>
      </c>
      <c r="O34" s="774"/>
      <c r="R34"/>
      <c r="S34"/>
    </row>
    <row r="35" spans="7:19">
      <c r="L35" s="283" t="str">
        <f>+'III.5.6.Cotiz x sal. min. cot.'!A13</f>
        <v xml:space="preserve">15 ó más salarios </v>
      </c>
      <c r="M35" s="773">
        <f>+'III.5.6.Cotiz x sal. min. cot.'!B13</f>
        <v>11310</v>
      </c>
      <c r="N35" s="771">
        <f>+'III.5.6.Cotiz x sal. min. cot.'!C13</f>
        <v>5.3859194635986129E-3</v>
      </c>
      <c r="O35" s="136"/>
      <c r="P35" s="136"/>
      <c r="R35"/>
      <c r="S35"/>
    </row>
    <row r="36" spans="7:19">
      <c r="L36" s="283" t="str">
        <f>+'III.5.6.Cotiz x sal. min. cot.'!A14</f>
        <v>Total</v>
      </c>
      <c r="M36" s="773">
        <f>+'III.5.6.Cotiz x sal. min. cot.'!B14</f>
        <v>2099920</v>
      </c>
      <c r="N36" s="771">
        <f>+'III.5.6.Cotiz x sal. min. cot.'!C14</f>
        <v>1</v>
      </c>
      <c r="O36" s="136"/>
      <c r="P36" s="136"/>
      <c r="R36"/>
      <c r="S36"/>
    </row>
    <row r="37" spans="7:19">
      <c r="L37" s="283"/>
      <c r="M37" s="770"/>
      <c r="N37" s="771"/>
      <c r="R37"/>
      <c r="S37"/>
    </row>
    <row r="38" spans="7:19">
      <c r="L38" s="136"/>
      <c r="M38" s="136"/>
      <c r="N38" s="136"/>
      <c r="R38"/>
      <c r="S38"/>
    </row>
    <row r="39" spans="7:19">
      <c r="L39" s="136"/>
      <c r="M39" s="136"/>
      <c r="N39" s="136"/>
      <c r="R39"/>
      <c r="S39"/>
    </row>
    <row r="40" spans="7:19">
      <c r="L40" s="136"/>
      <c r="M40" s="136"/>
      <c r="N40" s="136"/>
      <c r="R40"/>
      <c r="S40"/>
    </row>
    <row r="41" spans="7:19">
      <c r="L41" s="136"/>
      <c r="M41" s="136"/>
      <c r="N41" s="136"/>
      <c r="R41"/>
      <c r="S41"/>
    </row>
    <row r="42" spans="7:19">
      <c r="H42" s="40"/>
      <c r="L42" s="136"/>
      <c r="M42" s="136"/>
      <c r="N42" s="136"/>
      <c r="R42"/>
      <c r="S42"/>
    </row>
    <row r="43" spans="7:19">
      <c r="G43" s="58"/>
      <c r="S43"/>
    </row>
    <row r="44" spans="7:19">
      <c r="S44"/>
    </row>
    <row r="45" spans="7:19">
      <c r="G45" s="40"/>
    </row>
  </sheetData>
  <mergeCells count="2">
    <mergeCell ref="L11:N1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R38"/>
  <sheetViews>
    <sheetView showGridLines="0" view="pageBreakPreview" zoomScale="55" zoomScaleNormal="100" zoomScaleSheetLayoutView="55" workbookViewId="0">
      <selection activeCell="A6" sqref="A6:J27"/>
    </sheetView>
  </sheetViews>
  <sheetFormatPr baseColWidth="10" defaultColWidth="11.42578125" defaultRowHeight="18"/>
  <cols>
    <col min="1" max="1" width="30.140625" style="383" customWidth="1"/>
    <col min="2" max="2" width="29.28515625" style="383" customWidth="1"/>
    <col min="3" max="3" width="28.7109375" style="383" customWidth="1"/>
    <col min="4" max="4" width="26.140625" style="383" customWidth="1"/>
    <col min="5" max="5" width="19.140625" style="383" customWidth="1"/>
    <col min="6" max="6" width="17" style="383" customWidth="1"/>
    <col min="7" max="7" width="16.7109375" style="383" customWidth="1"/>
    <col min="8" max="8" width="23.42578125" style="383" customWidth="1"/>
    <col min="9" max="9" width="26.42578125" style="383" customWidth="1"/>
    <col min="10" max="10" width="23.42578125" style="383" customWidth="1"/>
    <col min="11" max="11" width="22.5703125" style="383" customWidth="1"/>
    <col min="12" max="12" width="21" style="383" customWidth="1"/>
    <col min="13" max="13" width="6.85546875" style="383" customWidth="1"/>
    <col min="14" max="14" width="6.7109375" style="407" customWidth="1"/>
    <col min="15" max="15" width="22" style="407" customWidth="1"/>
    <col min="16" max="16" width="19" style="407" customWidth="1"/>
    <col min="17" max="18" width="11.42578125" style="407"/>
    <col min="19" max="16384" width="11.42578125" style="383"/>
  </cols>
  <sheetData>
    <row r="1" spans="1:18" s="708" customFormat="1" ht="81.75" customHeight="1">
      <c r="A1" s="1906" t="s">
        <v>692</v>
      </c>
      <c r="B1" s="1906"/>
      <c r="C1" s="1906"/>
      <c r="D1" s="1906"/>
      <c r="E1" s="1906"/>
      <c r="F1" s="1906"/>
      <c r="G1" s="1906"/>
      <c r="H1" s="1906"/>
      <c r="I1" s="1906"/>
      <c r="J1" s="1906"/>
      <c r="K1" s="1906"/>
      <c r="L1" s="1906"/>
      <c r="M1" s="779"/>
      <c r="N1" s="740"/>
      <c r="O1" s="740"/>
      <c r="P1" s="740"/>
      <c r="Q1" s="740"/>
      <c r="R1" s="740"/>
    </row>
    <row r="2" spans="1:18" s="708" customFormat="1" ht="37.5" customHeight="1">
      <c r="A2" s="1948" t="str">
        <f>+'Resumen EEp'!O4</f>
        <v>Período:  Diciembre 2008 - Junio 2023</v>
      </c>
      <c r="B2" s="1948"/>
      <c r="C2" s="1948"/>
      <c r="D2" s="1948"/>
      <c r="E2" s="1948"/>
      <c r="F2" s="1948"/>
      <c r="G2" s="1948"/>
      <c r="H2" s="1948"/>
      <c r="I2" s="1948"/>
      <c r="J2" s="1948"/>
      <c r="K2" s="1948"/>
      <c r="L2" s="1948"/>
      <c r="M2" s="779"/>
      <c r="N2" s="740"/>
      <c r="O2" s="740"/>
      <c r="P2" s="740"/>
      <c r="Q2" s="740"/>
      <c r="R2" s="740"/>
    </row>
    <row r="3" spans="1:18" ht="12.75" customHeight="1">
      <c r="A3" s="1945" t="s">
        <v>243</v>
      </c>
      <c r="B3" s="1945"/>
      <c r="C3" s="1945"/>
      <c r="D3" s="1945"/>
      <c r="E3" s="1945"/>
      <c r="F3" s="1945"/>
      <c r="G3" s="1945"/>
      <c r="H3" s="1945"/>
      <c r="I3" s="1945"/>
      <c r="J3" s="1945"/>
      <c r="K3" s="1945"/>
      <c r="L3" s="1945"/>
      <c r="M3" s="1945"/>
      <c r="O3" s="1458">
        <f>D5-D20</f>
        <v>4.2228549191323961E-2</v>
      </c>
    </row>
    <row r="4" spans="1:18" ht="63" customHeight="1">
      <c r="A4" s="1359" t="s">
        <v>2</v>
      </c>
      <c r="B4" s="1360" t="s">
        <v>10</v>
      </c>
      <c r="C4" s="1360" t="s">
        <v>203</v>
      </c>
      <c r="D4" s="1361" t="s">
        <v>135</v>
      </c>
    </row>
    <row r="5" spans="1:18" ht="23.25">
      <c r="A5" s="1362" t="s">
        <v>4</v>
      </c>
      <c r="B5" s="1366">
        <v>929743</v>
      </c>
      <c r="C5" s="1366">
        <v>1983720</v>
      </c>
      <c r="D5" s="1363">
        <f t="shared" ref="D5:D18" si="0">B5/C5</f>
        <v>0.46868660899723752</v>
      </c>
      <c r="O5" s="1459"/>
    </row>
    <row r="6" spans="1:18" ht="23.25">
      <c r="A6" s="1362" t="s">
        <v>5</v>
      </c>
      <c r="B6" s="1366">
        <v>1118293</v>
      </c>
      <c r="C6" s="1366">
        <v>2193890</v>
      </c>
      <c r="D6" s="1363">
        <f t="shared" si="0"/>
        <v>0.50973066106322562</v>
      </c>
      <c r="N6" s="505"/>
    </row>
    <row r="7" spans="1:18" ht="23.25">
      <c r="A7" s="1362" t="s">
        <v>117</v>
      </c>
      <c r="B7" s="1366">
        <v>1189601</v>
      </c>
      <c r="C7" s="1366">
        <v>2374783</v>
      </c>
      <c r="D7" s="1363">
        <f t="shared" si="0"/>
        <v>0.50093040079872564</v>
      </c>
      <c r="O7" s="1460" t="e">
        <f>C23-C4</f>
        <v>#VALUE!</v>
      </c>
    </row>
    <row r="8" spans="1:18" ht="23.25">
      <c r="A8" s="1362" t="s">
        <v>142</v>
      </c>
      <c r="B8" s="1366">
        <v>1242780</v>
      </c>
      <c r="C8" s="1366">
        <v>2552974</v>
      </c>
      <c r="D8" s="1363">
        <f t="shared" si="0"/>
        <v>0.4867969669883046</v>
      </c>
    </row>
    <row r="9" spans="1:18" ht="23.25">
      <c r="A9" s="1362" t="s">
        <v>194</v>
      </c>
      <c r="B9" s="1366">
        <v>1291137</v>
      </c>
      <c r="C9" s="1366">
        <v>2714449</v>
      </c>
      <c r="D9" s="1363">
        <f t="shared" si="0"/>
        <v>0.47565343832210516</v>
      </c>
      <c r="O9" s="505"/>
    </row>
    <row r="10" spans="1:18" ht="23.25">
      <c r="A10" s="1362" t="s">
        <v>217</v>
      </c>
      <c r="B10" s="1366">
        <v>1376966</v>
      </c>
      <c r="C10" s="1366">
        <v>2881130</v>
      </c>
      <c r="D10" s="1363">
        <f t="shared" si="0"/>
        <v>0.47792567499557465</v>
      </c>
      <c r="N10" s="1458"/>
      <c r="O10" s="1461" t="s">
        <v>202</v>
      </c>
      <c r="P10" s="1462" t="s">
        <v>10</v>
      </c>
    </row>
    <row r="11" spans="1:18" ht="23.25">
      <c r="A11" s="1362" t="s">
        <v>224</v>
      </c>
      <c r="B11" s="1366">
        <v>1508392</v>
      </c>
      <c r="C11" s="1366">
        <v>3069900</v>
      </c>
      <c r="D11" s="1363">
        <f t="shared" si="0"/>
        <v>0.49134890387309033</v>
      </c>
      <c r="O11" s="1463">
        <f>C6/C5-1</f>
        <v>0.10594741193313562</v>
      </c>
      <c r="P11" s="1464">
        <f>B6/B5-1</f>
        <v>0.20279797750561168</v>
      </c>
    </row>
    <row r="12" spans="1:18" ht="23.25">
      <c r="A12" s="1362" t="s">
        <v>404</v>
      </c>
      <c r="B12" s="1366">
        <v>1617107</v>
      </c>
      <c r="C12" s="1366">
        <v>3269757</v>
      </c>
      <c r="D12" s="1363">
        <f t="shared" si="0"/>
        <v>0.49456488662613152</v>
      </c>
      <c r="E12" s="404"/>
      <c r="O12" s="1463">
        <f t="shared" ref="O12:O18" si="1">C7/C6-1</f>
        <v>8.245308561504916E-2</v>
      </c>
      <c r="P12" s="1464">
        <f t="shared" ref="P12:P18" si="2">B7/B6-1</f>
        <v>6.3765041898679486E-2</v>
      </c>
    </row>
    <row r="13" spans="1:18" ht="23.25">
      <c r="A13" s="1362" t="s">
        <v>417</v>
      </c>
      <c r="B13" s="1366">
        <v>1725802</v>
      </c>
      <c r="C13" s="1366">
        <v>3473894</v>
      </c>
      <c r="D13" s="1363">
        <f t="shared" si="0"/>
        <v>0.49679178466585339</v>
      </c>
      <c r="E13" s="404"/>
      <c r="N13" s="1465"/>
      <c r="O13" s="1463">
        <f t="shared" si="1"/>
        <v>7.503464527074688E-2</v>
      </c>
      <c r="P13" s="1464">
        <f t="shared" si="2"/>
        <v>4.4703224022172083E-2</v>
      </c>
    </row>
    <row r="14" spans="1:18" ht="23.25">
      <c r="A14" s="1362" t="s">
        <v>432</v>
      </c>
      <c r="B14" s="1366">
        <v>1837104</v>
      </c>
      <c r="C14" s="1366">
        <v>3703355</v>
      </c>
      <c r="D14" s="1363">
        <f t="shared" si="0"/>
        <v>0.49606478449946062</v>
      </c>
      <c r="E14" s="404"/>
      <c r="O14" s="1463">
        <f t="shared" si="1"/>
        <v>6.3249762825630107E-2</v>
      </c>
      <c r="P14" s="1464">
        <f t="shared" si="2"/>
        <v>3.8910346159416687E-2</v>
      </c>
    </row>
    <row r="15" spans="1:18" ht="23.25">
      <c r="A15" s="1362" t="s">
        <v>443</v>
      </c>
      <c r="B15" s="1366">
        <v>1935968</v>
      </c>
      <c r="C15" s="1366">
        <v>3919943</v>
      </c>
      <c r="D15" s="1363">
        <f t="shared" si="0"/>
        <v>0.49387656912358163</v>
      </c>
      <c r="E15" s="782"/>
      <c r="O15" s="1463">
        <f t="shared" si="1"/>
        <v>6.1405095472414573E-2</v>
      </c>
      <c r="P15" s="1464">
        <f t="shared" si="2"/>
        <v>6.647551731535839E-2</v>
      </c>
    </row>
    <row r="16" spans="1:18" ht="23.25">
      <c r="A16" s="1362" t="s">
        <v>527</v>
      </c>
      <c r="B16" s="1366">
        <v>1924919</v>
      </c>
      <c r="C16" s="1366">
        <v>4133143</v>
      </c>
      <c r="D16" s="1363">
        <f t="shared" si="0"/>
        <v>0.46572765568479002</v>
      </c>
      <c r="E16" s="782"/>
      <c r="F16" s="782"/>
      <c r="G16" s="782"/>
      <c r="H16" s="782"/>
      <c r="I16" s="782"/>
      <c r="J16" s="782"/>
      <c r="K16" s="782"/>
      <c r="L16" s="782"/>
      <c r="O16" s="1463">
        <f t="shared" si="1"/>
        <v>6.5519431611902323E-2</v>
      </c>
      <c r="P16" s="1464">
        <f t="shared" si="2"/>
        <v>9.5446074921239799E-2</v>
      </c>
    </row>
    <row r="17" spans="1:16" ht="23.25">
      <c r="A17" s="1362" t="s">
        <v>566</v>
      </c>
      <c r="B17" s="1366">
        <v>1747440</v>
      </c>
      <c r="C17" s="1366">
        <v>4295419</v>
      </c>
      <c r="D17" s="1363">
        <f t="shared" si="0"/>
        <v>0.40681479501766882</v>
      </c>
      <c r="E17" s="782"/>
      <c r="F17" s="782"/>
      <c r="G17" s="782"/>
      <c r="H17" s="782"/>
      <c r="I17" s="782"/>
      <c r="J17" s="782"/>
      <c r="K17" s="782"/>
      <c r="L17" s="782"/>
      <c r="O17" s="1463">
        <f t="shared" si="1"/>
        <v>6.5102120590247337E-2</v>
      </c>
      <c r="P17" s="1464">
        <f t="shared" si="2"/>
        <v>7.2073439795490746E-2</v>
      </c>
    </row>
    <row r="18" spans="1:16" ht="23.25">
      <c r="A18" s="1362" t="s">
        <v>678</v>
      </c>
      <c r="B18" s="1366">
        <v>1972032</v>
      </c>
      <c r="C18" s="1366">
        <v>4511974</v>
      </c>
      <c r="D18" s="1363">
        <f t="shared" si="0"/>
        <v>0.43706634834331937</v>
      </c>
      <c r="E18" s="782"/>
      <c r="F18" s="782"/>
      <c r="G18" s="782"/>
      <c r="H18" s="782"/>
      <c r="I18" s="782"/>
      <c r="J18" s="782"/>
      <c r="K18" s="782"/>
      <c r="L18" s="782"/>
      <c r="O18" s="1463">
        <f t="shared" si="1"/>
        <v>6.2431856556924625E-2</v>
      </c>
      <c r="P18" s="1464">
        <f t="shared" si="2"/>
        <v>6.721571299858331E-2</v>
      </c>
    </row>
    <row r="19" spans="1:16" ht="23.25">
      <c r="A19" s="1362" t="s">
        <v>959</v>
      </c>
      <c r="B19" s="1366">
        <v>2020997</v>
      </c>
      <c r="C19" s="1366">
        <v>4788859</v>
      </c>
      <c r="D19" s="1363">
        <v>0.42202056899148627</v>
      </c>
      <c r="E19" s="782"/>
      <c r="F19" s="404"/>
      <c r="G19" s="404"/>
      <c r="H19" s="404"/>
      <c r="I19" s="404"/>
      <c r="J19" s="404"/>
      <c r="K19" s="404"/>
      <c r="L19" s="782"/>
      <c r="O19" s="1463">
        <f>C14/C13-1</f>
        <v>6.6052965346668602E-2</v>
      </c>
      <c r="P19" s="1464">
        <f>B14/B13-1</f>
        <v>6.4492914019105285E-2</v>
      </c>
    </row>
    <row r="20" spans="1:16" ht="23.25">
      <c r="A20" s="1700" t="str">
        <f>+'Resumen EEp'!O6</f>
        <v>Jun.23</v>
      </c>
      <c r="B20" s="1367">
        <v>2099920</v>
      </c>
      <c r="C20" s="1367">
        <f>+'Resumen EEp'!B45</f>
        <v>4924095</v>
      </c>
      <c r="D20" s="1364">
        <f>B20/C20</f>
        <v>0.42645805980591356</v>
      </c>
      <c r="E20" s="782"/>
      <c r="F20" s="782"/>
      <c r="G20" s="782"/>
      <c r="H20" s="782"/>
      <c r="I20" s="782"/>
      <c r="J20" s="782"/>
      <c r="K20" s="782"/>
      <c r="L20" s="782"/>
      <c r="O20" s="1463">
        <f>C15/C14-1</f>
        <v>5.8484266293671539E-2</v>
      </c>
      <c r="P20" s="1464">
        <f>B15/B14-1</f>
        <v>5.3815135125719671E-2</v>
      </c>
    </row>
    <row r="21" spans="1:16" ht="30.75" customHeight="1">
      <c r="A21" s="1946" t="s">
        <v>1066</v>
      </c>
      <c r="B21" s="1947"/>
      <c r="C21" s="1947"/>
      <c r="D21" s="1947"/>
      <c r="E21" s="782"/>
      <c r="F21" s="782"/>
      <c r="G21" s="782"/>
      <c r="H21" s="782"/>
      <c r="I21" s="782"/>
      <c r="J21" s="782"/>
      <c r="K21" s="782"/>
      <c r="L21" s="782"/>
      <c r="O21" s="1463">
        <f>C16/C15-1</f>
        <v>5.4388545955897927E-2</v>
      </c>
      <c r="P21" s="1464">
        <f>B16/B15-1</f>
        <v>-5.7072224334286936E-3</v>
      </c>
    </row>
    <row r="22" spans="1:16">
      <c r="E22" s="782"/>
      <c r="F22" s="782"/>
      <c r="G22" s="782"/>
      <c r="H22" s="782"/>
      <c r="I22" s="782"/>
      <c r="J22" s="782"/>
      <c r="K22" s="782"/>
      <c r="L22" s="782"/>
      <c r="O22" s="1463">
        <f>C17/C16-1</f>
        <v>3.9262130538430418E-2</v>
      </c>
      <c r="P22" s="1464">
        <f>B17/B16-1</f>
        <v>-9.2200762733392949E-2</v>
      </c>
    </row>
    <row r="23" spans="1:16">
      <c r="B23" s="782"/>
      <c r="C23" s="782"/>
      <c r="D23" s="782"/>
      <c r="E23" s="782"/>
      <c r="F23" s="782"/>
      <c r="G23" s="782"/>
      <c r="H23" s="782"/>
      <c r="I23" s="782"/>
      <c r="J23" s="782"/>
      <c r="K23" s="782"/>
      <c r="L23" s="782"/>
      <c r="O23" s="1463">
        <f>C18/C17-1</f>
        <v>5.0415337828509932E-2</v>
      </c>
      <c r="P23" s="1464">
        <f>B18/B17-1</f>
        <v>0.12852630133223464</v>
      </c>
    </row>
    <row r="24" spans="1:16">
      <c r="B24" s="782"/>
      <c r="C24" s="782"/>
      <c r="D24" s="782"/>
      <c r="E24" s="782"/>
      <c r="F24" s="782"/>
      <c r="G24" s="782"/>
      <c r="H24" s="782"/>
      <c r="I24" s="782"/>
      <c r="J24" s="782"/>
      <c r="K24" s="782"/>
      <c r="L24" s="782"/>
      <c r="O24" s="1463">
        <f>C20/C18-1</f>
        <v>9.1339400448672725E-2</v>
      </c>
      <c r="P24" s="1464">
        <f>B20/B18-1</f>
        <v>6.4850874630837607E-2</v>
      </c>
    </row>
    <row r="25" spans="1:16">
      <c r="B25" s="782"/>
      <c r="C25" s="782"/>
      <c r="D25" s="782"/>
      <c r="E25" s="782"/>
      <c r="F25" s="782"/>
      <c r="G25" s="782"/>
      <c r="H25" s="782"/>
      <c r="I25" s="782"/>
      <c r="J25" s="782"/>
      <c r="K25" s="782"/>
      <c r="L25" s="782"/>
      <c r="O25" s="1463"/>
      <c r="P25" s="1464"/>
    </row>
    <row r="26" spans="1:16">
      <c r="B26" s="782"/>
      <c r="C26" s="782"/>
      <c r="D26" s="782"/>
      <c r="E26" s="782"/>
      <c r="F26" s="782"/>
      <c r="G26" s="782"/>
      <c r="H26" s="782"/>
      <c r="I26" s="782"/>
      <c r="J26" s="782"/>
      <c r="K26" s="782"/>
      <c r="L26" s="782"/>
      <c r="O26" s="1463"/>
      <c r="P26" s="1464"/>
    </row>
    <row r="27" spans="1:16">
      <c r="B27" s="782"/>
      <c r="C27" s="782"/>
      <c r="D27" s="782"/>
      <c r="E27" s="782"/>
      <c r="F27" s="782"/>
      <c r="G27" s="782"/>
      <c r="H27" s="782"/>
      <c r="I27" s="782"/>
      <c r="J27" s="782"/>
      <c r="K27" s="782"/>
      <c r="L27" s="782"/>
      <c r="O27" s="1466">
        <f>AVERAGE(O11:O26)</f>
        <v>6.7220432591992979E-2</v>
      </c>
      <c r="P27" s="1466">
        <f>AVERAGE(P11:P26)</f>
        <v>6.1797469611259127E-2</v>
      </c>
    </row>
    <row r="28" spans="1:16">
      <c r="B28" s="782"/>
      <c r="C28" s="782"/>
      <c r="D28" s="782"/>
      <c r="E28" s="782"/>
      <c r="F28" s="782"/>
      <c r="G28" s="782"/>
      <c r="H28" s="782"/>
      <c r="I28" s="782"/>
      <c r="J28" s="782"/>
      <c r="K28" s="782"/>
      <c r="L28" s="782"/>
      <c r="O28" s="505"/>
    </row>
    <row r="29" spans="1:16">
      <c r="B29" s="782"/>
      <c r="C29" s="782"/>
      <c r="D29" s="782"/>
      <c r="E29" s="782"/>
      <c r="F29" s="782"/>
      <c r="G29" s="782"/>
      <c r="H29" s="782"/>
      <c r="I29" s="782"/>
      <c r="J29" s="782"/>
      <c r="K29" s="782"/>
      <c r="L29" s="782"/>
      <c r="O29" s="505"/>
    </row>
    <row r="30" spans="1:16">
      <c r="B30" s="782"/>
      <c r="C30" s="782"/>
      <c r="D30" s="782"/>
      <c r="E30" s="782"/>
      <c r="F30" s="782"/>
      <c r="G30" s="782"/>
      <c r="H30" s="782"/>
      <c r="I30" s="782"/>
      <c r="J30" s="782"/>
      <c r="K30" s="782"/>
      <c r="L30" s="782"/>
    </row>
    <row r="31" spans="1:16">
      <c r="B31" s="782"/>
      <c r="C31" s="782"/>
      <c r="D31" s="782"/>
      <c r="E31" s="782"/>
      <c r="F31" s="782"/>
      <c r="G31" s="782"/>
      <c r="H31" s="782"/>
      <c r="I31" s="782"/>
      <c r="J31" s="782"/>
      <c r="K31" s="782"/>
      <c r="L31" s="782"/>
      <c r="O31" s="1458">
        <f>+B20/C20</f>
        <v>0.42645805980591356</v>
      </c>
    </row>
    <row r="32" spans="1:16">
      <c r="B32" s="782"/>
      <c r="C32" s="782"/>
      <c r="D32" s="782"/>
      <c r="E32" s="782"/>
      <c r="F32" s="782"/>
      <c r="G32" s="782"/>
      <c r="H32" s="782"/>
      <c r="I32" s="782"/>
      <c r="J32" s="782"/>
      <c r="K32" s="782"/>
      <c r="L32" s="782"/>
      <c r="O32" s="1458">
        <v>0.58899999999999997</v>
      </c>
    </row>
    <row r="33" spans="2:15">
      <c r="B33" s="782"/>
      <c r="C33" s="782"/>
      <c r="D33" s="782"/>
      <c r="E33" s="782"/>
      <c r="F33" s="782"/>
      <c r="G33" s="782"/>
      <c r="H33" s="782"/>
      <c r="I33" s="782"/>
      <c r="J33" s="782"/>
      <c r="K33" s="782"/>
      <c r="L33" s="782"/>
      <c r="O33" s="1458">
        <f>+O32-O31</f>
        <v>0.16254194019408641</v>
      </c>
    </row>
    <row r="34" spans="2:15">
      <c r="B34" s="782"/>
      <c r="C34" s="782"/>
      <c r="D34" s="782"/>
      <c r="E34" s="782"/>
      <c r="F34" s="782"/>
      <c r="G34" s="782"/>
      <c r="H34" s="782"/>
      <c r="I34" s="782"/>
      <c r="J34" s="782"/>
      <c r="K34" s="782"/>
      <c r="L34" s="782"/>
    </row>
    <row r="35" spans="2:15">
      <c r="B35" s="782"/>
      <c r="C35" s="782"/>
      <c r="D35" s="782"/>
      <c r="E35" s="782"/>
    </row>
    <row r="36" spans="2:15">
      <c r="B36" s="782"/>
      <c r="C36" s="782"/>
      <c r="D36" s="782"/>
    </row>
    <row r="37" spans="2:15">
      <c r="B37" s="782"/>
      <c r="C37" s="782"/>
      <c r="D37" s="782"/>
    </row>
    <row r="38" spans="2:15">
      <c r="B38" s="782"/>
      <c r="C38" s="782"/>
      <c r="D38" s="782"/>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A6" sqref="A6:J27"/>
    </sheetView>
  </sheetViews>
  <sheetFormatPr baseColWidth="10" defaultColWidth="11.42578125" defaultRowHeight="14.25"/>
  <cols>
    <col min="1" max="1" width="32.7109375" style="383" customWidth="1"/>
    <col min="2" max="2" width="33.140625" style="383" customWidth="1"/>
    <col min="3" max="3" width="33.28515625" style="383" customWidth="1"/>
    <col min="4" max="4" width="36.42578125" style="383" customWidth="1"/>
    <col min="5" max="8" width="15" style="383" customWidth="1"/>
    <col min="9" max="9" width="27.42578125" style="383" customWidth="1"/>
    <col min="10" max="10" width="22.28515625" style="383" customWidth="1"/>
    <col min="11" max="14" width="15" style="383" customWidth="1"/>
    <col min="15" max="16384" width="11.42578125" style="383"/>
  </cols>
  <sheetData>
    <row r="1" spans="1:14" s="708" customFormat="1" ht="45.75" customHeight="1">
      <c r="A1" s="1906" t="s">
        <v>1094</v>
      </c>
      <c r="B1" s="1906"/>
      <c r="C1" s="1906"/>
      <c r="D1" s="1906"/>
      <c r="E1" s="1906"/>
      <c r="F1" s="1906"/>
      <c r="G1" s="1906"/>
      <c r="H1" s="1906"/>
      <c r="I1" s="1906"/>
      <c r="J1" s="1906"/>
      <c r="K1" s="1906"/>
      <c r="L1" s="1906"/>
      <c r="M1" s="1906"/>
      <c r="N1" s="1906"/>
    </row>
    <row r="2" spans="1:14" s="708" customFormat="1" ht="39.75" customHeight="1">
      <c r="A2" s="1906" t="str">
        <f>+'III.5.3.Afil. SVDS'!A2:L2</f>
        <v>Período:  Diciembre 2008 - Junio 2023</v>
      </c>
      <c r="B2" s="1906"/>
      <c r="C2" s="1906"/>
      <c r="D2" s="1906"/>
      <c r="E2" s="1906"/>
      <c r="F2" s="1906"/>
      <c r="G2" s="1906"/>
      <c r="H2" s="1906"/>
      <c r="I2" s="1906"/>
      <c r="J2" s="1906"/>
      <c r="K2" s="1906"/>
      <c r="L2" s="1906"/>
      <c r="M2" s="1906"/>
      <c r="N2" s="1906"/>
    </row>
    <row r="3" spans="1:14" ht="12" customHeight="1">
      <c r="A3" s="608"/>
      <c r="B3" s="608"/>
      <c r="C3" s="608"/>
      <c r="D3" s="608"/>
      <c r="E3" s="608"/>
      <c r="F3" s="608"/>
      <c r="G3" s="608"/>
      <c r="H3" s="608"/>
      <c r="I3" s="608"/>
      <c r="J3" s="608"/>
      <c r="K3" s="608"/>
      <c r="L3" s="608"/>
      <c r="M3" s="608"/>
      <c r="N3" s="608"/>
    </row>
    <row r="4" spans="1:14" ht="67.5" customHeight="1">
      <c r="A4" s="1096" t="s">
        <v>0</v>
      </c>
      <c r="B4" s="1097" t="s">
        <v>283</v>
      </c>
      <c r="C4" s="1097" t="s">
        <v>218</v>
      </c>
      <c r="D4" s="1098" t="s">
        <v>802</v>
      </c>
      <c r="G4" s="609"/>
      <c r="H4" s="610"/>
      <c r="I4" s="610"/>
      <c r="J4" s="610"/>
      <c r="K4" s="610"/>
    </row>
    <row r="5" spans="1:14" ht="26.25">
      <c r="A5" s="1099" t="s">
        <v>4</v>
      </c>
      <c r="B5" s="1100">
        <v>929743</v>
      </c>
      <c r="C5" s="1100">
        <v>1566047</v>
      </c>
      <c r="D5" s="1103">
        <f t="shared" ref="D5:D19" si="0">B5/C5</f>
        <v>0.59368780119626041</v>
      </c>
      <c r="G5" s="611"/>
      <c r="H5" s="612"/>
      <c r="I5" s="613"/>
      <c r="J5" s="614"/>
      <c r="K5" s="615"/>
    </row>
    <row r="6" spans="1:14" ht="26.25">
      <c r="A6" s="1099" t="s">
        <v>5</v>
      </c>
      <c r="B6" s="1100">
        <v>1118293</v>
      </c>
      <c r="C6" s="1100">
        <v>1560994</v>
      </c>
      <c r="D6" s="1103">
        <f t="shared" si="0"/>
        <v>0.71639801306090867</v>
      </c>
      <c r="G6" s="611"/>
      <c r="H6" s="612"/>
      <c r="I6" s="613"/>
      <c r="J6" s="614"/>
      <c r="K6" s="615"/>
    </row>
    <row r="7" spans="1:14" ht="26.25">
      <c r="A7" s="1099" t="s">
        <v>117</v>
      </c>
      <c r="B7" s="1100">
        <v>1189601</v>
      </c>
      <c r="C7" s="1100">
        <v>1631129</v>
      </c>
      <c r="D7" s="1103">
        <f t="shared" si="0"/>
        <v>0.72931141559006063</v>
      </c>
      <c r="G7" s="611"/>
      <c r="H7" s="612"/>
      <c r="I7" s="613"/>
      <c r="J7" s="614"/>
      <c r="K7" s="615"/>
    </row>
    <row r="8" spans="1:14" ht="26.25">
      <c r="A8" s="1099" t="s">
        <v>142</v>
      </c>
      <c r="B8" s="1100">
        <v>1242780</v>
      </c>
      <c r="C8" s="1100">
        <v>1686216</v>
      </c>
      <c r="D8" s="1103">
        <f t="shared" si="0"/>
        <v>0.73702301484507327</v>
      </c>
      <c r="G8" s="611"/>
      <c r="H8" s="612"/>
      <c r="I8" s="613"/>
      <c r="J8" s="614"/>
      <c r="K8" s="615"/>
    </row>
    <row r="9" spans="1:14" ht="26.25">
      <c r="A9" s="1099" t="s">
        <v>194</v>
      </c>
      <c r="B9" s="1100">
        <v>1291137</v>
      </c>
      <c r="C9" s="1100">
        <v>1716228</v>
      </c>
      <c r="D9" s="1103">
        <f t="shared" si="0"/>
        <v>0.75231088177095351</v>
      </c>
      <c r="E9" s="5"/>
      <c r="G9" s="611"/>
      <c r="H9" s="612"/>
      <c r="I9" s="612"/>
      <c r="J9" s="612"/>
      <c r="K9" s="612"/>
      <c r="L9" s="612"/>
    </row>
    <row r="10" spans="1:14" ht="26.25">
      <c r="A10" s="1099" t="s">
        <v>217</v>
      </c>
      <c r="B10" s="1100">
        <v>1376966</v>
      </c>
      <c r="C10" s="1100">
        <v>1769801</v>
      </c>
      <c r="D10" s="1103">
        <f t="shared" si="0"/>
        <v>0.77803436657567715</v>
      </c>
      <c r="E10" s="6"/>
      <c r="G10" s="611"/>
      <c r="H10" s="612"/>
      <c r="I10" s="612"/>
      <c r="J10" s="612"/>
      <c r="K10" s="612"/>
      <c r="L10" s="612"/>
    </row>
    <row r="11" spans="1:14" ht="26.25">
      <c r="A11" s="1099" t="s">
        <v>224</v>
      </c>
      <c r="B11" s="1100">
        <v>1508392</v>
      </c>
      <c r="C11" s="1100">
        <v>1853784.4208326</v>
      </c>
      <c r="D11" s="1103">
        <f t="shared" si="0"/>
        <v>0.81368253128512535</v>
      </c>
      <c r="E11" s="6"/>
      <c r="G11" s="611"/>
    </row>
    <row r="12" spans="1:14" ht="26.25">
      <c r="A12" s="1099" t="s">
        <v>404</v>
      </c>
      <c r="B12" s="1100">
        <v>1617107</v>
      </c>
      <c r="C12" s="1100">
        <v>1939410.7036625701</v>
      </c>
      <c r="D12" s="1103">
        <f t="shared" si="0"/>
        <v>0.83381358932695337</v>
      </c>
      <c r="E12" s="6"/>
      <c r="F12" s="6"/>
      <c r="G12" s="6"/>
    </row>
    <row r="13" spans="1:14" ht="26.25">
      <c r="A13" s="1099" t="s">
        <v>417</v>
      </c>
      <c r="B13" s="1100">
        <v>1725802</v>
      </c>
      <c r="C13" s="1100">
        <v>2012995.43601726</v>
      </c>
      <c r="D13" s="1103">
        <f t="shared" si="0"/>
        <v>0.85733030940920751</v>
      </c>
      <c r="E13" s="6"/>
      <c r="F13" s="6"/>
      <c r="G13" s="6"/>
    </row>
    <row r="14" spans="1:14" ht="26.25">
      <c r="A14" s="1099" t="s">
        <v>432</v>
      </c>
      <c r="B14" s="1100">
        <v>1837104</v>
      </c>
      <c r="C14" s="1100">
        <v>2050906.62490762</v>
      </c>
      <c r="D14" s="1103">
        <f t="shared" si="0"/>
        <v>0.89575214087708632</v>
      </c>
      <c r="E14" s="119"/>
      <c r="F14" s="6"/>
      <c r="G14" s="6"/>
    </row>
    <row r="15" spans="1:14" ht="26.25">
      <c r="A15" s="1099" t="s">
        <v>443</v>
      </c>
      <c r="B15" s="1100">
        <f>+'III.5.3.Afil. SVDS'!B15</f>
        <v>1935968</v>
      </c>
      <c r="C15" s="1100">
        <v>2202518.1965998798</v>
      </c>
      <c r="D15" s="1103">
        <f t="shared" si="0"/>
        <v>0.87897934418368728</v>
      </c>
      <c r="E15" s="6"/>
      <c r="F15" s="6"/>
      <c r="G15" s="6"/>
      <c r="I15" s="7"/>
      <c r="J15"/>
    </row>
    <row r="16" spans="1:14" ht="26.25">
      <c r="A16" s="1099" t="s">
        <v>527</v>
      </c>
      <c r="B16" s="1100">
        <v>1924919</v>
      </c>
      <c r="C16" s="1100">
        <v>2299463.3115164302</v>
      </c>
      <c r="D16" s="1103">
        <f t="shared" si="0"/>
        <v>0.8371166395042724</v>
      </c>
      <c r="E16" s="6"/>
      <c r="F16" s="6"/>
      <c r="G16" s="6"/>
      <c r="I16" s="7"/>
    </row>
    <row r="17" spans="1:23" ht="26.25">
      <c r="A17" s="1099" t="s">
        <v>566</v>
      </c>
      <c r="B17" s="1100">
        <v>1747440</v>
      </c>
      <c r="C17" s="1100">
        <v>2045876.3979077199</v>
      </c>
      <c r="D17" s="1103">
        <f t="shared" si="0"/>
        <v>0.85412784554681531</v>
      </c>
      <c r="E17" s="6"/>
      <c r="F17" s="6"/>
      <c r="G17" s="6"/>
      <c r="I17" s="7"/>
    </row>
    <row r="18" spans="1:23" ht="26.25">
      <c r="A18" s="1099" t="s">
        <v>678</v>
      </c>
      <c r="B18" s="1100">
        <v>1972032</v>
      </c>
      <c r="C18" s="1102">
        <v>2170910.4636014798</v>
      </c>
      <c r="D18" s="1103">
        <f t="shared" si="0"/>
        <v>0.90838937536302355</v>
      </c>
      <c r="E18" s="6"/>
      <c r="F18" s="6"/>
      <c r="G18" s="6"/>
      <c r="I18" s="7"/>
    </row>
    <row r="19" spans="1:23" ht="26.25">
      <c r="A19" s="1101" t="s">
        <v>959</v>
      </c>
      <c r="B19" s="1100">
        <v>2020997</v>
      </c>
      <c r="C19" s="1102">
        <v>2253696.5098291901</v>
      </c>
      <c r="D19" s="1103">
        <f t="shared" si="0"/>
        <v>0.89674762825682031</v>
      </c>
      <c r="E19" s="6"/>
      <c r="F19" s="6"/>
      <c r="G19" s="6"/>
      <c r="I19" s="7"/>
    </row>
    <row r="20" spans="1:23" ht="26.25">
      <c r="A20" s="1101" t="str">
        <f>+Tabla7[[#This Row],[Año]]</f>
        <v>Jun.23</v>
      </c>
      <c r="B20" s="1100">
        <f>+Tabla7[[#This Row],[Cotizantes]]</f>
        <v>2099920</v>
      </c>
      <c r="C20" s="1603">
        <f>+'Resumen EEp'!B65</f>
        <v>2229902</v>
      </c>
      <c r="D20" s="1103">
        <f>B20/C20</f>
        <v>0.94170954598004752</v>
      </c>
      <c r="E20" s="6"/>
      <c r="F20" s="6"/>
      <c r="G20" s="6"/>
      <c r="I20" s="7"/>
    </row>
    <row r="21" spans="1:23" ht="80.25" customHeight="1">
      <c r="A21" s="1949" t="s">
        <v>1140</v>
      </c>
      <c r="B21" s="1949"/>
      <c r="C21" s="1949"/>
      <c r="D21" s="1949"/>
    </row>
    <row r="23" spans="1:23">
      <c r="W23" s="383"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view="pageBreakPreview" zoomScale="70" zoomScaleNormal="100" zoomScaleSheetLayoutView="70" workbookViewId="0">
      <selection activeCell="A6" sqref="A6:J27"/>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 min="9" max="9" width="25.42578125" customWidth="1"/>
  </cols>
  <sheetData>
    <row r="1" spans="1:9" s="707" customFormat="1" ht="53.25" customHeight="1">
      <c r="A1" s="1951" t="s">
        <v>693</v>
      </c>
      <c r="B1" s="1951"/>
      <c r="C1" s="1951"/>
      <c r="D1" s="1951"/>
      <c r="E1" s="1951"/>
      <c r="F1" s="1951"/>
      <c r="G1" s="1951"/>
      <c r="H1" s="1951"/>
    </row>
    <row r="2" spans="1:9" s="707" customFormat="1" ht="30.75" customHeight="1">
      <c r="A2" s="1952" t="str">
        <f>+'Resumen EEp'!O10</f>
        <v>Período: Junio 2023</v>
      </c>
      <c r="B2" s="1952"/>
      <c r="C2" s="1952"/>
      <c r="D2" s="1952"/>
      <c r="E2" s="1952"/>
      <c r="F2" s="1952"/>
      <c r="G2" s="1952"/>
      <c r="H2" s="1952"/>
    </row>
    <row r="3" spans="1:9" ht="9.75" customHeight="1">
      <c r="A3" s="1950"/>
      <c r="B3" s="1950"/>
      <c r="C3" s="1950"/>
      <c r="D3" s="1950"/>
      <c r="E3" s="1950"/>
      <c r="F3" s="520"/>
      <c r="G3" s="520"/>
      <c r="H3" s="520"/>
    </row>
    <row r="4" spans="1:9" s="67" customFormat="1">
      <c r="A4" s="1104" t="s">
        <v>110</v>
      </c>
      <c r="B4" s="1104" t="s">
        <v>10</v>
      </c>
      <c r="C4" s="1104" t="s">
        <v>8</v>
      </c>
      <c r="D4" s="66"/>
      <c r="E4" s="607"/>
      <c r="F4" s="607"/>
      <c r="G4" s="607"/>
      <c r="H4" s="607"/>
    </row>
    <row r="5" spans="1:9">
      <c r="A5" s="1105" t="s">
        <v>130</v>
      </c>
      <c r="B5" s="1106">
        <f>+'Resumen EEp'!K18</f>
        <v>32622</v>
      </c>
      <c r="C5" s="1107">
        <f>+Tabla5759[[#This Row],[Cotizantes]]/B15</f>
        <v>1.5534877519143587E-2</v>
      </c>
      <c r="D5" s="44"/>
      <c r="E5" s="607"/>
      <c r="F5" s="607"/>
      <c r="G5" s="607"/>
      <c r="H5" s="607"/>
      <c r="I5" s="46">
        <f>C6+C7+C8+C9+C10+C11</f>
        <v>0.76090517734008911</v>
      </c>
    </row>
    <row r="6" spans="1:9">
      <c r="A6" s="1108" t="s">
        <v>26</v>
      </c>
      <c r="B6" s="1106">
        <f>+'Resumen EEp'!K19</f>
        <v>254420</v>
      </c>
      <c r="C6" s="1107">
        <f>+Tabla5759[[#This Row],[Cotizantes]]/B15</f>
        <v>0.12115699645700789</v>
      </c>
      <c r="D6" s="44"/>
      <c r="E6" s="607"/>
      <c r="F6" s="607"/>
      <c r="G6" s="607"/>
      <c r="H6" s="607"/>
      <c r="I6" s="46">
        <f>+C12+C13</f>
        <v>0.13798478037258563</v>
      </c>
    </row>
    <row r="7" spans="1:9">
      <c r="A7" s="1108" t="s">
        <v>27</v>
      </c>
      <c r="B7" s="1106">
        <f>+'Resumen EEp'!K20</f>
        <v>319015</v>
      </c>
      <c r="C7" s="1107">
        <f>+Tabla5759[[#This Row],[Cotizantes]]/B15</f>
        <v>0.15191769210255629</v>
      </c>
      <c r="D7" s="44"/>
      <c r="E7" s="607"/>
      <c r="F7" s="607"/>
      <c r="G7" s="607"/>
      <c r="H7" s="607"/>
      <c r="I7" s="46">
        <f>C14</f>
        <v>8.5575164768181639E-2</v>
      </c>
    </row>
    <row r="8" spans="1:9">
      <c r="A8" s="1108" t="s">
        <v>107</v>
      </c>
      <c r="B8" s="1106">
        <f>+'Resumen EEp'!K21</f>
        <v>322890</v>
      </c>
      <c r="C8" s="1107">
        <f>+Tabla5759[[#This Row],[Cotizantes]]/B15</f>
        <v>0.15376300049525696</v>
      </c>
      <c r="D8" s="44"/>
      <c r="E8" s="607"/>
      <c r="F8" s="607"/>
      <c r="G8" s="607"/>
      <c r="H8" s="607"/>
      <c r="I8" s="46"/>
    </row>
    <row r="9" spans="1:9">
      <c r="A9" s="1108" t="s">
        <v>108</v>
      </c>
      <c r="B9" s="1106">
        <f>+'Resumen EEp'!K22</f>
        <v>265348</v>
      </c>
      <c r="C9" s="1107">
        <f>+Tabla5759[[#This Row],[Cotizantes]]/B15</f>
        <v>0.12636100422873253</v>
      </c>
      <c r="D9" s="44"/>
      <c r="E9" s="607"/>
      <c r="F9" s="607"/>
      <c r="G9" s="607"/>
      <c r="H9" s="607"/>
      <c r="I9" s="46"/>
    </row>
    <row r="10" spans="1:9">
      <c r="A10" s="1108" t="s">
        <v>28</v>
      </c>
      <c r="B10" s="1106">
        <f>+'Resumen EEp'!K23</f>
        <v>242235</v>
      </c>
      <c r="C10" s="1107">
        <f>+Tabla5759[[#This Row],[Cotizantes]]/B15</f>
        <v>0.11535439445312202</v>
      </c>
      <c r="D10" s="44"/>
      <c r="E10" s="607"/>
      <c r="F10" s="607"/>
      <c r="G10" s="607"/>
      <c r="H10" s="607"/>
    </row>
    <row r="11" spans="1:9">
      <c r="A11" s="1108" t="s">
        <v>29</v>
      </c>
      <c r="B11" s="1106">
        <f>+'Resumen EEp'!K24</f>
        <v>193932</v>
      </c>
      <c r="C11" s="1107">
        <f>+Tabla5759[[#This Row],[Cotizantes]]/B15</f>
        <v>9.235208960341347E-2</v>
      </c>
      <c r="D11" s="44"/>
      <c r="E11" s="607"/>
      <c r="F11" s="607"/>
      <c r="G11" s="607"/>
      <c r="H11" s="607"/>
    </row>
    <row r="12" spans="1:9">
      <c r="A12" s="1108" t="s">
        <v>30</v>
      </c>
      <c r="B12" s="1106">
        <f>+'Resumen EEp'!K25</f>
        <v>160893</v>
      </c>
      <c r="C12" s="1107">
        <f>+Tabla5759[[#This Row],[Cotizantes]]/B15</f>
        <v>7.6618633090784413E-2</v>
      </c>
      <c r="D12" s="47"/>
      <c r="E12" s="607"/>
      <c r="F12" s="607"/>
      <c r="G12" s="607"/>
      <c r="H12" s="607"/>
      <c r="I12" s="46"/>
    </row>
    <row r="13" spans="1:9">
      <c r="A13" s="1108" t="s">
        <v>31</v>
      </c>
      <c r="B13" s="1106">
        <f>+'Resumen EEp'!K26</f>
        <v>128864</v>
      </c>
      <c r="C13" s="1107">
        <f>+Tabla5759[[#This Row],[Cotizantes]]/B15</f>
        <v>6.136614728180121E-2</v>
      </c>
      <c r="D13" s="44"/>
      <c r="E13" s="607"/>
      <c r="F13" s="607"/>
      <c r="G13" s="607"/>
      <c r="H13" s="607"/>
      <c r="I13" s="46"/>
    </row>
    <row r="14" spans="1:9">
      <c r="A14" s="1108" t="s">
        <v>109</v>
      </c>
      <c r="B14" s="1106">
        <f>+'Resumen EEp'!K27</f>
        <v>179701</v>
      </c>
      <c r="C14" s="1107">
        <f>+Tabla5759[[#This Row],[Cotizantes]]/B15</f>
        <v>8.5575164768181639E-2</v>
      </c>
      <c r="D14" s="44"/>
      <c r="E14" s="607"/>
      <c r="F14" s="607"/>
      <c r="G14" s="607"/>
      <c r="H14" s="607"/>
      <c r="I14" s="1106"/>
    </row>
    <row r="15" spans="1:9">
      <c r="A15" s="1368" t="s">
        <v>1</v>
      </c>
      <c r="B15" s="1369">
        <f>SUM(B5:B14)</f>
        <v>2099920</v>
      </c>
      <c r="C15" s="1370">
        <v>1</v>
      </c>
      <c r="D15" s="44"/>
      <c r="E15" s="607"/>
      <c r="F15" s="607"/>
      <c r="G15" s="607"/>
      <c r="H15" s="607"/>
      <c r="I15" s="1106">
        <f>+Tabla5759[[#This Row],[Cotizantes]]-'III.5.3.Afil. SVDS'!B20</f>
        <v>0</v>
      </c>
    </row>
    <row r="16" spans="1:9" s="1372" customFormat="1" ht="23.25" customHeight="1">
      <c r="A16" s="1701" t="s">
        <v>1064</v>
      </c>
      <c r="B16" s="1371"/>
      <c r="C16" s="1371"/>
      <c r="D16" s="1371"/>
      <c r="I16" s="1106"/>
    </row>
    <row r="17" spans="1:9" ht="23.25" customHeight="1">
      <c r="E17" s="35"/>
      <c r="F17" s="35"/>
      <c r="G17" s="35"/>
      <c r="H17" s="35"/>
      <c r="I17" s="1106"/>
    </row>
    <row r="26" spans="1:9" ht="23.25" customHeight="1">
      <c r="A26" s="19"/>
      <c r="B26" s="19"/>
      <c r="C26" s="19"/>
      <c r="D26" s="19"/>
      <c r="E26" s="19"/>
      <c r="F26" s="19"/>
      <c r="G26" s="19"/>
      <c r="H26" s="19"/>
    </row>
    <row r="27" spans="1:9" ht="23.25" customHeight="1">
      <c r="A27" s="19"/>
      <c r="B27" s="19"/>
      <c r="C27" s="19"/>
      <c r="D27" s="19"/>
      <c r="E27" s="19"/>
      <c r="F27" s="19"/>
      <c r="G27" s="19"/>
      <c r="H27" s="19"/>
    </row>
    <row r="28" spans="1:9" ht="23.25" customHeight="1">
      <c r="A28" s="19"/>
      <c r="B28" s="19"/>
      <c r="C28" s="19"/>
      <c r="D28" s="19"/>
      <c r="E28" s="19"/>
      <c r="F28" s="19"/>
      <c r="G28" s="19"/>
      <c r="H28" s="19"/>
    </row>
    <row r="29" spans="1:9" ht="23.25" customHeight="1">
      <c r="A29" s="19"/>
      <c r="B29" s="19"/>
      <c r="C29" s="19"/>
      <c r="D29" s="19"/>
      <c r="E29" s="19"/>
      <c r="F29" s="19"/>
      <c r="G29" s="19"/>
      <c r="H29" s="19"/>
    </row>
    <row r="30" spans="1:9" ht="23.25" customHeight="1">
      <c r="A30" s="19"/>
      <c r="B30" s="19"/>
      <c r="C30" s="19"/>
      <c r="D30" s="19"/>
      <c r="E30" s="19"/>
      <c r="F30" s="19"/>
      <c r="G30" s="19"/>
      <c r="H30" s="19"/>
    </row>
    <row r="31" spans="1:9" ht="23.25" customHeight="1">
      <c r="A31" s="19"/>
      <c r="B31" s="19"/>
      <c r="C31" s="19"/>
      <c r="D31" s="19"/>
      <c r="E31" s="19"/>
      <c r="F31" s="19"/>
      <c r="G31" s="19"/>
      <c r="H31" s="19"/>
    </row>
    <row r="32" spans="1:9" ht="23.25" customHeight="1">
      <c r="A32" s="19"/>
      <c r="B32" s="19"/>
      <c r="C32" s="19"/>
      <c r="D32" s="19"/>
      <c r="E32" s="19"/>
      <c r="F32" s="19"/>
      <c r="G32" s="19"/>
      <c r="H32" s="19"/>
    </row>
    <row r="33" spans="1:8" ht="23.25" customHeight="1">
      <c r="A33" s="19"/>
      <c r="B33" s="19"/>
      <c r="C33" s="19"/>
      <c r="D33" s="19"/>
      <c r="E33" s="19"/>
      <c r="F33" s="19"/>
      <c r="G33" s="19"/>
      <c r="H33" s="19"/>
    </row>
    <row r="34" spans="1:8" ht="23.25" customHeight="1">
      <c r="A34" s="19"/>
      <c r="B34" s="19"/>
      <c r="C34" s="19"/>
      <c r="D34" s="19"/>
      <c r="E34" s="19"/>
      <c r="F34" s="19"/>
      <c r="G34" s="19"/>
      <c r="H34" s="19"/>
    </row>
    <row r="35" spans="1:8" ht="23.25" customHeight="1">
      <c r="A35" s="19"/>
      <c r="B35" s="19"/>
      <c r="C35" s="19"/>
      <c r="D35" s="19"/>
      <c r="E35" s="19"/>
      <c r="F35" s="19"/>
      <c r="G35" s="19"/>
      <c r="H35" s="19"/>
    </row>
    <row r="36" spans="1:8" ht="23.25" customHeight="1">
      <c r="A36" s="19"/>
      <c r="B36" s="19"/>
      <c r="C36" s="19"/>
      <c r="D36" s="19"/>
      <c r="E36" s="19"/>
      <c r="F36" s="19"/>
      <c r="G36" s="19"/>
      <c r="H36" s="19"/>
    </row>
    <row r="37" spans="1:8" ht="23.25" customHeight="1">
      <c r="A37" s="19"/>
      <c r="B37" s="19"/>
      <c r="C37" s="19"/>
      <c r="D37" s="19"/>
      <c r="E37" s="19"/>
      <c r="F37" s="19"/>
      <c r="G37" s="19"/>
      <c r="H37" s="19"/>
    </row>
  </sheetData>
  <mergeCells count="3">
    <mergeCell ref="A3:E3"/>
    <mergeCell ref="A1:H1"/>
    <mergeCell ref="A2:H2"/>
  </mergeCells>
  <conditionalFormatting sqref="B5:B14">
    <cfRule type="cellIs" dxfId="522" priority="2" operator="equal">
      <formula>0</formula>
    </cfRule>
  </conditionalFormatting>
  <conditionalFormatting sqref="I14:I17">
    <cfRule type="cellIs" dxfId="521" priority="1"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J45"/>
  <sheetViews>
    <sheetView showGridLines="0" view="pageBreakPreview" zoomScale="55" zoomScaleNormal="100" zoomScaleSheetLayoutView="55" workbookViewId="0">
      <selection activeCell="A6" sqref="A6:J27"/>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10" s="707" customFormat="1" ht="49.5" customHeight="1">
      <c r="A1" s="1953" t="s">
        <v>694</v>
      </c>
      <c r="B1" s="1954"/>
      <c r="C1" s="1954"/>
      <c r="D1" s="1954"/>
      <c r="E1" s="1954"/>
      <c r="F1" s="1954"/>
      <c r="G1" s="1954"/>
      <c r="H1" s="1954"/>
      <c r="I1" s="1955"/>
    </row>
    <row r="2" spans="1:10" s="707" customFormat="1" ht="29.25" customHeight="1" thickBot="1">
      <c r="A2" s="1956" t="str">
        <f>+'III.5.5.Cotiz. x rango de edad'!A2:H2</f>
        <v>Período: Junio 2023</v>
      </c>
      <c r="B2" s="1957"/>
      <c r="C2" s="1957"/>
      <c r="D2" s="1957"/>
      <c r="E2" s="1957"/>
      <c r="F2" s="1957"/>
      <c r="G2" s="1957"/>
      <c r="H2" s="1957"/>
      <c r="I2" s="1958"/>
    </row>
    <row r="3" spans="1:10" ht="27" customHeight="1">
      <c r="A3" s="48"/>
      <c r="B3" s="48"/>
      <c r="C3" s="48"/>
      <c r="G3" s="19"/>
      <c r="H3" s="48"/>
      <c r="I3" s="48"/>
    </row>
    <row r="4" spans="1:10" ht="44.25" customHeight="1">
      <c r="A4" s="1109" t="s">
        <v>25</v>
      </c>
      <c r="B4" s="1110" t="s">
        <v>10</v>
      </c>
      <c r="C4" s="1111" t="s">
        <v>8</v>
      </c>
    </row>
    <row r="5" spans="1:10">
      <c r="A5" s="1112" t="s">
        <v>32</v>
      </c>
      <c r="B5" s="1113">
        <f>+'Resumen EEp'!K32</f>
        <v>800814</v>
      </c>
      <c r="C5" s="1114">
        <f>+Tabla20[[#This Row],[Cotizantes]]/B14</f>
        <v>0.38135452779153489</v>
      </c>
    </row>
    <row r="6" spans="1:10">
      <c r="A6" s="1112" t="s">
        <v>33</v>
      </c>
      <c r="B6" s="1113">
        <f>+'Resumen EEp'!K33</f>
        <v>746534</v>
      </c>
      <c r="C6" s="1114">
        <f>+Tabla20[[#This Row],[Cotizantes]]/B14</f>
        <v>0.35550592403520132</v>
      </c>
    </row>
    <row r="7" spans="1:10">
      <c r="A7" s="1112" t="s">
        <v>34</v>
      </c>
      <c r="B7" s="1113">
        <f>+'Resumen EEp'!K34</f>
        <v>237799</v>
      </c>
      <c r="C7" s="1114">
        <f>+Tabla20[[#This Row],[Cotizantes]]/B14</f>
        <v>0.11324193302602004</v>
      </c>
    </row>
    <row r="8" spans="1:10">
      <c r="A8" s="1112" t="s">
        <v>35</v>
      </c>
      <c r="B8" s="1113">
        <f>+'Resumen EEp'!K35</f>
        <v>132866</v>
      </c>
      <c r="C8" s="1114">
        <f>+Tabla20[[#This Row],[Cotizantes]]/B14</f>
        <v>6.3271934168920727E-2</v>
      </c>
    </row>
    <row r="9" spans="1:10">
      <c r="A9" s="1112" t="s">
        <v>36</v>
      </c>
      <c r="B9" s="1113">
        <f>+'Resumen EEp'!K36</f>
        <v>113132</v>
      </c>
      <c r="C9" s="1114">
        <f>+Tabla20[[#This Row],[Cotizantes]]/B14</f>
        <v>5.3874433311745212E-2</v>
      </c>
    </row>
    <row r="10" spans="1:10">
      <c r="A10" s="1112" t="s">
        <v>37</v>
      </c>
      <c r="B10" s="1113">
        <f>+'Resumen EEp'!K37</f>
        <v>28877</v>
      </c>
      <c r="C10" s="1114">
        <f>+Tabla20[[#This Row],[Cotizantes]]/B14</f>
        <v>1.375147624671416E-2</v>
      </c>
    </row>
    <row r="11" spans="1:10">
      <c r="A11" s="1112" t="s">
        <v>38</v>
      </c>
      <c r="B11" s="1113">
        <f>+'Resumen EEp'!K38</f>
        <v>13820</v>
      </c>
      <c r="C11" s="1114">
        <f>+Tabla20[[#This Row],[Cotizantes]]/B14</f>
        <v>6.581203093451179E-3</v>
      </c>
    </row>
    <row r="12" spans="1:10">
      <c r="A12" s="1112" t="s">
        <v>39</v>
      </c>
      <c r="B12" s="1113">
        <f>+'Resumen EEp'!K39</f>
        <v>14768</v>
      </c>
      <c r="C12" s="1114">
        <f>+Tabla20[[#This Row],[Cotizantes]]/B14</f>
        <v>7.0326488628138211E-3</v>
      </c>
    </row>
    <row r="13" spans="1:10">
      <c r="A13" s="1118" t="s">
        <v>40</v>
      </c>
      <c r="B13" s="1113">
        <f>+'Resumen EEp'!K40</f>
        <v>11310</v>
      </c>
      <c r="C13" s="1114">
        <f>+Tabla20[[#This Row],[Cotizantes]]/B14</f>
        <v>5.3859194635986129E-3</v>
      </c>
    </row>
    <row r="14" spans="1:10">
      <c r="A14" s="1115" t="s">
        <v>1</v>
      </c>
      <c r="B14" s="1116">
        <f>SUM(B5:B13)</f>
        <v>2099920</v>
      </c>
      <c r="C14" s="1117">
        <f>SUM(C5:C13)</f>
        <v>1</v>
      </c>
    </row>
    <row r="15" spans="1:10" ht="23.25" customHeight="1">
      <c r="A15" s="506" t="s">
        <v>1067</v>
      </c>
      <c r="D15" s="25"/>
      <c r="F15" s="19"/>
      <c r="J15">
        <f>+B14-Tabla5759[[#This Row],[Cotizantes]]</f>
        <v>0</v>
      </c>
    </row>
    <row r="21" spans="1:9" ht="23.25" customHeight="1">
      <c r="E21" s="19"/>
      <c r="F21" s="19"/>
      <c r="G21" s="19"/>
      <c r="H21" s="19"/>
      <c r="I21" s="19"/>
    </row>
    <row r="22" spans="1:9" ht="23.25" customHeight="1">
      <c r="E22" s="19"/>
      <c r="F22" s="19"/>
      <c r="G22" s="19"/>
      <c r="H22" s="19"/>
      <c r="I22" s="19"/>
    </row>
    <row r="23" spans="1:9" ht="23.25" customHeight="1">
      <c r="E23" s="19"/>
      <c r="F23" s="19"/>
      <c r="G23" s="19"/>
      <c r="H23" s="19"/>
      <c r="I23" s="19"/>
    </row>
    <row r="24" spans="1:9" ht="23.25" customHeight="1">
      <c r="E24" s="19"/>
      <c r="F24" s="19"/>
      <c r="G24" s="19"/>
      <c r="H24" s="19"/>
      <c r="I24" s="19"/>
    </row>
    <row r="25" spans="1:9" ht="23.25" customHeight="1">
      <c r="A25" s="19"/>
      <c r="B25" s="19"/>
      <c r="C25" s="19"/>
      <c r="D25" s="19"/>
      <c r="E25" s="19"/>
      <c r="F25" s="19"/>
      <c r="G25" s="19"/>
      <c r="H25" s="19"/>
      <c r="I25" s="19"/>
    </row>
    <row r="26" spans="1:9" ht="23.25" customHeight="1">
      <c r="A26" s="19"/>
      <c r="B26" s="19"/>
      <c r="C26" s="19"/>
      <c r="D26" s="19"/>
      <c r="E26" s="19"/>
      <c r="F26" s="19"/>
      <c r="G26" s="19"/>
      <c r="H26" s="19"/>
      <c r="I26" s="19"/>
    </row>
    <row r="27" spans="1:9" ht="23.25" customHeight="1">
      <c r="A27" s="19"/>
      <c r="B27" s="19"/>
      <c r="C27" s="19"/>
      <c r="D27" s="19"/>
      <c r="E27" s="19"/>
      <c r="F27" s="19"/>
      <c r="G27" s="19"/>
      <c r="H27" s="19"/>
      <c r="I27" s="19"/>
    </row>
    <row r="28" spans="1:9" ht="23.25" customHeight="1">
      <c r="A28" s="19"/>
      <c r="B28" s="19"/>
      <c r="C28" s="19"/>
      <c r="D28" s="19"/>
      <c r="E28" s="19"/>
      <c r="F28" s="19"/>
      <c r="G28" s="19"/>
      <c r="H28" s="19"/>
      <c r="I28" s="19"/>
    </row>
    <row r="29" spans="1:9" ht="23.25" customHeight="1">
      <c r="A29" s="19"/>
      <c r="B29" s="19"/>
      <c r="C29" s="19"/>
      <c r="D29" s="19"/>
      <c r="E29" s="19"/>
      <c r="F29" s="19"/>
      <c r="G29" s="19"/>
      <c r="H29" s="19"/>
      <c r="I29" s="19"/>
    </row>
    <row r="30" spans="1:9" ht="23.25" customHeight="1">
      <c r="A30" s="19"/>
      <c r="B30" s="19"/>
      <c r="C30" s="19"/>
      <c r="D30" s="19"/>
      <c r="E30" s="19"/>
      <c r="F30" s="19"/>
      <c r="G30" s="19"/>
      <c r="H30" s="19"/>
      <c r="I30" s="19"/>
    </row>
    <row r="31" spans="1:9" ht="23.25" customHeight="1">
      <c r="A31" s="19"/>
      <c r="B31" s="19"/>
      <c r="C31" s="19"/>
      <c r="D31" s="19"/>
      <c r="E31" s="19"/>
      <c r="F31" s="19"/>
      <c r="G31" s="19"/>
      <c r="H31" s="19"/>
      <c r="I31" s="19"/>
    </row>
    <row r="32" spans="1:9" ht="23.25" customHeight="1">
      <c r="A32" s="19"/>
      <c r="B32" s="19"/>
      <c r="C32" s="19"/>
      <c r="D32" s="19"/>
      <c r="E32" s="19"/>
      <c r="F32" s="19"/>
      <c r="G32" s="19"/>
      <c r="H32" s="19"/>
      <c r="I32" s="19"/>
    </row>
    <row r="33" spans="1:9" ht="23.25" customHeight="1">
      <c r="A33" s="19"/>
      <c r="B33" s="19"/>
      <c r="C33" s="19"/>
      <c r="D33" s="19"/>
      <c r="E33" s="19"/>
      <c r="F33" s="19"/>
      <c r="G33" s="19"/>
      <c r="H33" s="19"/>
      <c r="I33" s="19"/>
    </row>
    <row r="34" spans="1:9" ht="23.25" customHeight="1">
      <c r="A34" s="19"/>
      <c r="B34" s="19"/>
      <c r="C34" s="19"/>
      <c r="D34" s="19"/>
      <c r="E34" s="19"/>
      <c r="F34" s="19"/>
      <c r="G34" s="19"/>
      <c r="H34" s="19"/>
      <c r="I34" s="19"/>
    </row>
    <row r="35" spans="1:9" ht="23.25" customHeight="1">
      <c r="A35" s="19"/>
      <c r="B35" s="19"/>
      <c r="C35" s="19"/>
      <c r="D35" s="19"/>
      <c r="E35" s="19"/>
      <c r="F35" s="19"/>
      <c r="G35" s="19"/>
      <c r="H35" s="19"/>
      <c r="I35" s="19"/>
    </row>
    <row r="36" spans="1:9" ht="23.25" customHeight="1">
      <c r="A36" s="19"/>
      <c r="B36" s="19"/>
      <c r="C36" s="19"/>
      <c r="D36" s="19"/>
      <c r="E36" s="19"/>
      <c r="F36" s="19"/>
      <c r="G36" s="19"/>
      <c r="H36" s="19"/>
      <c r="I36" s="19"/>
    </row>
    <row r="37" spans="1:9" ht="23.25" customHeight="1">
      <c r="A37" s="19"/>
      <c r="B37" s="19"/>
      <c r="C37" s="19"/>
      <c r="D37" s="19"/>
      <c r="E37" s="19"/>
      <c r="F37" s="19"/>
      <c r="G37" s="19"/>
      <c r="H37" s="19"/>
      <c r="I37" s="19"/>
    </row>
    <row r="38" spans="1:9" ht="23.25" customHeight="1">
      <c r="A38" s="19"/>
      <c r="B38" s="19"/>
      <c r="C38" s="19"/>
      <c r="D38" s="19"/>
      <c r="E38" s="19"/>
      <c r="F38" s="19"/>
      <c r="G38" s="19"/>
      <c r="H38" s="19"/>
      <c r="I38" s="19"/>
    </row>
    <row r="39" spans="1:9" ht="23.25" customHeight="1">
      <c r="A39" s="19"/>
      <c r="B39" s="19"/>
      <c r="C39" s="19"/>
      <c r="D39" s="19"/>
      <c r="E39" s="19"/>
      <c r="F39" s="19"/>
      <c r="G39" s="19"/>
      <c r="H39" s="19"/>
      <c r="I39" s="19"/>
    </row>
    <row r="40" spans="1:9" ht="23.25" customHeight="1">
      <c r="A40" s="19"/>
      <c r="B40" s="19"/>
      <c r="C40" s="19"/>
      <c r="D40" s="19"/>
      <c r="E40" s="19"/>
      <c r="F40" s="19"/>
      <c r="G40" s="19"/>
      <c r="H40" s="19"/>
      <c r="I40" s="19"/>
    </row>
    <row r="41" spans="1:9" ht="23.25" customHeight="1">
      <c r="A41" s="19"/>
      <c r="B41" s="19"/>
      <c r="C41" s="19"/>
      <c r="D41" s="19"/>
      <c r="E41" s="19"/>
      <c r="F41" s="19"/>
      <c r="G41" s="19"/>
      <c r="H41" s="19"/>
      <c r="I41" s="19"/>
    </row>
    <row r="42" spans="1:9" ht="23.25" customHeight="1">
      <c r="A42" s="19"/>
      <c r="B42" s="19"/>
      <c r="C42" s="19"/>
      <c r="D42" s="19"/>
    </row>
    <row r="43" spans="1:9" ht="23.25" customHeight="1">
      <c r="A43" s="19"/>
      <c r="B43" s="19"/>
      <c r="C43" s="19"/>
      <c r="D43" s="19"/>
    </row>
    <row r="44" spans="1:9" ht="23.25" customHeight="1">
      <c r="A44" s="20"/>
      <c r="B44" s="19"/>
      <c r="C44" s="19"/>
      <c r="D44" s="19"/>
    </row>
    <row r="45" spans="1:9" ht="23.25" customHeight="1">
      <c r="A45" s="19"/>
      <c r="B45" s="19"/>
      <c r="C45" s="19"/>
      <c r="D45" s="19"/>
    </row>
  </sheetData>
  <mergeCells count="2">
    <mergeCell ref="A1:I1"/>
    <mergeCell ref="A2:I2"/>
  </mergeCells>
  <conditionalFormatting sqref="B4:B14">
    <cfRule type="cellIs" dxfId="510"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zoomScale="40" zoomScaleNormal="70" zoomScaleSheetLayoutView="40" workbookViewId="0">
      <selection activeCell="A6" sqref="A6:J27"/>
    </sheetView>
  </sheetViews>
  <sheetFormatPr baseColWidth="10" defaultColWidth="11.42578125" defaultRowHeight="14.25"/>
  <cols>
    <col min="1" max="1" width="0.5703125" style="383" customWidth="1"/>
    <col min="2" max="2" width="23.140625" style="383" customWidth="1"/>
    <col min="3" max="4" width="27.140625" style="383" customWidth="1"/>
    <col min="5" max="5" width="27" style="383" customWidth="1"/>
    <col min="6" max="8" width="32" style="383" customWidth="1"/>
    <col min="9" max="9" width="20.7109375" style="383" customWidth="1"/>
    <col min="10" max="10" width="20.7109375" style="1453" customWidth="1"/>
    <col min="11" max="11" width="26.140625" style="1453" customWidth="1"/>
    <col min="12" max="12" width="20.7109375" style="1453" customWidth="1"/>
    <col min="13" max="13" width="9.5703125" style="1453" customWidth="1"/>
    <col min="14" max="15" width="11.42578125" style="383"/>
    <col min="16" max="16" width="12.5703125" style="383" bestFit="1" customWidth="1"/>
    <col min="17" max="17" width="13.140625" style="383" bestFit="1" customWidth="1"/>
    <col min="18" max="18" width="12.85546875" style="383" bestFit="1" customWidth="1"/>
    <col min="19" max="19" width="13.42578125" style="383" bestFit="1" customWidth="1"/>
    <col min="20" max="20" width="14" style="383" bestFit="1" customWidth="1"/>
    <col min="21" max="21" width="13.5703125" style="383" bestFit="1" customWidth="1"/>
    <col min="22" max="22" width="13" style="383" bestFit="1" customWidth="1"/>
    <col min="23" max="16384" width="11.42578125" style="383"/>
  </cols>
  <sheetData>
    <row r="1" spans="2:13" s="1452" customFormat="1" ht="65.25" customHeight="1">
      <c r="B1" s="1907" t="s">
        <v>1059</v>
      </c>
      <c r="C1" s="1907"/>
      <c r="D1" s="1907"/>
      <c r="E1" s="1907"/>
      <c r="F1" s="1907"/>
      <c r="G1" s="1907"/>
      <c r="H1" s="1907"/>
      <c r="I1" s="1907"/>
      <c r="J1" s="1907"/>
      <c r="K1" s="1907"/>
      <c r="L1" s="1907"/>
      <c r="M1" s="1907"/>
    </row>
    <row r="2" spans="2:13" s="1452" customFormat="1" ht="37.5" customHeight="1">
      <c r="B2" s="1948" t="str">
        <f>+'Resumen EEp'!O4</f>
        <v>Período:  Diciembre 2008 - Junio 2023</v>
      </c>
      <c r="C2" s="1948"/>
      <c r="D2" s="1948"/>
      <c r="E2" s="1948"/>
      <c r="F2" s="1948"/>
      <c r="G2" s="1948"/>
      <c r="H2" s="1948"/>
      <c r="I2" s="1948"/>
      <c r="J2" s="1948"/>
      <c r="K2" s="1948"/>
      <c r="L2" s="1948"/>
      <c r="M2" s="1948"/>
    </row>
    <row r="3" spans="2:13" ht="19.5" customHeight="1">
      <c r="B3" s="383" t="s">
        <v>128</v>
      </c>
    </row>
    <row r="4" spans="2:13" s="1447" customFormat="1" ht="60" customHeight="1">
      <c r="B4" s="1119" t="s">
        <v>94</v>
      </c>
      <c r="C4" s="1347" t="s">
        <v>1061</v>
      </c>
      <c r="D4" s="1348" t="s">
        <v>1060</v>
      </c>
      <c r="E4" s="1347" t="s">
        <v>1062</v>
      </c>
      <c r="F4" s="1347" t="s">
        <v>1075</v>
      </c>
      <c r="G4" s="1347" t="s">
        <v>1076</v>
      </c>
      <c r="H4" s="1349" t="s">
        <v>1063</v>
      </c>
      <c r="J4" s="1454"/>
      <c r="K4" s="1454"/>
      <c r="L4" s="1454"/>
      <c r="M4" s="1454"/>
    </row>
    <row r="5" spans="2:13" s="1447" customFormat="1" ht="28.5" customHeight="1">
      <c r="B5" s="1442">
        <v>39783</v>
      </c>
      <c r="C5" s="1443">
        <v>1165631</v>
      </c>
      <c r="D5" s="1443">
        <v>818089</v>
      </c>
      <c r="E5" s="1444">
        <f>+Tabla63[[#This Row],[Afiliados Femeninos]]+Tabla63[[#This Row],[Afiliados Masculino]]</f>
        <v>1983720</v>
      </c>
      <c r="F5" s="1443">
        <v>634008</v>
      </c>
      <c r="G5" s="1443">
        <v>484285</v>
      </c>
      <c r="H5" s="1445">
        <f>+Tabla63[[#This Row],[Cotizantes Femenino ]]+Tabla63[[#This Row],[Cotizantes Masculinos]]</f>
        <v>1118293</v>
      </c>
      <c r="I5" s="1446"/>
      <c r="J5" s="1454"/>
      <c r="K5" s="1454"/>
      <c r="L5" s="1454"/>
      <c r="M5" s="1454"/>
    </row>
    <row r="6" spans="2:13" s="1447" customFormat="1" ht="28.5" customHeight="1">
      <c r="B6" s="1442">
        <v>40148</v>
      </c>
      <c r="C6" s="1443">
        <v>1281904</v>
      </c>
      <c r="D6" s="1443">
        <v>911986</v>
      </c>
      <c r="E6" s="1444">
        <f>+Tabla63[[#This Row],[Afiliados Femeninos]]+Tabla63[[#This Row],[Afiliados Masculino]]</f>
        <v>2193890</v>
      </c>
      <c r="F6" s="1443">
        <v>675015</v>
      </c>
      <c r="G6" s="1443">
        <v>514586</v>
      </c>
      <c r="H6" s="1445">
        <f>+Tabla63[[#This Row],[Cotizantes Femenino ]]+Tabla63[[#This Row],[Cotizantes Masculinos]]</f>
        <v>1189601</v>
      </c>
      <c r="I6" s="1446"/>
      <c r="J6" s="1454"/>
      <c r="K6" s="1454"/>
      <c r="L6" s="1454"/>
      <c r="M6" s="1454"/>
    </row>
    <row r="7" spans="2:13" s="1447" customFormat="1" ht="28.5" customHeight="1">
      <c r="B7" s="1442">
        <v>40513</v>
      </c>
      <c r="C7" s="1443">
        <v>1383536</v>
      </c>
      <c r="D7" s="1443">
        <v>991247</v>
      </c>
      <c r="E7" s="1444">
        <f>+Tabla63[[#This Row],[Afiliados Femeninos]]+Tabla63[[#This Row],[Afiliados Masculino]]</f>
        <v>2374783</v>
      </c>
      <c r="F7" s="1443">
        <v>702422</v>
      </c>
      <c r="G7" s="1443">
        <v>540358</v>
      </c>
      <c r="H7" s="1445">
        <f>+Tabla63[[#This Row],[Cotizantes Femenino ]]+Tabla63[[#This Row],[Cotizantes Masculinos]]</f>
        <v>1242780</v>
      </c>
      <c r="I7" s="1446"/>
      <c r="J7" s="1454"/>
      <c r="K7" s="1454"/>
      <c r="L7" s="1454"/>
      <c r="M7" s="1454"/>
    </row>
    <row r="8" spans="2:13" s="1447" customFormat="1" ht="28.5" customHeight="1">
      <c r="B8" s="1442">
        <v>40878</v>
      </c>
      <c r="C8" s="1443">
        <v>1480731</v>
      </c>
      <c r="D8" s="1443">
        <v>1072243</v>
      </c>
      <c r="E8" s="1444">
        <f>+Tabla63[[#This Row],[Afiliados Femeninos]]+Tabla63[[#This Row],[Afiliados Masculino]]</f>
        <v>2552974</v>
      </c>
      <c r="F8" s="1443">
        <v>726141</v>
      </c>
      <c r="G8" s="1443">
        <v>564996</v>
      </c>
      <c r="H8" s="1445">
        <f>+Tabla63[[#This Row],[Cotizantes Femenino ]]+Tabla63[[#This Row],[Cotizantes Masculinos]]</f>
        <v>1291137</v>
      </c>
      <c r="I8" s="1446"/>
      <c r="J8" s="1454"/>
      <c r="K8" s="1454"/>
      <c r="L8" s="1454"/>
      <c r="M8" s="1454"/>
    </row>
    <row r="9" spans="2:13" s="1447" customFormat="1" ht="28.5" customHeight="1">
      <c r="B9" s="1442">
        <v>41244</v>
      </c>
      <c r="C9" s="1443">
        <v>1570504</v>
      </c>
      <c r="D9" s="1443">
        <v>1143945</v>
      </c>
      <c r="E9" s="1444">
        <f>+Tabla63[[#This Row],[Afiliados Femeninos]]+Tabla63[[#This Row],[Afiliados Masculino]]</f>
        <v>2714449</v>
      </c>
      <c r="F9" s="1443">
        <v>770060</v>
      </c>
      <c r="G9" s="1443">
        <v>606906</v>
      </c>
      <c r="H9" s="1445">
        <f>+Tabla63[[#This Row],[Cotizantes Femenino ]]+Tabla63[[#This Row],[Cotizantes Masculinos]]</f>
        <v>1376966</v>
      </c>
      <c r="I9" s="1446"/>
      <c r="J9" s="1454"/>
      <c r="K9" s="1454"/>
      <c r="L9" s="1454"/>
      <c r="M9" s="1454"/>
    </row>
    <row r="10" spans="2:13" s="1447" customFormat="1" ht="28.5" customHeight="1">
      <c r="B10" s="1442">
        <v>41609</v>
      </c>
      <c r="C10" s="1443">
        <v>1661097</v>
      </c>
      <c r="D10" s="1443">
        <v>1220033</v>
      </c>
      <c r="E10" s="1444">
        <f>+Tabla63[[#This Row],[Afiliados Femeninos]]+Tabla63[[#This Row],[Afiliados Masculino]]</f>
        <v>2881130</v>
      </c>
      <c r="F10" s="1443">
        <v>835620</v>
      </c>
      <c r="G10" s="1443">
        <v>672772</v>
      </c>
      <c r="H10" s="1445">
        <f>+Tabla63[[#This Row],[Cotizantes Femenino ]]+Tabla63[[#This Row],[Cotizantes Masculinos]]</f>
        <v>1508392</v>
      </c>
      <c r="I10" s="1446"/>
      <c r="J10" s="1454"/>
      <c r="K10" s="1454"/>
      <c r="L10" s="1454"/>
      <c r="M10" s="1454"/>
    </row>
    <row r="11" spans="2:13" s="1447" customFormat="1" ht="28.5" customHeight="1">
      <c r="B11" s="1442">
        <v>41974</v>
      </c>
      <c r="C11" s="1443">
        <v>1759926</v>
      </c>
      <c r="D11" s="1443">
        <v>1309974</v>
      </c>
      <c r="E11" s="1444">
        <f>+Tabla63[[#This Row],[Afiliados Femeninos]]+Tabla63[[#This Row],[Afiliados Masculino]]</f>
        <v>3069900</v>
      </c>
      <c r="F11" s="1443">
        <v>892937</v>
      </c>
      <c r="G11" s="1443">
        <v>724170</v>
      </c>
      <c r="H11" s="1445">
        <f>+Tabla63[[#This Row],[Cotizantes Femenino ]]+Tabla63[[#This Row],[Cotizantes Masculinos]]</f>
        <v>1617107</v>
      </c>
      <c r="J11" s="1454"/>
      <c r="K11" s="1454"/>
      <c r="L11" s="1454"/>
      <c r="M11" s="1454"/>
    </row>
    <row r="12" spans="2:13" s="1447" customFormat="1" ht="28.5" customHeight="1">
      <c r="B12" s="1442">
        <v>42339</v>
      </c>
      <c r="C12" s="1443">
        <v>1864734</v>
      </c>
      <c r="D12" s="1443">
        <v>1405023</v>
      </c>
      <c r="E12" s="1444">
        <f>+Tabla63[[#This Row],[Afiliados Femeninos]]+Tabla63[[#This Row],[Afiliados Masculino]]</f>
        <v>3269757</v>
      </c>
      <c r="F12" s="1443">
        <v>958167</v>
      </c>
      <c r="G12" s="1443">
        <v>767635</v>
      </c>
      <c r="H12" s="1445">
        <f>+Tabla63[[#This Row],[Cotizantes Femenino ]]+Tabla63[[#This Row],[Cotizantes Masculinos]]</f>
        <v>1725802</v>
      </c>
      <c r="J12" s="1454"/>
      <c r="K12" s="1454"/>
      <c r="L12" s="1454"/>
      <c r="M12" s="1454"/>
    </row>
    <row r="13" spans="2:13" s="1447" customFormat="1" ht="28.5" customHeight="1">
      <c r="B13" s="1442">
        <v>42720</v>
      </c>
      <c r="C13" s="1443">
        <v>1974015</v>
      </c>
      <c r="D13" s="1443">
        <v>1499879</v>
      </c>
      <c r="E13" s="1444">
        <f>+Tabla63[[#This Row],[Afiliados Femeninos]]+Tabla63[[#This Row],[Afiliados Masculino]]</f>
        <v>3473894</v>
      </c>
      <c r="F13" s="1443">
        <v>1021381</v>
      </c>
      <c r="G13" s="1443">
        <v>815723</v>
      </c>
      <c r="H13" s="1445">
        <f>+Tabla63[[#This Row],[Cotizantes Femenino ]]+Tabla63[[#This Row],[Cotizantes Masculinos]]</f>
        <v>1837104</v>
      </c>
      <c r="J13" s="1454"/>
      <c r="K13" s="1454"/>
      <c r="L13" s="1454"/>
      <c r="M13" s="1454"/>
    </row>
    <row r="14" spans="2:13" s="1447" customFormat="1" ht="28.5" customHeight="1">
      <c r="B14" s="1442" t="s">
        <v>1142</v>
      </c>
      <c r="C14" s="1443">
        <v>2098283</v>
      </c>
      <c r="D14" s="1443">
        <v>1605072</v>
      </c>
      <c r="E14" s="1444">
        <f>+Tabla63[[#This Row],[Afiliados Femeninos]]+Tabla63[[#This Row],[Afiliados Masculino]]</f>
        <v>3703355</v>
      </c>
      <c r="F14" s="1443">
        <v>1067270</v>
      </c>
      <c r="G14" s="1443">
        <v>868698</v>
      </c>
      <c r="H14" s="1445">
        <f>+Tabla63[[#This Row],[Cotizantes Femenino ]]+Tabla63[[#This Row],[Cotizantes Masculinos]]</f>
        <v>1935968</v>
      </c>
      <c r="J14" s="1454"/>
      <c r="K14" s="1454"/>
      <c r="L14" s="1454"/>
      <c r="M14" s="1454"/>
    </row>
    <row r="15" spans="2:13" s="1447" customFormat="1" ht="28.5" customHeight="1">
      <c r="B15" s="1442">
        <v>43452</v>
      </c>
      <c r="C15" s="1443">
        <v>2212375</v>
      </c>
      <c r="D15" s="1443">
        <v>1707568</v>
      </c>
      <c r="E15" s="1444">
        <f>+Tabla63[[#This Row],[Afiliados Femeninos]]+Tabla63[[#This Row],[Afiliados Masculino]]</f>
        <v>3919943</v>
      </c>
      <c r="F15" s="1443">
        <v>1041450</v>
      </c>
      <c r="G15" s="1443">
        <v>883469</v>
      </c>
      <c r="H15" s="1445">
        <f>+Tabla63[[#This Row],[Cotizantes Femenino ]]+Tabla63[[#This Row],[Cotizantes Masculinos]]</f>
        <v>1924919</v>
      </c>
      <c r="J15" s="1454"/>
      <c r="K15" s="1454"/>
      <c r="L15" s="1454"/>
      <c r="M15" s="1454"/>
    </row>
    <row r="16" spans="2:13" s="1447" customFormat="1" ht="28.5" customHeight="1">
      <c r="B16" s="1442">
        <v>43817</v>
      </c>
      <c r="C16" s="1443">
        <v>2321656</v>
      </c>
      <c r="D16" s="1443">
        <v>1811487</v>
      </c>
      <c r="E16" s="1444">
        <f>+Tabla63[[#This Row],[Afiliados Femeninos]]+Tabla63[[#This Row],[Afiliados Masculino]]</f>
        <v>4133143</v>
      </c>
      <c r="F16" s="1443">
        <v>1041450</v>
      </c>
      <c r="G16" s="1443">
        <v>883469</v>
      </c>
      <c r="H16" s="1445">
        <f>+Tabla63[[#This Row],[Cotizantes Femenino ]]+Tabla63[[#This Row],[Cotizantes Masculinos]]</f>
        <v>1924919</v>
      </c>
      <c r="J16" s="1454"/>
      <c r="K16" s="1454"/>
      <c r="L16" s="1454"/>
      <c r="M16" s="1454"/>
    </row>
    <row r="17" spans="2:13" s="1447" customFormat="1" ht="28.5" customHeight="1">
      <c r="B17" s="1442">
        <v>44183</v>
      </c>
      <c r="C17" s="1443">
        <v>2404153</v>
      </c>
      <c r="D17" s="1443">
        <v>1891266</v>
      </c>
      <c r="E17" s="1444">
        <f>+Tabla63[[#This Row],[Afiliados Femeninos]]+Tabla63[[#This Row],[Afiliados Masculino]]</f>
        <v>4295419</v>
      </c>
      <c r="F17" s="1443">
        <v>927727</v>
      </c>
      <c r="G17" s="1443">
        <v>819713</v>
      </c>
      <c r="H17" s="1445">
        <f>+Tabla63[[#This Row],[Cotizantes Femenino ]]+Tabla63[[#This Row],[Cotizantes Masculinos]]</f>
        <v>1747440</v>
      </c>
      <c r="J17" s="1454"/>
      <c r="K17" s="1454"/>
      <c r="L17" s="1454"/>
      <c r="M17" s="1454"/>
    </row>
    <row r="18" spans="2:13" s="1447" customFormat="1" ht="28.5" customHeight="1">
      <c r="B18" s="1442">
        <v>44548</v>
      </c>
      <c r="C18" s="1443">
        <v>2502520</v>
      </c>
      <c r="D18" s="1443">
        <v>2009454</v>
      </c>
      <c r="E18" s="1444">
        <f>+Tabla63[[#This Row],[Afiliados Femeninos]]+Tabla63[[#This Row],[Afiliados Masculino]]</f>
        <v>4511974</v>
      </c>
      <c r="F18" s="1443">
        <v>927727</v>
      </c>
      <c r="G18" s="1443">
        <v>819713</v>
      </c>
      <c r="H18" s="1445">
        <f>+Tabla63[[#This Row],[Cotizantes Femenino ]]+Tabla63[[#This Row],[Cotizantes Masculinos]]</f>
        <v>1747440</v>
      </c>
      <c r="L18" s="1454"/>
      <c r="M18" s="1454"/>
    </row>
    <row r="19" spans="2:13" s="1447" customFormat="1" ht="28.5" customHeight="1">
      <c r="B19" s="1448">
        <v>44913</v>
      </c>
      <c r="C19" s="1449">
        <v>2631139</v>
      </c>
      <c r="D19" s="1449">
        <v>2157720</v>
      </c>
      <c r="E19" s="1444">
        <f>+Tabla63[[#This Row],[Afiliados Femeninos]]+Tabla63[[#This Row],[Afiliados Masculino]]</f>
        <v>4788859</v>
      </c>
      <c r="F19" s="1449">
        <v>1055375</v>
      </c>
      <c r="G19" s="1449">
        <v>965622</v>
      </c>
      <c r="H19" s="1450">
        <v>2020997</v>
      </c>
      <c r="J19" s="1454"/>
      <c r="K19" s="1454"/>
      <c r="L19" s="1454"/>
      <c r="M19" s="1454"/>
    </row>
    <row r="20" spans="2:13" s="1447" customFormat="1" ht="28.5" customHeight="1">
      <c r="B20" s="1448" t="str">
        <f>+'Resumen EEp'!O6</f>
        <v>Jun.23</v>
      </c>
      <c r="C20" s="1449">
        <f>+'Resumen EEp'!B43</f>
        <v>2697961</v>
      </c>
      <c r="D20" s="1449">
        <f>+'Resumen EEp'!B44</f>
        <v>2226134</v>
      </c>
      <c r="E20" s="1444">
        <f>+Tabla63[[#This Row],[Afiliados Femeninos]]+Tabla63[[#This Row],[Afiliados Masculino]]</f>
        <v>4924095</v>
      </c>
      <c r="F20" s="1449">
        <f>+'Resumen EEp'!D43</f>
        <v>1100689</v>
      </c>
      <c r="G20" s="1449">
        <f>+'Resumen EEp'!D44</f>
        <v>999231</v>
      </c>
      <c r="H20" s="1450">
        <f>+Tabla63[[#This Row],[Cotizantes Femenino ]]+Tabla63[[#This Row],[Cotizantes Masculinos]]</f>
        <v>2099920</v>
      </c>
      <c r="I20" s="1451"/>
      <c r="J20" s="1744">
        <f>+Tabla63[[#This Row],[Afiliados Masculino]]/Tabla63[[#This Row],[Total 
Afiliados]]</f>
        <v>0.54791002204465999</v>
      </c>
      <c r="K20" s="1744">
        <f>+Tabla63[[#This Row],[Afiliados Femeninos]]/Tabla63[[#This Row],[Total 
Afiliados]]</f>
        <v>0.45208997795534001</v>
      </c>
      <c r="L20" s="1454"/>
      <c r="M20" s="1454"/>
    </row>
    <row r="21" spans="2:13" ht="24.75" customHeight="1">
      <c r="B21" s="411" t="s">
        <v>1064</v>
      </c>
      <c r="I21" s="419"/>
      <c r="J21" s="1455"/>
      <c r="K21" s="1455"/>
    </row>
    <row r="22" spans="2:13">
      <c r="B22" s="420"/>
      <c r="C22" s="420"/>
      <c r="D22" s="420"/>
      <c r="E22" s="420"/>
      <c r="F22" s="420"/>
      <c r="G22" s="420"/>
      <c r="H22" s="420"/>
      <c r="I22" s="419"/>
      <c r="J22" s="1455"/>
      <c r="K22" s="1455"/>
      <c r="L22" s="1455"/>
      <c r="M22" s="1455"/>
    </row>
    <row r="23" spans="2:13" s="420" customFormat="1">
      <c r="B23" s="616"/>
      <c r="J23" s="1456"/>
      <c r="K23" s="1456"/>
      <c r="L23" s="1456"/>
      <c r="M23" s="1456"/>
    </row>
    <row r="24" spans="2:13" s="419" customFormat="1">
      <c r="B24" s="616"/>
      <c r="C24" s="695"/>
      <c r="D24" s="695"/>
      <c r="E24" s="695"/>
      <c r="F24" s="695"/>
      <c r="G24" s="420"/>
      <c r="H24" s="420"/>
      <c r="J24" s="1455"/>
      <c r="K24" s="1455"/>
      <c r="L24" s="1455"/>
      <c r="M24" s="1455"/>
    </row>
    <row r="25" spans="2:13" s="419" customFormat="1">
      <c r="J25" s="1455"/>
      <c r="K25" s="1455"/>
      <c r="L25" s="1455"/>
      <c r="M25" s="1455"/>
    </row>
    <row r="26" spans="2:13" s="419" customFormat="1">
      <c r="J26" s="1455"/>
      <c r="K26" s="1455"/>
      <c r="L26" s="1455"/>
      <c r="M26" s="1455"/>
    </row>
    <row r="27" spans="2:13" s="419" customFormat="1">
      <c r="J27" s="1455"/>
      <c r="K27" s="1455"/>
      <c r="L27" s="1455"/>
      <c r="M27" s="1455"/>
    </row>
    <row r="28" spans="2:13" s="419" customFormat="1">
      <c r="J28" s="1455"/>
      <c r="K28" s="1455"/>
      <c r="L28" s="1455"/>
      <c r="M28" s="1455"/>
    </row>
    <row r="29" spans="2:13" s="419" customFormat="1">
      <c r="J29" s="1455"/>
      <c r="K29" s="1455"/>
      <c r="L29" s="1455"/>
      <c r="M29" s="1455"/>
    </row>
    <row r="30" spans="2:13" s="419" customFormat="1">
      <c r="J30" s="1455"/>
      <c r="K30" s="1455"/>
      <c r="L30" s="1455"/>
      <c r="M30" s="1455"/>
    </row>
    <row r="31" spans="2:13" s="419" customFormat="1">
      <c r="J31" s="1455"/>
      <c r="K31" s="1455"/>
      <c r="L31" s="1455"/>
      <c r="M31" s="1455"/>
    </row>
    <row r="32" spans="2:13" s="419" customFormat="1">
      <c r="J32" s="1455"/>
      <c r="K32" s="1455"/>
      <c r="L32" s="1455"/>
      <c r="M32" s="1455"/>
    </row>
    <row r="33" spans="2:13" s="419" customFormat="1">
      <c r="J33" s="1455"/>
      <c r="K33" s="1455"/>
      <c r="L33" s="1455"/>
      <c r="M33" s="1455"/>
    </row>
    <row r="34" spans="2:13" s="419" customFormat="1">
      <c r="J34" s="1455"/>
      <c r="K34" s="1455"/>
      <c r="L34" s="1455"/>
      <c r="M34" s="1455"/>
    </row>
    <row r="35" spans="2:13" s="419" customFormat="1">
      <c r="J35" s="1455"/>
      <c r="K35" s="1455"/>
      <c r="L35" s="1455"/>
      <c r="M35" s="1455"/>
    </row>
    <row r="36" spans="2:13" s="419" customFormat="1">
      <c r="J36" s="1455"/>
      <c r="K36" s="1455"/>
      <c r="L36" s="1455"/>
      <c r="M36" s="1455"/>
    </row>
    <row r="37" spans="2:13" s="419" customFormat="1">
      <c r="J37" s="1455"/>
      <c r="K37" s="1455"/>
      <c r="L37" s="1455"/>
      <c r="M37" s="1455"/>
    </row>
    <row r="38" spans="2:13" s="419" customFormat="1">
      <c r="J38" s="1455"/>
      <c r="K38" s="1455"/>
      <c r="L38" s="1455"/>
      <c r="M38" s="1455"/>
    </row>
    <row r="39" spans="2:13" s="419" customFormat="1">
      <c r="J39" s="1455"/>
      <c r="K39" s="1455"/>
      <c r="L39" s="1455"/>
      <c r="M39" s="1455"/>
    </row>
    <row r="40" spans="2:13" s="419" customFormat="1">
      <c r="J40" s="1455"/>
      <c r="K40" s="1455"/>
      <c r="L40" s="1455"/>
      <c r="M40" s="1455"/>
    </row>
    <row r="41" spans="2:13" s="419" customFormat="1">
      <c r="J41" s="1455"/>
      <c r="K41" s="1455"/>
      <c r="L41" s="1455"/>
      <c r="M41" s="1455"/>
    </row>
    <row r="42" spans="2:13" s="419" customFormat="1">
      <c r="J42" s="1455"/>
      <c r="K42" s="1455"/>
      <c r="L42" s="1455"/>
      <c r="M42" s="1455"/>
    </row>
    <row r="43" spans="2:13" s="419" customFormat="1">
      <c r="J43" s="1455"/>
      <c r="K43" s="1455"/>
      <c r="L43" s="1455"/>
      <c r="M43" s="1455"/>
    </row>
    <row r="44" spans="2:13" ht="9.75" customHeight="1">
      <c r="B44" s="419"/>
      <c r="C44" s="419"/>
      <c r="D44" s="419"/>
    </row>
    <row r="45" spans="2:13" hidden="1">
      <c r="B45" s="419"/>
      <c r="C45" s="419"/>
      <c r="D45" s="419"/>
    </row>
    <row r="46" spans="2:13" ht="63" customHeight="1">
      <c r="B46" s="419"/>
      <c r="C46" s="419"/>
      <c r="D46" s="419"/>
    </row>
    <row r="47" spans="2:13">
      <c r="B47" s="419"/>
      <c r="C47" s="419"/>
      <c r="D47" s="419"/>
    </row>
    <row r="48" spans="2:13">
      <c r="B48" s="419"/>
      <c r="C48" s="419"/>
      <c r="D48" s="419"/>
    </row>
    <row r="49" spans="2:13">
      <c r="B49" s="419"/>
      <c r="C49" s="419"/>
      <c r="D49" s="419"/>
    </row>
    <row r="50" spans="2:13">
      <c r="B50" s="616"/>
      <c r="C50" s="420"/>
      <c r="D50" s="420"/>
      <c r="E50" s="420"/>
      <c r="F50" s="420"/>
      <c r="G50" s="420"/>
      <c r="H50" s="420"/>
      <c r="I50" s="419"/>
      <c r="J50" s="1455"/>
      <c r="K50" s="1455"/>
      <c r="L50" s="1455"/>
      <c r="M50" s="1455"/>
    </row>
    <row r="51" spans="2:13">
      <c r="B51" s="616"/>
      <c r="C51" s="420"/>
      <c r="D51" s="420"/>
      <c r="E51" s="420"/>
      <c r="F51" s="420"/>
      <c r="G51" s="420"/>
      <c r="H51" s="420"/>
      <c r="I51" s="419"/>
      <c r="J51" s="1455"/>
      <c r="K51" s="1455"/>
      <c r="L51" s="1455"/>
      <c r="M51" s="1455"/>
    </row>
    <row r="52" spans="2:13">
      <c r="B52" s="616"/>
      <c r="C52" s="420"/>
      <c r="D52" s="420"/>
      <c r="E52" s="420"/>
      <c r="F52" s="420"/>
      <c r="G52" s="420"/>
      <c r="H52" s="420"/>
    </row>
    <row r="53" spans="2:13">
      <c r="B53" s="420"/>
      <c r="C53" s="420"/>
      <c r="D53" s="420"/>
      <c r="E53" s="420"/>
      <c r="F53" s="420"/>
      <c r="G53" s="420"/>
      <c r="H53" s="420"/>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40" zoomScaleNormal="78" zoomScaleSheetLayoutView="40" workbookViewId="0">
      <selection activeCell="A6" sqref="A6:J27"/>
    </sheetView>
  </sheetViews>
  <sheetFormatPr baseColWidth="10" defaultColWidth="11.42578125" defaultRowHeight="14.25"/>
  <cols>
    <col min="1" max="1" width="36" style="383" customWidth="1"/>
    <col min="2" max="2" width="28.5703125" style="383" customWidth="1"/>
    <col min="3" max="3" width="17.85546875" style="383" customWidth="1"/>
    <col min="4" max="4" width="10.28515625" style="383" customWidth="1"/>
    <col min="5" max="5" width="17.5703125" style="383" customWidth="1"/>
    <col min="6" max="6" width="10.42578125" style="383" customWidth="1"/>
    <col min="7" max="7" width="11.7109375" style="383" customWidth="1"/>
    <col min="8" max="8" width="10.42578125" style="383" customWidth="1"/>
    <col min="9" max="9" width="16.140625" style="383" customWidth="1"/>
    <col min="10" max="10" width="11.140625" style="383" customWidth="1"/>
    <col min="11" max="11" width="12.5703125" style="383" customWidth="1"/>
    <col min="12" max="12" width="11.140625" style="383" customWidth="1"/>
    <col min="13" max="13" width="25.28515625" style="383" customWidth="1"/>
    <col min="14" max="14" width="18.28515625" style="383" customWidth="1"/>
    <col min="15" max="15" width="22" style="383" customWidth="1"/>
    <col min="16" max="16" width="27.7109375" style="383" customWidth="1"/>
    <col min="17" max="17" width="16.7109375" style="383" customWidth="1"/>
    <col min="18" max="18" width="15.28515625" style="383" customWidth="1"/>
    <col min="19" max="19" width="12.5703125" style="383" bestFit="1" customWidth="1"/>
    <col min="20" max="20" width="11.42578125" style="383"/>
    <col min="21" max="21" width="15.42578125" style="383" bestFit="1" customWidth="1"/>
    <col min="22" max="16384" width="11.42578125" style="383"/>
  </cols>
  <sheetData>
    <row r="1" spans="1:19" s="708" customFormat="1" ht="84.75" customHeight="1">
      <c r="A1" s="1959" t="s">
        <v>695</v>
      </c>
      <c r="B1" s="1959"/>
      <c r="C1" s="1959"/>
      <c r="D1" s="1959"/>
      <c r="E1" s="1959"/>
      <c r="F1" s="1959"/>
      <c r="G1" s="1959"/>
      <c r="H1" s="1959"/>
      <c r="I1" s="1959"/>
      <c r="J1" s="1959"/>
      <c r="K1" s="1959"/>
      <c r="L1" s="1959"/>
      <c r="M1" s="1959"/>
      <c r="N1" s="1959"/>
      <c r="O1" s="1959"/>
      <c r="P1" s="1959"/>
      <c r="Q1" s="1959"/>
    </row>
    <row r="2" spans="1:19" s="708" customFormat="1" ht="37.5" customHeight="1">
      <c r="A2" s="1960" t="str">
        <f>+'Resumen EEp'!O7</f>
        <v>Período:  Diciembre 2010 - Junio 2023</v>
      </c>
      <c r="B2" s="1960"/>
      <c r="C2" s="1960"/>
      <c r="D2" s="1960"/>
      <c r="E2" s="1960"/>
      <c r="F2" s="1960"/>
      <c r="G2" s="1960"/>
      <c r="H2" s="1960"/>
      <c r="I2" s="1960"/>
      <c r="J2" s="1960"/>
      <c r="K2" s="1960"/>
      <c r="L2" s="1960"/>
      <c r="M2" s="1960"/>
      <c r="N2" s="1960"/>
      <c r="O2" s="1960"/>
      <c r="P2" s="1960"/>
      <c r="Q2" s="1960"/>
      <c r="R2" s="709"/>
      <c r="S2" s="709"/>
    </row>
    <row r="3" spans="1:19" ht="18" customHeight="1">
      <c r="A3" s="418"/>
      <c r="B3" s="418"/>
      <c r="C3" s="418"/>
      <c r="D3" s="418"/>
      <c r="E3" s="418"/>
      <c r="F3" s="418"/>
      <c r="G3" s="418"/>
      <c r="H3" s="418"/>
      <c r="I3" s="418"/>
      <c r="J3" s="418"/>
      <c r="K3" s="418"/>
      <c r="L3" s="418"/>
      <c r="M3" s="418"/>
      <c r="N3" s="418"/>
      <c r="O3" s="418"/>
      <c r="P3" s="418"/>
      <c r="Q3" s="418"/>
      <c r="R3" s="418"/>
      <c r="S3" s="418"/>
    </row>
    <row r="4" spans="1:19" ht="10.5" customHeight="1">
      <c r="D4" s="418"/>
    </row>
    <row r="5" spans="1:19" ht="39" customHeight="1">
      <c r="A5" s="1961" t="s">
        <v>116</v>
      </c>
      <c r="B5" s="1962"/>
    </row>
    <row r="6" spans="1:19" ht="59.25" customHeight="1">
      <c r="A6" s="1120" t="s">
        <v>115</v>
      </c>
      <c r="B6" s="1120" t="s">
        <v>282</v>
      </c>
    </row>
    <row r="7" spans="1:19" ht="30.75">
      <c r="A7" s="1121" t="s">
        <v>117</v>
      </c>
      <c r="B7" s="1122">
        <v>10644</v>
      </c>
    </row>
    <row r="8" spans="1:19" ht="30.75">
      <c r="A8" s="1121" t="s">
        <v>142</v>
      </c>
      <c r="B8" s="1122">
        <v>6268</v>
      </c>
    </row>
    <row r="9" spans="1:19" ht="30.75">
      <c r="A9" s="1121" t="s">
        <v>194</v>
      </c>
      <c r="B9" s="1122">
        <v>10046</v>
      </c>
    </row>
    <row r="10" spans="1:19" ht="30.75">
      <c r="A10" s="1121" t="s">
        <v>217</v>
      </c>
      <c r="B10" s="1122">
        <v>15740</v>
      </c>
    </row>
    <row r="11" spans="1:19" ht="30.75">
      <c r="A11" s="1121" t="s">
        <v>224</v>
      </c>
      <c r="B11" s="1122">
        <v>32365</v>
      </c>
    </row>
    <row r="12" spans="1:19" ht="30.75">
      <c r="A12" s="1121" t="s">
        <v>404</v>
      </c>
      <c r="B12" s="1122">
        <v>42590</v>
      </c>
    </row>
    <row r="13" spans="1:19" ht="30.75">
      <c r="A13" s="1121" t="s">
        <v>417</v>
      </c>
      <c r="B13" s="1122">
        <v>65077</v>
      </c>
    </row>
    <row r="14" spans="1:19" ht="30.75">
      <c r="A14" s="1121" t="s">
        <v>432</v>
      </c>
      <c r="B14" s="1122">
        <v>80517</v>
      </c>
    </row>
    <row r="15" spans="1:19" ht="30.75">
      <c r="A15" s="1121" t="s">
        <v>443</v>
      </c>
      <c r="B15" s="1122">
        <v>82712</v>
      </c>
    </row>
    <row r="16" spans="1:19" ht="30.75">
      <c r="A16" s="1121" t="s">
        <v>527</v>
      </c>
      <c r="B16" s="1122">
        <v>88025</v>
      </c>
    </row>
    <row r="17" spans="1:17" ht="30.75">
      <c r="A17" s="1121" t="s">
        <v>566</v>
      </c>
      <c r="B17" s="1122">
        <v>23483</v>
      </c>
    </row>
    <row r="18" spans="1:17" ht="30.75">
      <c r="A18" s="1121" t="s">
        <v>678</v>
      </c>
      <c r="B18" s="1122">
        <v>35307</v>
      </c>
    </row>
    <row r="19" spans="1:17" ht="30.75">
      <c r="A19" s="1121" t="s">
        <v>958</v>
      </c>
      <c r="B19" s="1122">
        <v>62389</v>
      </c>
      <c r="C19" s="411"/>
    </row>
    <row r="20" spans="1:17" ht="30.75">
      <c r="A20" s="1703" t="str">
        <f>+'Resumen EEp'!O9</f>
        <v>Ene-Jun.23</v>
      </c>
      <c r="B20" s="1122">
        <f>+'Resumen EEp'!B53</f>
        <v>34077</v>
      </c>
    </row>
    <row r="21" spans="1:17" ht="30.75">
      <c r="A21" s="1121" t="s">
        <v>1</v>
      </c>
      <c r="B21" s="1123">
        <f>SUM(B7:B20)</f>
        <v>589240</v>
      </c>
      <c r="F21" s="419"/>
      <c r="H21" s="419"/>
      <c r="O21" s="419"/>
    </row>
    <row r="22" spans="1:17" ht="27">
      <c r="A22" s="580"/>
      <c r="B22" s="580"/>
      <c r="G22" s="419"/>
      <c r="I22" s="419"/>
      <c r="M22" s="419"/>
      <c r="P22" s="419"/>
      <c r="Q22" s="419"/>
    </row>
    <row r="23" spans="1:17">
      <c r="I23" s="419"/>
      <c r="K23" s="419"/>
      <c r="L23" s="419"/>
    </row>
    <row r="24" spans="1:17">
      <c r="I24" s="419"/>
      <c r="M24" s="419"/>
      <c r="Q24" s="419"/>
    </row>
    <row r="25" spans="1:17">
      <c r="G25" s="419"/>
      <c r="I25" s="419"/>
      <c r="M25" s="419"/>
      <c r="Q25" s="419"/>
    </row>
    <row r="26" spans="1:17">
      <c r="D26" s="422"/>
      <c r="E26" s="422"/>
      <c r="F26" s="422"/>
      <c r="G26" s="423"/>
      <c r="H26" s="422"/>
      <c r="I26" s="423"/>
      <c r="J26" s="422"/>
      <c r="K26" s="423"/>
      <c r="L26" s="423"/>
      <c r="M26" s="423"/>
      <c r="N26" s="422"/>
      <c r="O26" s="422"/>
      <c r="P26" s="422"/>
      <c r="Q26" s="422"/>
    </row>
    <row r="27" spans="1:17">
      <c r="G27" s="419"/>
      <c r="I27" s="419"/>
      <c r="M27" s="419"/>
      <c r="P27" s="419"/>
      <c r="Q27" s="419"/>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424"/>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6"/>
  <sheetViews>
    <sheetView showGridLines="0" view="pageBreakPreview" zoomScale="55" zoomScaleNormal="78" zoomScaleSheetLayoutView="55" workbookViewId="0">
      <pane xSplit="1" ySplit="5" topLeftCell="B6"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42578125" defaultRowHeight="14.25"/>
  <cols>
    <col min="1" max="1" width="34.42578125" style="383" customWidth="1"/>
    <col min="2" max="2" width="15.7109375" style="416" customWidth="1"/>
    <col min="3" max="3" width="14.85546875" style="416" customWidth="1"/>
    <col min="4" max="4" width="21" style="416" customWidth="1"/>
    <col min="5" max="5" width="14.42578125" style="416" bestFit="1" customWidth="1"/>
    <col min="6" max="6" width="16.7109375" style="416" bestFit="1" customWidth="1"/>
    <col min="7" max="8" width="14.85546875" style="416" bestFit="1" customWidth="1"/>
    <col min="9" max="9" width="19.7109375" style="383" customWidth="1"/>
    <col min="10" max="10" width="27.140625" style="383" customWidth="1"/>
    <col min="11" max="11" width="27" style="383" customWidth="1"/>
    <col min="12" max="12" width="30.85546875" style="383" customWidth="1"/>
    <col min="13" max="13" width="24" style="383" customWidth="1"/>
    <col min="14" max="14" width="15.28515625" style="383" customWidth="1"/>
    <col min="15" max="15" width="21.140625" style="383" customWidth="1"/>
    <col min="16" max="16" width="20.28515625" style="383" customWidth="1"/>
    <col min="17" max="16384" width="11.42578125" style="383"/>
  </cols>
  <sheetData>
    <row r="1" spans="1:18" s="708" customFormat="1" ht="56.25" customHeight="1">
      <c r="A1" s="1963" t="s">
        <v>696</v>
      </c>
      <c r="B1" s="1963"/>
      <c r="C1" s="1963"/>
      <c r="D1" s="1963"/>
      <c r="E1" s="1963"/>
      <c r="F1" s="1963"/>
      <c r="G1" s="1963"/>
      <c r="H1" s="1963"/>
      <c r="I1" s="1963"/>
      <c r="J1" s="1963"/>
      <c r="K1" s="1963"/>
      <c r="L1" s="1963"/>
      <c r="M1" s="1963"/>
      <c r="N1" s="1963"/>
      <c r="O1" s="1963"/>
    </row>
    <row r="2" spans="1:18" s="708" customFormat="1" ht="30.75" customHeight="1">
      <c r="A2" s="1964" t="str">
        <f>+'Resumen EEp'!O7</f>
        <v>Período:  Diciembre 2010 - Junio 2023</v>
      </c>
      <c r="B2" s="1964"/>
      <c r="C2" s="1964"/>
      <c r="D2" s="1964"/>
      <c r="E2" s="1964"/>
      <c r="F2" s="1964"/>
      <c r="G2" s="1964"/>
      <c r="H2" s="1964"/>
      <c r="I2" s="1964"/>
      <c r="J2" s="1964"/>
      <c r="K2" s="1964"/>
      <c r="L2" s="1964"/>
      <c r="M2" s="1964"/>
      <c r="N2" s="1964"/>
      <c r="O2" s="1964"/>
    </row>
    <row r="3" spans="1:18" ht="6" customHeight="1">
      <c r="B3" s="383"/>
      <c r="C3" s="383"/>
      <c r="D3" s="383"/>
      <c r="E3" s="383"/>
      <c r="F3" s="383"/>
      <c r="G3" s="383"/>
      <c r="H3" s="383"/>
    </row>
    <row r="4" spans="1:18" ht="25.5" customHeight="1">
      <c r="A4" s="1965" t="s">
        <v>131</v>
      </c>
      <c r="B4" s="1966"/>
      <c r="C4" s="1966"/>
      <c r="D4" s="1966"/>
      <c r="E4" s="1966"/>
      <c r="F4" s="1966"/>
      <c r="G4" s="1966"/>
      <c r="H4" s="1966"/>
      <c r="I4" s="1966"/>
      <c r="J4" s="1966"/>
      <c r="K4" s="1966"/>
      <c r="L4" s="1966"/>
      <c r="M4" s="1966"/>
      <c r="N4" s="1966"/>
      <c r="O4" s="1967"/>
    </row>
    <row r="5" spans="1:18" s="776" customFormat="1" ht="85.5" customHeight="1">
      <c r="A5" s="1651" t="s">
        <v>11</v>
      </c>
      <c r="B5" s="949" t="s">
        <v>412</v>
      </c>
      <c r="C5" s="949" t="s">
        <v>523</v>
      </c>
      <c r="D5" s="949" t="s">
        <v>429</v>
      </c>
      <c r="E5" s="949" t="s">
        <v>55</v>
      </c>
      <c r="F5" s="949" t="s">
        <v>56</v>
      </c>
      <c r="G5" s="949" t="s">
        <v>48</v>
      </c>
      <c r="H5" s="949" t="s">
        <v>49</v>
      </c>
      <c r="I5" s="949" t="s">
        <v>1</v>
      </c>
      <c r="J5" s="949" t="s">
        <v>95</v>
      </c>
      <c r="K5" s="949" t="s">
        <v>518</v>
      </c>
      <c r="L5" s="949" t="s">
        <v>519</v>
      </c>
      <c r="M5" s="949" t="s">
        <v>520</v>
      </c>
      <c r="N5" s="949" t="s">
        <v>53</v>
      </c>
      <c r="O5" s="1650" t="s">
        <v>54</v>
      </c>
      <c r="P5" s="425"/>
    </row>
    <row r="6" spans="1:18" s="407" customFormat="1" ht="27.75" customHeight="1">
      <c r="A6" s="1124" t="s">
        <v>117</v>
      </c>
      <c r="B6" s="1125">
        <v>0</v>
      </c>
      <c r="C6" s="1125">
        <v>116</v>
      </c>
      <c r="D6" s="1125">
        <v>0</v>
      </c>
      <c r="E6" s="1125">
        <v>505</v>
      </c>
      <c r="F6" s="1125">
        <v>2471</v>
      </c>
      <c r="G6" s="1125">
        <v>2</v>
      </c>
      <c r="H6" s="1125">
        <v>125</v>
      </c>
      <c r="I6" s="1126">
        <f t="shared" ref="I6:I17" si="0">SUM(B6:H6)</f>
        <v>3219</v>
      </c>
      <c r="J6" s="1125">
        <v>4114</v>
      </c>
      <c r="K6" s="1125">
        <v>0</v>
      </c>
      <c r="L6" s="1125">
        <v>1</v>
      </c>
      <c r="M6" s="1125">
        <v>3310</v>
      </c>
      <c r="N6" s="1127">
        <f t="shared" ref="N6:N17" si="1">+M6+L6+K6+J6</f>
        <v>7425</v>
      </c>
      <c r="O6" s="1128">
        <f>+N6+I6</f>
        <v>10644</v>
      </c>
      <c r="P6" s="426"/>
      <c r="Q6" s="426"/>
      <c r="R6" s="426"/>
    </row>
    <row r="7" spans="1:18" s="407" customFormat="1" ht="27.75" customHeight="1">
      <c r="A7" s="1124" t="s">
        <v>142</v>
      </c>
      <c r="B7" s="1125">
        <v>0</v>
      </c>
      <c r="C7" s="1125">
        <v>306</v>
      </c>
      <c r="D7" s="1125">
        <v>0</v>
      </c>
      <c r="E7" s="1125">
        <v>572</v>
      </c>
      <c r="F7" s="1125">
        <v>3158</v>
      </c>
      <c r="G7" s="1125">
        <v>8</v>
      </c>
      <c r="H7" s="1125">
        <v>247</v>
      </c>
      <c r="I7" s="1126">
        <f t="shared" si="0"/>
        <v>4291</v>
      </c>
      <c r="J7" s="1125">
        <v>199</v>
      </c>
      <c r="K7" s="1125">
        <v>0</v>
      </c>
      <c r="L7" s="1125">
        <v>0</v>
      </c>
      <c r="M7" s="1125">
        <v>1778</v>
      </c>
      <c r="N7" s="1127">
        <f t="shared" si="1"/>
        <v>1977</v>
      </c>
      <c r="O7" s="1128">
        <f t="shared" ref="O7:O12" si="2">+N7+I7</f>
        <v>6268</v>
      </c>
      <c r="P7" s="426"/>
      <c r="Q7" s="426"/>
      <c r="R7" s="426"/>
    </row>
    <row r="8" spans="1:18" s="407" customFormat="1" ht="27.75" customHeight="1">
      <c r="A8" s="1124" t="s">
        <v>194</v>
      </c>
      <c r="B8" s="1125">
        <v>0</v>
      </c>
      <c r="C8" s="1125">
        <v>1022</v>
      </c>
      <c r="D8" s="1125">
        <v>0</v>
      </c>
      <c r="E8" s="1125">
        <v>1014</v>
      </c>
      <c r="F8" s="1125">
        <v>3741</v>
      </c>
      <c r="G8" s="1125">
        <v>11</v>
      </c>
      <c r="H8" s="1125">
        <v>783</v>
      </c>
      <c r="I8" s="1126">
        <f t="shared" si="0"/>
        <v>6571</v>
      </c>
      <c r="J8" s="1125">
        <v>17</v>
      </c>
      <c r="K8" s="1125">
        <v>0</v>
      </c>
      <c r="L8" s="1125">
        <v>1</v>
      </c>
      <c r="M8" s="1125">
        <v>3457</v>
      </c>
      <c r="N8" s="1127">
        <f t="shared" si="1"/>
        <v>3475</v>
      </c>
      <c r="O8" s="1128">
        <f t="shared" si="2"/>
        <v>10046</v>
      </c>
      <c r="P8" s="426"/>
      <c r="Q8" s="426"/>
      <c r="R8" s="426"/>
    </row>
    <row r="9" spans="1:18" s="407" customFormat="1" ht="27.75" customHeight="1">
      <c r="A9" s="1124" t="s">
        <v>217</v>
      </c>
      <c r="B9" s="1125">
        <v>0</v>
      </c>
      <c r="C9" s="1125">
        <v>1578</v>
      </c>
      <c r="D9" s="1125">
        <v>0</v>
      </c>
      <c r="E9" s="1125">
        <v>1482</v>
      </c>
      <c r="F9" s="1125">
        <v>7614</v>
      </c>
      <c r="G9" s="1125">
        <v>7</v>
      </c>
      <c r="H9" s="1125">
        <v>1278</v>
      </c>
      <c r="I9" s="1126">
        <f t="shared" si="0"/>
        <v>11959</v>
      </c>
      <c r="J9" s="1125">
        <v>1532</v>
      </c>
      <c r="K9" s="1125">
        <v>0</v>
      </c>
      <c r="L9" s="1125">
        <v>0</v>
      </c>
      <c r="M9" s="1125">
        <v>2249</v>
      </c>
      <c r="N9" s="1127">
        <f t="shared" si="1"/>
        <v>3781</v>
      </c>
      <c r="O9" s="1128">
        <f t="shared" si="2"/>
        <v>15740</v>
      </c>
      <c r="P9" s="426"/>
      <c r="Q9" s="426"/>
      <c r="R9" s="426"/>
    </row>
    <row r="10" spans="1:18" s="407" customFormat="1" ht="27.75" customHeight="1">
      <c r="A10" s="1124" t="s">
        <v>224</v>
      </c>
      <c r="B10" s="1125">
        <v>0</v>
      </c>
      <c r="C10" s="1125">
        <v>4313</v>
      </c>
      <c r="D10" s="1125">
        <v>0</v>
      </c>
      <c r="E10" s="1125">
        <v>2468</v>
      </c>
      <c r="F10" s="1125">
        <v>14806</v>
      </c>
      <c r="G10" s="1125">
        <v>768</v>
      </c>
      <c r="H10" s="1125">
        <v>2513</v>
      </c>
      <c r="I10" s="1126">
        <f t="shared" si="0"/>
        <v>24868</v>
      </c>
      <c r="J10" s="1125">
        <v>462</v>
      </c>
      <c r="K10" s="1125">
        <v>0</v>
      </c>
      <c r="L10" s="1125">
        <v>0</v>
      </c>
      <c r="M10" s="1125">
        <v>7035</v>
      </c>
      <c r="N10" s="1127">
        <f t="shared" si="1"/>
        <v>7497</v>
      </c>
      <c r="O10" s="1128">
        <f t="shared" si="2"/>
        <v>32365</v>
      </c>
      <c r="P10" s="426"/>
      <c r="Q10" s="426"/>
      <c r="R10" s="426"/>
    </row>
    <row r="11" spans="1:18" s="407" customFormat="1" ht="27.75" customHeight="1">
      <c r="A11" s="1124" t="s">
        <v>404</v>
      </c>
      <c r="B11" s="1125">
        <v>0</v>
      </c>
      <c r="C11" s="1125">
        <v>5871</v>
      </c>
      <c r="D11" s="1125">
        <v>0</v>
      </c>
      <c r="E11" s="1125">
        <v>4978</v>
      </c>
      <c r="F11" s="1125">
        <v>20426</v>
      </c>
      <c r="G11" s="1125">
        <v>1042</v>
      </c>
      <c r="H11" s="1125">
        <v>4287</v>
      </c>
      <c r="I11" s="1126">
        <f t="shared" si="0"/>
        <v>36604</v>
      </c>
      <c r="J11" s="1125">
        <v>426</v>
      </c>
      <c r="K11" s="1125">
        <v>0</v>
      </c>
      <c r="L11" s="1125">
        <v>11</v>
      </c>
      <c r="M11" s="1125">
        <v>5549</v>
      </c>
      <c r="N11" s="1127">
        <f t="shared" si="1"/>
        <v>5986</v>
      </c>
      <c r="O11" s="1128">
        <f t="shared" si="2"/>
        <v>42590</v>
      </c>
      <c r="P11" s="426"/>
      <c r="Q11" s="426"/>
      <c r="R11" s="426"/>
    </row>
    <row r="12" spans="1:18" s="407" customFormat="1" ht="27.75" customHeight="1">
      <c r="A12" s="1124" t="s">
        <v>417</v>
      </c>
      <c r="B12" s="1125">
        <v>11383</v>
      </c>
      <c r="C12" s="1125">
        <v>10015</v>
      </c>
      <c r="D12" s="1125">
        <v>0</v>
      </c>
      <c r="E12" s="1125">
        <v>10052</v>
      </c>
      <c r="F12" s="1125">
        <v>22261</v>
      </c>
      <c r="G12" s="1125">
        <v>740</v>
      </c>
      <c r="H12" s="1125">
        <v>7745</v>
      </c>
      <c r="I12" s="1126">
        <f t="shared" si="0"/>
        <v>62196</v>
      </c>
      <c r="J12" s="1125">
        <v>725</v>
      </c>
      <c r="K12" s="1125">
        <v>0</v>
      </c>
      <c r="L12" s="1125">
        <v>0</v>
      </c>
      <c r="M12" s="1125">
        <v>2156</v>
      </c>
      <c r="N12" s="1127">
        <f t="shared" si="1"/>
        <v>2881</v>
      </c>
      <c r="O12" s="1128">
        <f t="shared" si="2"/>
        <v>65077</v>
      </c>
      <c r="P12" s="426"/>
      <c r="Q12" s="426"/>
      <c r="R12" s="426"/>
    </row>
    <row r="13" spans="1:18" s="427" customFormat="1" ht="27.75" customHeight="1">
      <c r="A13" s="1124" t="s">
        <v>432</v>
      </c>
      <c r="B13" s="1129">
        <v>13678</v>
      </c>
      <c r="C13" s="1125">
        <v>10088</v>
      </c>
      <c r="D13" s="1125">
        <v>287</v>
      </c>
      <c r="E13" s="1125">
        <v>18702</v>
      </c>
      <c r="F13" s="1125">
        <v>19380</v>
      </c>
      <c r="G13" s="1125">
        <v>1053</v>
      </c>
      <c r="H13" s="1125">
        <v>10735</v>
      </c>
      <c r="I13" s="1126">
        <f t="shared" si="0"/>
        <v>73923</v>
      </c>
      <c r="J13" s="1125">
        <v>872</v>
      </c>
      <c r="K13" s="1125">
        <v>0</v>
      </c>
      <c r="L13" s="1125">
        <v>0</v>
      </c>
      <c r="M13" s="1125">
        <v>5722</v>
      </c>
      <c r="N13" s="1127">
        <f t="shared" si="1"/>
        <v>6594</v>
      </c>
      <c r="O13" s="1128">
        <f t="shared" ref="O13:O19" si="3">+N13+I13</f>
        <v>80517</v>
      </c>
      <c r="P13" s="426"/>
      <c r="Q13" s="426"/>
      <c r="R13" s="426"/>
    </row>
    <row r="14" spans="1:18" s="427" customFormat="1" ht="27.75" customHeight="1">
      <c r="A14" s="1124" t="s">
        <v>444</v>
      </c>
      <c r="B14" s="1129">
        <v>4664</v>
      </c>
      <c r="C14" s="1125">
        <v>14487</v>
      </c>
      <c r="D14" s="1125">
        <v>2547</v>
      </c>
      <c r="E14" s="1125">
        <v>26449</v>
      </c>
      <c r="F14" s="1125">
        <v>21853</v>
      </c>
      <c r="G14" s="1125">
        <v>665</v>
      </c>
      <c r="H14" s="1125">
        <v>9985</v>
      </c>
      <c r="I14" s="1126">
        <f t="shared" si="0"/>
        <v>80650</v>
      </c>
      <c r="J14" s="1125">
        <v>204</v>
      </c>
      <c r="K14" s="1125">
        <v>0</v>
      </c>
      <c r="L14" s="1125">
        <v>0</v>
      </c>
      <c r="M14" s="1125">
        <v>1858</v>
      </c>
      <c r="N14" s="1127">
        <f t="shared" si="1"/>
        <v>2062</v>
      </c>
      <c r="O14" s="1128">
        <f t="shared" si="3"/>
        <v>82712</v>
      </c>
      <c r="P14" s="426"/>
      <c r="Q14" s="426"/>
      <c r="R14" s="426"/>
    </row>
    <row r="15" spans="1:18" s="427" customFormat="1" ht="27.75" customHeight="1">
      <c r="A15" s="1124" t="s">
        <v>526</v>
      </c>
      <c r="B15" s="1125">
        <v>5794</v>
      </c>
      <c r="C15" s="1125">
        <v>24336</v>
      </c>
      <c r="D15" s="1125">
        <v>3249</v>
      </c>
      <c r="E15" s="1125">
        <v>18892</v>
      </c>
      <c r="F15" s="1125">
        <v>19821</v>
      </c>
      <c r="G15" s="1125">
        <v>396</v>
      </c>
      <c r="H15" s="1125">
        <v>10586</v>
      </c>
      <c r="I15" s="1126">
        <f t="shared" si="0"/>
        <v>83074</v>
      </c>
      <c r="J15" s="1125">
        <v>316</v>
      </c>
      <c r="K15" s="1125">
        <v>0</v>
      </c>
      <c r="L15" s="1125">
        <v>0</v>
      </c>
      <c r="M15" s="1125">
        <v>4635</v>
      </c>
      <c r="N15" s="1127">
        <f t="shared" si="1"/>
        <v>4951</v>
      </c>
      <c r="O15" s="1128">
        <f t="shared" si="3"/>
        <v>88025</v>
      </c>
      <c r="P15" s="426"/>
      <c r="Q15" s="426"/>
      <c r="R15" s="426"/>
    </row>
    <row r="16" spans="1:18" s="427" customFormat="1" ht="27.75" customHeight="1">
      <c r="A16" s="1124" t="s">
        <v>566</v>
      </c>
      <c r="B16" s="1125">
        <v>4302</v>
      </c>
      <c r="C16" s="1125">
        <v>6423</v>
      </c>
      <c r="D16" s="1125">
        <v>777</v>
      </c>
      <c r="E16" s="1125">
        <v>3046</v>
      </c>
      <c r="F16" s="1125">
        <v>6734</v>
      </c>
      <c r="G16" s="1125">
        <v>97</v>
      </c>
      <c r="H16" s="1125">
        <v>1553</v>
      </c>
      <c r="I16" s="1126">
        <f t="shared" si="0"/>
        <v>22932</v>
      </c>
      <c r="J16" s="1125">
        <v>461</v>
      </c>
      <c r="K16" s="1125">
        <v>0</v>
      </c>
      <c r="L16" s="1125">
        <v>0</v>
      </c>
      <c r="M16" s="1125">
        <v>90</v>
      </c>
      <c r="N16" s="1127">
        <f t="shared" si="1"/>
        <v>551</v>
      </c>
      <c r="O16" s="1128">
        <f t="shared" si="3"/>
        <v>23483</v>
      </c>
      <c r="P16" s="426"/>
      <c r="Q16" s="426"/>
      <c r="R16" s="426"/>
    </row>
    <row r="17" spans="1:18" s="427" customFormat="1" ht="27.75" customHeight="1">
      <c r="A17" s="1130" t="s">
        <v>680</v>
      </c>
      <c r="B17" s="1125">
        <v>4168</v>
      </c>
      <c r="C17" s="1125">
        <v>9156</v>
      </c>
      <c r="D17" s="1125">
        <v>1668</v>
      </c>
      <c r="E17" s="1125">
        <v>5713</v>
      </c>
      <c r="F17" s="1125">
        <v>8222</v>
      </c>
      <c r="G17" s="1125">
        <v>577</v>
      </c>
      <c r="H17" s="1125">
        <v>4639</v>
      </c>
      <c r="I17" s="1126">
        <f t="shared" si="0"/>
        <v>34143</v>
      </c>
      <c r="J17" s="1125">
        <v>942</v>
      </c>
      <c r="K17" s="1125">
        <v>0</v>
      </c>
      <c r="L17" s="1125">
        <v>0</v>
      </c>
      <c r="M17" s="1125">
        <v>232</v>
      </c>
      <c r="N17" s="1127">
        <f t="shared" si="1"/>
        <v>1174</v>
      </c>
      <c r="O17" s="1128">
        <f t="shared" si="3"/>
        <v>35317</v>
      </c>
      <c r="P17" s="426"/>
      <c r="Q17" s="426"/>
      <c r="R17" s="426"/>
    </row>
    <row r="18" spans="1:18" s="427" customFormat="1" ht="27.75" customHeight="1">
      <c r="A18" s="1130" t="s">
        <v>959</v>
      </c>
      <c r="B18" s="1125">
        <v>4342</v>
      </c>
      <c r="C18" s="1125">
        <v>10949</v>
      </c>
      <c r="D18" s="1125">
        <v>2442</v>
      </c>
      <c r="E18" s="1125">
        <v>7812</v>
      </c>
      <c r="F18" s="1125">
        <v>7363</v>
      </c>
      <c r="G18" s="1125">
        <v>320</v>
      </c>
      <c r="H18" s="1125">
        <v>6675</v>
      </c>
      <c r="I18" s="1126">
        <v>39903</v>
      </c>
      <c r="J18" s="1125">
        <v>1157</v>
      </c>
      <c r="K18" s="1125">
        <v>0</v>
      </c>
      <c r="L18" s="1125">
        <v>0</v>
      </c>
      <c r="M18" s="1125">
        <v>21329</v>
      </c>
      <c r="N18" s="1127">
        <v>22486</v>
      </c>
      <c r="O18" s="1128">
        <v>62389</v>
      </c>
      <c r="P18" s="426"/>
      <c r="Q18" s="426"/>
      <c r="R18" s="426"/>
    </row>
    <row r="19" spans="1:18" s="407" customFormat="1" ht="27.75" customHeight="1">
      <c r="A19" s="1124" t="str">
        <f>+'III.5.8.Traspasos anual'!A20</f>
        <v>Ene-Jun.23</v>
      </c>
      <c r="B19" s="1125">
        <v>4666</v>
      </c>
      <c r="C19" s="1125">
        <v>8309</v>
      </c>
      <c r="D19" s="1125">
        <v>2141</v>
      </c>
      <c r="E19" s="1125">
        <v>6847</v>
      </c>
      <c r="F19" s="1125">
        <v>5322</v>
      </c>
      <c r="G19" s="1125">
        <v>135</v>
      </c>
      <c r="H19" s="1125">
        <v>5424</v>
      </c>
      <c r="I19" s="1126">
        <f>SUM(B19:H19)</f>
        <v>32844</v>
      </c>
      <c r="J19" s="1125">
        <v>536</v>
      </c>
      <c r="K19" s="1125">
        <v>0</v>
      </c>
      <c r="L19" s="1125">
        <v>1</v>
      </c>
      <c r="M19" s="1125">
        <v>696</v>
      </c>
      <c r="N19" s="1127">
        <f>+M19+L19+K19+J19</f>
        <v>1233</v>
      </c>
      <c r="O19" s="1128">
        <f t="shared" si="3"/>
        <v>34077</v>
      </c>
      <c r="P19" s="428"/>
      <c r="Q19" s="428"/>
    </row>
    <row r="20" spans="1:18" ht="27.75" customHeight="1">
      <c r="A20" s="1131" t="s">
        <v>1</v>
      </c>
      <c r="B20" s="1132">
        <f t="shared" ref="B20:O20" si="4">SUM(B6:B19)</f>
        <v>52997</v>
      </c>
      <c r="C20" s="1132">
        <f t="shared" si="4"/>
        <v>106969</v>
      </c>
      <c r="D20" s="1132">
        <f t="shared" si="4"/>
        <v>13111</v>
      </c>
      <c r="E20" s="1132">
        <f t="shared" si="4"/>
        <v>108532</v>
      </c>
      <c r="F20" s="1132">
        <f t="shared" si="4"/>
        <v>163172</v>
      </c>
      <c r="G20" s="1132">
        <f t="shared" si="4"/>
        <v>5821</v>
      </c>
      <c r="H20" s="1132">
        <f t="shared" si="4"/>
        <v>66575</v>
      </c>
      <c r="I20" s="1132">
        <f t="shared" si="4"/>
        <v>517177</v>
      </c>
      <c r="J20" s="1132">
        <f t="shared" si="4"/>
        <v>11963</v>
      </c>
      <c r="K20" s="1132">
        <f t="shared" si="4"/>
        <v>0</v>
      </c>
      <c r="L20" s="1132">
        <f>SUM(L6:L19)</f>
        <v>14</v>
      </c>
      <c r="M20" s="1132">
        <f t="shared" si="4"/>
        <v>60096</v>
      </c>
      <c r="N20" s="1132">
        <f t="shared" si="4"/>
        <v>72073</v>
      </c>
      <c r="O20" s="1653">
        <f t="shared" si="4"/>
        <v>589250</v>
      </c>
      <c r="P20" s="416"/>
      <c r="Q20" s="416"/>
    </row>
    <row r="21" spans="1:18">
      <c r="A21" s="429" t="s">
        <v>1064</v>
      </c>
      <c r="J21" s="383" t="s">
        <v>128</v>
      </c>
      <c r="P21" s="416"/>
      <c r="Q21" s="416"/>
    </row>
    <row r="22" spans="1:18" ht="23.25">
      <c r="A22" s="429" t="s">
        <v>524</v>
      </c>
      <c r="B22" s="1509"/>
      <c r="C22" s="1509"/>
      <c r="D22" s="1607"/>
      <c r="E22" s="1605"/>
      <c r="F22" s="1606"/>
      <c r="G22" s="428"/>
      <c r="H22" s="1509"/>
      <c r="P22" s="1509"/>
      <c r="Q22" s="1509"/>
    </row>
    <row r="23" spans="1:18" ht="18.75">
      <c r="A23" s="430" t="s">
        <v>909</v>
      </c>
      <c r="M23" s="1604"/>
      <c r="P23" s="416"/>
      <c r="Q23" s="416"/>
    </row>
    <row r="24" spans="1:18" ht="23.25">
      <c r="A24" s="430" t="s">
        <v>910</v>
      </c>
      <c r="M24" s="411"/>
      <c r="P24" s="416"/>
      <c r="Q24" s="416"/>
    </row>
    <row r="25" spans="1:18" ht="16.5">
      <c r="A25" s="430" t="s">
        <v>911</v>
      </c>
    </row>
    <row r="26" spans="1:18" ht="16.5">
      <c r="A26" s="430" t="s">
        <v>912</v>
      </c>
      <c r="E26" s="431"/>
      <c r="F26" s="431"/>
      <c r="N26" s="419"/>
      <c r="O26" s="421"/>
    </row>
    <row r="27" spans="1:18">
      <c r="A27" s="430"/>
      <c r="E27" s="431"/>
      <c r="F27" s="431"/>
      <c r="N27" s="419"/>
      <c r="O27" s="421"/>
    </row>
    <row r="28" spans="1:18">
      <c r="E28" s="431"/>
      <c r="F28" s="431"/>
      <c r="K28" s="419"/>
    </row>
    <row r="29" spans="1:18">
      <c r="E29" s="431"/>
      <c r="F29" s="431"/>
      <c r="K29" s="419"/>
    </row>
    <row r="30" spans="1:18">
      <c r="E30" s="431"/>
      <c r="F30" s="431"/>
      <c r="N30" s="419"/>
    </row>
    <row r="31" spans="1:18">
      <c r="E31" s="431"/>
      <c r="F31" s="431"/>
      <c r="K31" s="419"/>
      <c r="N31" s="419"/>
      <c r="O31" s="419"/>
    </row>
    <row r="32" spans="1:18">
      <c r="F32" s="431"/>
      <c r="I32" s="419"/>
      <c r="J32" s="419"/>
    </row>
    <row r="33" spans="5:15">
      <c r="F33" s="431"/>
      <c r="K33" s="419"/>
      <c r="O33" s="419"/>
    </row>
    <row r="34" spans="5:15">
      <c r="E34" s="431"/>
      <c r="F34" s="431"/>
      <c r="K34" s="419"/>
      <c r="O34" s="419"/>
    </row>
    <row r="35" spans="5:15">
      <c r="E35" s="432"/>
      <c r="F35" s="432"/>
      <c r="G35" s="433"/>
      <c r="H35" s="433"/>
      <c r="I35" s="423"/>
      <c r="J35" s="423"/>
      <c r="K35" s="423"/>
      <c r="L35" s="422"/>
      <c r="M35" s="422"/>
      <c r="N35" s="422"/>
      <c r="O35" s="422"/>
    </row>
    <row r="36" spans="5:15">
      <c r="E36" s="431"/>
      <c r="F36" s="431"/>
      <c r="K36" s="419"/>
      <c r="N36" s="419"/>
      <c r="O36" s="419"/>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T36"/>
  <sheetViews>
    <sheetView showGridLines="0" view="pageBreakPreview" zoomScale="85" zoomScaleNormal="40" zoomScaleSheetLayoutView="85" workbookViewId="0">
      <pane xSplit="1" ySplit="5" topLeftCell="B6"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707" customFormat="1" ht="57" customHeight="1">
      <c r="A1" s="1968" t="s">
        <v>697</v>
      </c>
      <c r="B1" s="1968"/>
      <c r="C1" s="1968"/>
      <c r="D1" s="1968"/>
      <c r="E1" s="1968"/>
      <c r="F1" s="1968"/>
      <c r="G1" s="1968"/>
      <c r="H1" s="1968"/>
      <c r="I1" s="1968"/>
      <c r="J1" s="1968"/>
      <c r="K1" s="1968"/>
      <c r="L1" s="1968"/>
      <c r="M1" s="1968"/>
      <c r="N1" s="1968"/>
      <c r="O1" s="1968"/>
    </row>
    <row r="2" spans="1:17" s="707" customFormat="1" ht="30" customHeight="1">
      <c r="A2" s="1914" t="str">
        <f>+'Resumen EEp'!O7</f>
        <v>Período:  Diciembre 2010 - Junio 2023</v>
      </c>
      <c r="B2" s="1914"/>
      <c r="C2" s="1914"/>
      <c r="D2" s="1914"/>
      <c r="E2" s="1914"/>
      <c r="F2" s="1914"/>
      <c r="G2" s="1914"/>
      <c r="H2" s="1914"/>
      <c r="I2" s="1914"/>
      <c r="J2" s="1914"/>
      <c r="K2" s="1914"/>
      <c r="L2" s="1914"/>
      <c r="M2" s="1914"/>
      <c r="N2" s="1914"/>
      <c r="O2" s="1914"/>
      <c r="Q2"/>
    </row>
    <row r="3" spans="1:17" ht="15.75" customHeight="1">
      <c r="A3" s="49"/>
      <c r="B3" s="49"/>
      <c r="C3" s="49"/>
      <c r="D3" s="49"/>
      <c r="E3" s="49"/>
      <c r="F3" s="49"/>
      <c r="G3" s="49" t="s">
        <v>6</v>
      </c>
      <c r="H3" s="49"/>
      <c r="I3" s="49"/>
      <c r="J3" s="49"/>
      <c r="K3" s="49"/>
      <c r="L3" s="49"/>
      <c r="M3" s="49"/>
      <c r="N3" s="49"/>
      <c r="O3" s="49"/>
    </row>
    <row r="4" spans="1:17" ht="27.75" customHeight="1">
      <c r="A4" s="1969" t="s">
        <v>976</v>
      </c>
      <c r="B4" s="1970"/>
      <c r="C4" s="1970"/>
      <c r="D4" s="1970"/>
      <c r="E4" s="1970"/>
      <c r="F4" s="1970"/>
      <c r="G4" s="1970"/>
      <c r="H4" s="1970"/>
      <c r="I4" s="1970"/>
      <c r="J4" s="1970"/>
      <c r="K4" s="1970"/>
      <c r="L4" s="1970"/>
      <c r="M4" s="1970"/>
      <c r="N4" s="1970"/>
      <c r="O4" s="1971"/>
    </row>
    <row r="5" spans="1:17" s="710" customFormat="1" ht="47.25" customHeight="1">
      <c r="A5" s="778" t="s">
        <v>2</v>
      </c>
      <c r="B5" s="1143" t="s">
        <v>412</v>
      </c>
      <c r="C5" s="1143" t="s">
        <v>523</v>
      </c>
      <c r="D5" s="737" t="s">
        <v>429</v>
      </c>
      <c r="E5" s="737" t="s">
        <v>55</v>
      </c>
      <c r="F5" s="737" t="s">
        <v>56</v>
      </c>
      <c r="G5" s="764" t="s">
        <v>48</v>
      </c>
      <c r="H5" s="737" t="s">
        <v>49</v>
      </c>
      <c r="I5" s="737" t="s">
        <v>50</v>
      </c>
      <c r="J5" s="737" t="s">
        <v>51</v>
      </c>
      <c r="K5" s="764" t="s">
        <v>52</v>
      </c>
      <c r="L5" s="737" t="s">
        <v>47</v>
      </c>
      <c r="M5" s="764" t="s">
        <v>95</v>
      </c>
      <c r="N5" s="764" t="s">
        <v>53</v>
      </c>
      <c r="O5" s="765" t="s">
        <v>54</v>
      </c>
    </row>
    <row r="6" spans="1:17" s="767" customFormat="1" ht="15" customHeight="1">
      <c r="A6" s="1133" t="s">
        <v>117</v>
      </c>
      <c r="B6" s="1134">
        <v>0</v>
      </c>
      <c r="C6" s="1134">
        <v>2869</v>
      </c>
      <c r="D6" s="1134">
        <v>0</v>
      </c>
      <c r="E6" s="1134">
        <v>2345</v>
      </c>
      <c r="F6" s="1134">
        <v>3608</v>
      </c>
      <c r="G6" s="1134">
        <v>22</v>
      </c>
      <c r="H6" s="1134">
        <v>1752</v>
      </c>
      <c r="I6" s="1135">
        <f t="shared" ref="I6:I17" si="0">SUM(B6:H6)</f>
        <v>10596</v>
      </c>
      <c r="J6" s="1136">
        <v>0</v>
      </c>
      <c r="K6" s="1136">
        <v>5</v>
      </c>
      <c r="L6" s="1136">
        <v>43</v>
      </c>
      <c r="M6" s="1136">
        <v>0</v>
      </c>
      <c r="N6" s="1137">
        <f t="shared" ref="N6:N17" si="1">SUM(J6:M6)</f>
        <v>48</v>
      </c>
      <c r="O6" s="1138">
        <f t="shared" ref="O6:O15" si="2">I6+N6</f>
        <v>10644</v>
      </c>
    </row>
    <row r="7" spans="1:17" s="767" customFormat="1" ht="15" customHeight="1">
      <c r="A7" s="1133" t="s">
        <v>142</v>
      </c>
      <c r="B7" s="1134">
        <v>0</v>
      </c>
      <c r="C7" s="1134">
        <v>2173</v>
      </c>
      <c r="D7" s="1134">
        <v>0</v>
      </c>
      <c r="E7" s="1134">
        <v>1603</v>
      </c>
      <c r="F7" s="1134">
        <v>1068</v>
      </c>
      <c r="G7" s="1134">
        <v>23</v>
      </c>
      <c r="H7" s="1134">
        <v>1337</v>
      </c>
      <c r="I7" s="1135">
        <f t="shared" si="0"/>
        <v>6204</v>
      </c>
      <c r="J7" s="1136">
        <v>0</v>
      </c>
      <c r="K7" s="1136">
        <v>23</v>
      </c>
      <c r="L7" s="1136">
        <v>41</v>
      </c>
      <c r="M7" s="1136">
        <v>0</v>
      </c>
      <c r="N7" s="1137">
        <f t="shared" si="1"/>
        <v>64</v>
      </c>
      <c r="O7" s="1138">
        <f t="shared" si="2"/>
        <v>6268</v>
      </c>
    </row>
    <row r="8" spans="1:17" s="767" customFormat="1" ht="15" customHeight="1">
      <c r="A8" s="1133" t="s">
        <v>194</v>
      </c>
      <c r="B8" s="1134">
        <v>0</v>
      </c>
      <c r="C8" s="1134">
        <v>3381</v>
      </c>
      <c r="D8" s="1134">
        <v>0</v>
      </c>
      <c r="E8" s="1134">
        <v>2631</v>
      </c>
      <c r="F8" s="1134">
        <v>1755</v>
      </c>
      <c r="G8" s="1134">
        <v>39</v>
      </c>
      <c r="H8" s="1134">
        <v>2221</v>
      </c>
      <c r="I8" s="1135">
        <f t="shared" si="0"/>
        <v>10027</v>
      </c>
      <c r="J8" s="1136">
        <v>0</v>
      </c>
      <c r="K8" s="1136">
        <v>3</v>
      </c>
      <c r="L8" s="1136">
        <v>16</v>
      </c>
      <c r="M8" s="1136">
        <v>0</v>
      </c>
      <c r="N8" s="1137">
        <f t="shared" si="1"/>
        <v>19</v>
      </c>
      <c r="O8" s="1138">
        <f t="shared" si="2"/>
        <v>10046</v>
      </c>
    </row>
    <row r="9" spans="1:17" s="767" customFormat="1" ht="15" customHeight="1">
      <c r="A9" s="1133" t="s">
        <v>217</v>
      </c>
      <c r="B9" s="1134">
        <v>0</v>
      </c>
      <c r="C9" s="1134">
        <v>5417</v>
      </c>
      <c r="D9" s="1134">
        <v>0</v>
      </c>
      <c r="E9" s="1134">
        <v>3642</v>
      </c>
      <c r="F9" s="1134">
        <v>3099</v>
      </c>
      <c r="G9" s="1134">
        <v>33</v>
      </c>
      <c r="H9" s="1134">
        <v>3510</v>
      </c>
      <c r="I9" s="1135">
        <f t="shared" si="0"/>
        <v>15701</v>
      </c>
      <c r="J9" s="1136">
        <v>0</v>
      </c>
      <c r="K9" s="1136">
        <v>7</v>
      </c>
      <c r="L9" s="1136">
        <v>32</v>
      </c>
      <c r="M9" s="1136">
        <v>0</v>
      </c>
      <c r="N9" s="1137">
        <f t="shared" si="1"/>
        <v>39</v>
      </c>
      <c r="O9" s="1138">
        <f t="shared" si="2"/>
        <v>15740</v>
      </c>
    </row>
    <row r="10" spans="1:17" s="767" customFormat="1" ht="15" customHeight="1">
      <c r="A10" s="1133" t="s">
        <v>224</v>
      </c>
      <c r="B10" s="1134">
        <v>0</v>
      </c>
      <c r="C10" s="1134">
        <v>11143</v>
      </c>
      <c r="D10" s="1134">
        <v>0</v>
      </c>
      <c r="E10" s="1134">
        <v>7753</v>
      </c>
      <c r="F10" s="1134">
        <v>7468</v>
      </c>
      <c r="G10" s="1134">
        <v>107</v>
      </c>
      <c r="H10" s="1134">
        <v>5850</v>
      </c>
      <c r="I10" s="1135">
        <f t="shared" si="0"/>
        <v>32321</v>
      </c>
      <c r="J10" s="1136">
        <v>7</v>
      </c>
      <c r="K10" s="1136">
        <v>5</v>
      </c>
      <c r="L10" s="1136">
        <v>32</v>
      </c>
      <c r="M10" s="1136">
        <v>0</v>
      </c>
      <c r="N10" s="1137">
        <f t="shared" si="1"/>
        <v>44</v>
      </c>
      <c r="O10" s="1138">
        <f t="shared" si="2"/>
        <v>32365</v>
      </c>
    </row>
    <row r="11" spans="1:17" s="767" customFormat="1" ht="15" customHeight="1">
      <c r="A11" s="1133" t="s">
        <v>404</v>
      </c>
      <c r="B11" s="1134">
        <v>0</v>
      </c>
      <c r="C11" s="1134">
        <v>14572</v>
      </c>
      <c r="D11" s="1134">
        <v>0</v>
      </c>
      <c r="E11" s="1134">
        <v>10453</v>
      </c>
      <c r="F11" s="1134">
        <v>8284</v>
      </c>
      <c r="G11" s="1134">
        <v>192</v>
      </c>
      <c r="H11" s="1134">
        <v>8960</v>
      </c>
      <c r="I11" s="1135">
        <f t="shared" si="0"/>
        <v>42461</v>
      </c>
      <c r="J11" s="1136">
        <v>90</v>
      </c>
      <c r="K11" s="1136">
        <v>2</v>
      </c>
      <c r="L11" s="1136">
        <v>37</v>
      </c>
      <c r="M11" s="1136">
        <v>0</v>
      </c>
      <c r="N11" s="1137">
        <f t="shared" si="1"/>
        <v>129</v>
      </c>
      <c r="O11" s="1138">
        <f t="shared" si="2"/>
        <v>42590</v>
      </c>
    </row>
    <row r="12" spans="1:17" s="767" customFormat="1" ht="15" customHeight="1">
      <c r="A12" s="1133" t="s">
        <v>417</v>
      </c>
      <c r="B12" s="1134">
        <v>1</v>
      </c>
      <c r="C12" s="1134">
        <v>25447</v>
      </c>
      <c r="D12" s="1134">
        <v>0</v>
      </c>
      <c r="E12" s="1134">
        <v>17688</v>
      </c>
      <c r="F12" s="1134">
        <v>7993</v>
      </c>
      <c r="G12" s="1134">
        <v>430</v>
      </c>
      <c r="H12" s="1134">
        <v>13415</v>
      </c>
      <c r="I12" s="1135">
        <f t="shared" si="0"/>
        <v>64974</v>
      </c>
      <c r="J12" s="1136">
        <v>96</v>
      </c>
      <c r="K12" s="1136">
        <v>0</v>
      </c>
      <c r="L12" s="1136">
        <v>7</v>
      </c>
      <c r="M12" s="1136">
        <v>0</v>
      </c>
      <c r="N12" s="1137">
        <f t="shared" si="1"/>
        <v>103</v>
      </c>
      <c r="O12" s="1138">
        <f t="shared" si="2"/>
        <v>65077</v>
      </c>
    </row>
    <row r="13" spans="1:17" s="767" customFormat="1" ht="15" customHeight="1">
      <c r="A13" s="1133" t="s">
        <v>432</v>
      </c>
      <c r="B13" s="1134">
        <v>1141</v>
      </c>
      <c r="C13" s="1134">
        <v>31376</v>
      </c>
      <c r="D13" s="1134">
        <v>0</v>
      </c>
      <c r="E13" s="1134">
        <v>20913</v>
      </c>
      <c r="F13" s="1134">
        <v>9213</v>
      </c>
      <c r="G13" s="1134">
        <v>257</v>
      </c>
      <c r="H13" s="1134">
        <v>17231</v>
      </c>
      <c r="I13" s="1135">
        <f t="shared" si="0"/>
        <v>80131</v>
      </c>
      <c r="J13" s="1136">
        <v>104</v>
      </c>
      <c r="K13" s="1136">
        <v>4</v>
      </c>
      <c r="L13" s="1136">
        <v>11</v>
      </c>
      <c r="M13" s="1136">
        <v>267</v>
      </c>
      <c r="N13" s="1137">
        <f t="shared" si="1"/>
        <v>386</v>
      </c>
      <c r="O13" s="1138">
        <f t="shared" si="2"/>
        <v>80517</v>
      </c>
    </row>
    <row r="14" spans="1:17" s="767" customFormat="1" ht="15" customHeight="1">
      <c r="A14" s="1133" t="s">
        <v>443</v>
      </c>
      <c r="B14" s="1134">
        <v>4086</v>
      </c>
      <c r="C14" s="1134">
        <v>31118</v>
      </c>
      <c r="D14" s="1134">
        <v>6</v>
      </c>
      <c r="E14" s="1134">
        <v>19850</v>
      </c>
      <c r="F14" s="1134">
        <v>8259</v>
      </c>
      <c r="G14" s="1134">
        <v>195</v>
      </c>
      <c r="H14" s="1134">
        <v>18879</v>
      </c>
      <c r="I14" s="1135">
        <f t="shared" si="0"/>
        <v>82393</v>
      </c>
      <c r="J14" s="1136">
        <v>120</v>
      </c>
      <c r="K14" s="1136">
        <v>50</v>
      </c>
      <c r="L14" s="1136">
        <v>5</v>
      </c>
      <c r="M14" s="1136">
        <v>144</v>
      </c>
      <c r="N14" s="1137">
        <f t="shared" si="1"/>
        <v>319</v>
      </c>
      <c r="O14" s="1138">
        <f t="shared" si="2"/>
        <v>82712</v>
      </c>
    </row>
    <row r="15" spans="1:17" s="767" customFormat="1" ht="15" customHeight="1">
      <c r="A15" s="1133" t="s">
        <v>527</v>
      </c>
      <c r="B15" s="1134">
        <v>4144</v>
      </c>
      <c r="C15" s="1134">
        <v>28073</v>
      </c>
      <c r="D15" s="1134">
        <v>152</v>
      </c>
      <c r="E15" s="1134">
        <v>23841</v>
      </c>
      <c r="F15" s="1134">
        <v>10417</v>
      </c>
      <c r="G15" s="1134">
        <v>212</v>
      </c>
      <c r="H15" s="1134">
        <v>20749</v>
      </c>
      <c r="I15" s="1135">
        <f t="shared" si="0"/>
        <v>87588</v>
      </c>
      <c r="J15" s="1136">
        <v>18</v>
      </c>
      <c r="K15" s="1136">
        <v>9</v>
      </c>
      <c r="L15" s="1136">
        <v>302</v>
      </c>
      <c r="M15" s="1136">
        <v>108</v>
      </c>
      <c r="N15" s="1137">
        <f t="shared" si="1"/>
        <v>437</v>
      </c>
      <c r="O15" s="1138">
        <f t="shared" si="2"/>
        <v>88025</v>
      </c>
    </row>
    <row r="16" spans="1:17" s="767" customFormat="1" ht="15" customHeight="1">
      <c r="A16" s="1133" t="s">
        <v>566</v>
      </c>
      <c r="B16" s="1134">
        <v>2517</v>
      </c>
      <c r="C16" s="1134">
        <v>5967</v>
      </c>
      <c r="D16" s="1134">
        <v>160</v>
      </c>
      <c r="E16" s="1134">
        <v>5615</v>
      </c>
      <c r="F16" s="1134">
        <v>3890</v>
      </c>
      <c r="G16" s="1134">
        <v>84</v>
      </c>
      <c r="H16" s="1134">
        <v>4984</v>
      </c>
      <c r="I16" s="1135">
        <f t="shared" si="0"/>
        <v>23217</v>
      </c>
      <c r="J16" s="1136">
        <v>15</v>
      </c>
      <c r="K16" s="1136">
        <v>5</v>
      </c>
      <c r="L16" s="1136">
        <v>208</v>
      </c>
      <c r="M16" s="1136">
        <v>38</v>
      </c>
      <c r="N16" s="1137">
        <f t="shared" si="1"/>
        <v>266</v>
      </c>
      <c r="O16" s="1138">
        <f>I16+N16</f>
        <v>23483</v>
      </c>
    </row>
    <row r="17" spans="1:20" s="767" customFormat="1" ht="15" customHeight="1">
      <c r="A17" s="1726" t="s">
        <v>680</v>
      </c>
      <c r="B17" s="1727">
        <v>2856</v>
      </c>
      <c r="C17" s="1727">
        <v>10077</v>
      </c>
      <c r="D17" s="1727">
        <v>412</v>
      </c>
      <c r="E17" s="1727">
        <v>9305</v>
      </c>
      <c r="F17" s="1727">
        <v>5337</v>
      </c>
      <c r="G17" s="1727">
        <v>141</v>
      </c>
      <c r="H17" s="1727">
        <v>6784</v>
      </c>
      <c r="I17" s="1728">
        <f t="shared" si="0"/>
        <v>34912</v>
      </c>
      <c r="J17" s="1729">
        <v>4</v>
      </c>
      <c r="K17" s="1729">
        <v>23</v>
      </c>
      <c r="L17" s="1729">
        <v>314</v>
      </c>
      <c r="M17" s="1729">
        <v>54</v>
      </c>
      <c r="N17" s="1730">
        <f t="shared" si="1"/>
        <v>395</v>
      </c>
      <c r="O17" s="1731">
        <f>I17+N17</f>
        <v>35307</v>
      </c>
    </row>
    <row r="18" spans="1:20" s="767" customFormat="1" ht="15" customHeight="1">
      <c r="A18" s="1726" t="s">
        <v>959</v>
      </c>
      <c r="B18" s="1727">
        <v>3210</v>
      </c>
      <c r="C18" s="1727">
        <v>17694</v>
      </c>
      <c r="D18" s="1727">
        <v>903</v>
      </c>
      <c r="E18" s="1727">
        <v>18230</v>
      </c>
      <c r="F18" s="1727">
        <v>9583</v>
      </c>
      <c r="G18" s="1727">
        <v>192</v>
      </c>
      <c r="H18" s="1727">
        <v>12249</v>
      </c>
      <c r="I18" s="1728">
        <v>62061</v>
      </c>
      <c r="J18" s="1729">
        <v>5</v>
      </c>
      <c r="K18" s="1729">
        <v>15</v>
      </c>
      <c r="L18" s="1729">
        <v>217</v>
      </c>
      <c r="M18" s="1729">
        <v>91</v>
      </c>
      <c r="N18" s="1730">
        <v>328</v>
      </c>
      <c r="O18" s="1731">
        <v>62389</v>
      </c>
    </row>
    <row r="19" spans="1:20" s="775" customFormat="1" ht="15" customHeight="1">
      <c r="A19" s="1726" t="str">
        <f>+Tabla18[[#This Row],[Período]]</f>
        <v>Ene-Jun.23</v>
      </c>
      <c r="B19" s="1727">
        <v>2665</v>
      </c>
      <c r="C19" s="1727">
        <v>10440</v>
      </c>
      <c r="D19" s="1727">
        <v>1259</v>
      </c>
      <c r="E19" s="1727">
        <v>9058</v>
      </c>
      <c r="F19" s="1727">
        <v>3587</v>
      </c>
      <c r="G19" s="1727">
        <v>63</v>
      </c>
      <c r="H19" s="1727">
        <v>6792</v>
      </c>
      <c r="I19" s="1728">
        <f>SUM(B19:H19)</f>
        <v>33864</v>
      </c>
      <c r="J19" s="1729">
        <v>3</v>
      </c>
      <c r="K19" s="1729">
        <v>6</v>
      </c>
      <c r="L19" s="1729">
        <v>181</v>
      </c>
      <c r="M19" s="1729">
        <v>23</v>
      </c>
      <c r="N19" s="1730">
        <f>SUM(J19:M19)</f>
        <v>213</v>
      </c>
      <c r="O19" s="1731">
        <f>I19+N19</f>
        <v>34077</v>
      </c>
    </row>
    <row r="20" spans="1:20" s="19" customFormat="1" ht="15.75">
      <c r="A20" s="1139" t="s">
        <v>1</v>
      </c>
      <c r="B20" s="1140">
        <f t="shared" ref="B20:O20" si="3">SUM(B6:B19)</f>
        <v>20620</v>
      </c>
      <c r="C20" s="1140">
        <f t="shared" si="3"/>
        <v>199747</v>
      </c>
      <c r="D20" s="1140">
        <f t="shared" si="3"/>
        <v>2892</v>
      </c>
      <c r="E20" s="1140">
        <f t="shared" si="3"/>
        <v>152927</v>
      </c>
      <c r="F20" s="1140">
        <f t="shared" si="3"/>
        <v>83561</v>
      </c>
      <c r="G20" s="1140">
        <f t="shared" si="3"/>
        <v>1990</v>
      </c>
      <c r="H20" s="1140">
        <f t="shared" si="3"/>
        <v>124713</v>
      </c>
      <c r="I20" s="1141">
        <f t="shared" si="3"/>
        <v>586450</v>
      </c>
      <c r="J20" s="1140">
        <f t="shared" si="3"/>
        <v>462</v>
      </c>
      <c r="K20" s="1140">
        <f t="shared" si="3"/>
        <v>157</v>
      </c>
      <c r="L20" s="1140">
        <f t="shared" si="3"/>
        <v>1446</v>
      </c>
      <c r="M20" s="1140">
        <f t="shared" si="3"/>
        <v>725</v>
      </c>
      <c r="N20" s="1140">
        <f t="shared" si="3"/>
        <v>2790</v>
      </c>
      <c r="O20" s="1142">
        <f t="shared" si="3"/>
        <v>589240</v>
      </c>
    </row>
    <row r="21" spans="1:20" s="19" customFormat="1">
      <c r="A21" t="s">
        <v>1064</v>
      </c>
      <c r="B21"/>
      <c r="C21"/>
      <c r="D21"/>
      <c r="E21"/>
      <c r="F21"/>
      <c r="G21"/>
      <c r="H21"/>
      <c r="I21"/>
      <c r="J21"/>
      <c r="K21"/>
      <c r="L21"/>
      <c r="M21"/>
      <c r="N21"/>
      <c r="O21"/>
    </row>
    <row r="22" spans="1:20" s="19" customFormat="1">
      <c r="A22"/>
      <c r="B22"/>
      <c r="C22"/>
      <c r="D22"/>
      <c r="E22"/>
      <c r="F22"/>
      <c r="G22"/>
      <c r="H22"/>
      <c r="I22"/>
      <c r="J22"/>
      <c r="K22"/>
      <c r="L22"/>
      <c r="M22"/>
      <c r="N22"/>
      <c r="O22"/>
    </row>
    <row r="23" spans="1:20" ht="19.5" customHeight="1"/>
    <row r="24" spans="1:20" ht="18" customHeight="1"/>
    <row r="27" spans="1:20">
      <c r="T27">
        <v>0</v>
      </c>
    </row>
    <row r="34" spans="4:4">
      <c r="D34" s="3"/>
    </row>
    <row r="35" spans="4:4">
      <c r="D35" s="2"/>
    </row>
    <row r="36" spans="4:4">
      <c r="D36" s="11"/>
    </row>
  </sheetData>
  <mergeCells count="3">
    <mergeCell ref="A1:O1"/>
    <mergeCell ref="A4:O4"/>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55" zoomScaleNormal="70" zoomScaleSheetLayoutView="55" workbookViewId="0">
      <pane xSplit="1" ySplit="3" topLeftCell="B4"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42578125" defaultRowHeight="15"/>
  <cols>
    <col min="1" max="1" width="27.5703125" style="261" customWidth="1"/>
    <col min="2" max="2" width="14.42578125" style="261" bestFit="1" customWidth="1"/>
    <col min="3" max="3" width="15.140625" style="261" customWidth="1"/>
    <col min="4" max="4" width="17.7109375" style="261" customWidth="1"/>
    <col min="5" max="9" width="19.85546875" style="261" customWidth="1"/>
    <col min="10" max="10" width="22.42578125" style="261" customWidth="1"/>
    <col min="11" max="11" width="25" style="261" customWidth="1"/>
    <col min="12" max="12" width="20.140625" style="261" customWidth="1"/>
    <col min="13" max="13" width="17.42578125" style="261" customWidth="1"/>
    <col min="14" max="14" width="18" style="261" customWidth="1"/>
    <col min="15" max="15" width="13.28515625" style="183" bestFit="1" customWidth="1"/>
    <col min="16" max="16" width="20.7109375" customWidth="1"/>
  </cols>
  <sheetData>
    <row r="1" spans="1:17" s="707" customFormat="1" ht="69.75" customHeight="1">
      <c r="A1" s="1972" t="s">
        <v>698</v>
      </c>
      <c r="B1" s="1972"/>
      <c r="C1" s="1972"/>
      <c r="D1" s="1972"/>
      <c r="E1" s="1972"/>
      <c r="F1" s="1972"/>
      <c r="G1" s="1972"/>
      <c r="H1" s="1972"/>
      <c r="I1" s="1972"/>
      <c r="J1" s="1972"/>
      <c r="K1" s="1972"/>
      <c r="L1" s="1972"/>
      <c r="M1" s="1972"/>
      <c r="N1" s="1972"/>
      <c r="O1" s="1972"/>
      <c r="P1" s="1972"/>
    </row>
    <row r="2" spans="1:17" s="707" customFormat="1" ht="29.25" customHeight="1">
      <c r="A2" s="1972" t="str">
        <f>+'III.5.9.Trasp. recibidos'!A2:O2</f>
        <v>Período:  Diciembre 2010 - Junio 2023</v>
      </c>
      <c r="B2" s="1972"/>
      <c r="C2" s="1972"/>
      <c r="D2" s="1972"/>
      <c r="E2" s="1972"/>
      <c r="F2" s="1972"/>
      <c r="G2" s="1972"/>
      <c r="H2" s="1972"/>
      <c r="I2" s="1972"/>
      <c r="J2" s="1972"/>
      <c r="K2" s="1972"/>
      <c r="L2" s="1972"/>
      <c r="M2" s="1972"/>
      <c r="N2" s="1972"/>
      <c r="O2" s="1972"/>
      <c r="P2" s="1972"/>
    </row>
    <row r="3" spans="1:17" ht="10.5" customHeight="1">
      <c r="A3" s="1973"/>
      <c r="B3" s="1973"/>
      <c r="C3" s="1973"/>
      <c r="D3" s="1973"/>
      <c r="E3" s="1973"/>
      <c r="F3" s="1973"/>
      <c r="G3" s="1973"/>
      <c r="H3" s="1973"/>
      <c r="I3" s="1973"/>
      <c r="J3" s="1973"/>
      <c r="K3" s="1973"/>
      <c r="L3" s="1973"/>
      <c r="M3" s="1973"/>
      <c r="N3" s="1973"/>
      <c r="O3" s="1973"/>
      <c r="P3" s="1973"/>
    </row>
    <row r="4" spans="1:17" s="19" customFormat="1" ht="28.5" customHeight="1">
      <c r="A4" s="1974" t="s">
        <v>103</v>
      </c>
      <c r="B4" s="1975"/>
      <c r="C4" s="1975"/>
      <c r="D4" s="1975"/>
      <c r="E4" s="1975"/>
      <c r="F4" s="1975"/>
      <c r="G4" s="1975"/>
      <c r="H4" s="1975"/>
      <c r="I4" s="1975"/>
      <c r="J4" s="1975"/>
      <c r="K4" s="1975"/>
      <c r="L4" s="1975"/>
      <c r="M4" s="1975"/>
      <c r="N4" s="1976"/>
      <c r="O4" s="183"/>
      <c r="P4"/>
      <c r="Q4" s="150"/>
    </row>
    <row r="5" spans="1:17" s="1149" customFormat="1" ht="81">
      <c r="A5" s="1144" t="s">
        <v>0</v>
      </c>
      <c r="B5" s="1144" t="s">
        <v>412</v>
      </c>
      <c r="C5" s="1144" t="s">
        <v>523</v>
      </c>
      <c r="D5" s="1144" t="s">
        <v>429</v>
      </c>
      <c r="E5" s="1144" t="s">
        <v>55</v>
      </c>
      <c r="F5" s="1144" t="s">
        <v>56</v>
      </c>
      <c r="G5" s="1145" t="s">
        <v>48</v>
      </c>
      <c r="H5" s="1144" t="s">
        <v>49</v>
      </c>
      <c r="I5" s="1144" t="s">
        <v>1</v>
      </c>
      <c r="J5" s="1145" t="s">
        <v>95</v>
      </c>
      <c r="K5" s="1145" t="s">
        <v>518</v>
      </c>
      <c r="L5" s="1145" t="s">
        <v>519</v>
      </c>
      <c r="M5" s="1145" t="s">
        <v>520</v>
      </c>
      <c r="N5" s="1145" t="s">
        <v>54</v>
      </c>
      <c r="O5" s="1146"/>
      <c r="P5" s="1147"/>
      <c r="Q5" s="1148"/>
    </row>
    <row r="6" spans="1:17" s="1156" customFormat="1" ht="25.5" customHeight="1">
      <c r="A6" s="1150" t="s">
        <v>117</v>
      </c>
      <c r="B6" s="1151">
        <f>+Tabla18[[#This Row],[Atlántico]]-Tabla19[[#This Row],[Atlántico]]</f>
        <v>0</v>
      </c>
      <c r="C6" s="1151">
        <f>+Tabla18[[#This Row],[Crecer]]-Tabla19[[#This Row],[Crecer]]</f>
        <v>-2753</v>
      </c>
      <c r="D6" s="1151">
        <f>+Tabla18[[#This Row],[JMMB-BDI]]-Tabla19[[#This Row],[JMMB-BDI]]</f>
        <v>0</v>
      </c>
      <c r="E6" s="1151">
        <f>+Tabla18[[#This Row],[Popular]]-Tabla19[[#This Row],[Popular]]</f>
        <v>-1840</v>
      </c>
      <c r="F6" s="1151">
        <f>+Tabla18[[#This Row],[Reservas]]-Tabla19[[#This Row],[Reservas]]</f>
        <v>-1137</v>
      </c>
      <c r="G6" s="1151">
        <f>+Tabla18[[#This Row],[Romana]]-Tabla19[[#This Row],[Romana]]</f>
        <v>-20</v>
      </c>
      <c r="H6" s="1151">
        <f>+Tabla18[[#This Row],[Siembra]]-Tabla19[[#This Row],[Siembra]]</f>
        <v>-1627</v>
      </c>
      <c r="I6" s="1152">
        <f t="shared" ref="I6:I20" si="0">SUM(B6:H6)</f>
        <v>-7377</v>
      </c>
      <c r="J6" s="1153">
        <f>+Tabla18[[#This Row],[Ministerio de Hacienda]]-Tabla19[[#This Row],[Ministerio de Hacienda]]</f>
        <v>4114</v>
      </c>
      <c r="K6" s="1153">
        <f>+Tabla19[[#This Row],[FPBC]]</f>
        <v>0</v>
      </c>
      <c r="L6" s="1153">
        <f>+Tabla18[[#This Row],[Plan  Sustitutivo del Banco de Reservas]]</f>
        <v>1</v>
      </c>
      <c r="M6" s="1153">
        <f>+Tabla18[[#This Row],[Plan Sustitutivo INABIMA]]</f>
        <v>3310</v>
      </c>
      <c r="N6" s="1152">
        <f t="shared" ref="N6:N20" si="1">SUM(J6:M6)</f>
        <v>7425</v>
      </c>
      <c r="O6" s="1154"/>
      <c r="P6" s="67"/>
      <c r="Q6" s="1155"/>
    </row>
    <row r="7" spans="1:17" s="1156" customFormat="1" ht="25.5" customHeight="1">
      <c r="A7" s="1150" t="s">
        <v>142</v>
      </c>
      <c r="B7" s="1151">
        <f>+Tabla18[[#This Row],[Atlántico]]-Tabla19[[#This Row],[Atlántico]]</f>
        <v>0</v>
      </c>
      <c r="C7" s="1151">
        <f>+Tabla18[[#This Row],[Crecer]]-Tabla19[[#This Row],[Crecer]]</f>
        <v>-1867</v>
      </c>
      <c r="D7" s="1151">
        <f>+Tabla18[[#This Row],[JMMB-BDI]]-Tabla19[[#This Row],[JMMB-BDI]]</f>
        <v>0</v>
      </c>
      <c r="E7" s="1151">
        <f>+Tabla18[[#This Row],[Popular]]-Tabla19[[#This Row],[Popular]]</f>
        <v>-1031</v>
      </c>
      <c r="F7" s="1151">
        <f>+Tabla18[[#This Row],[Reservas]]-Tabla19[[#This Row],[Reservas]]</f>
        <v>2090</v>
      </c>
      <c r="G7" s="1151">
        <f>+Tabla18[[#This Row],[Romana]]-Tabla19[[#This Row],[Romana]]</f>
        <v>-15</v>
      </c>
      <c r="H7" s="1151">
        <f>+Tabla18[[#This Row],[Siembra]]-Tabla19[[#This Row],[Siembra]]</f>
        <v>-1090</v>
      </c>
      <c r="I7" s="1152">
        <f t="shared" si="0"/>
        <v>-1913</v>
      </c>
      <c r="J7" s="1153">
        <f>+Tabla18[[#This Row],[Ministerio de Hacienda]]-Tabla19[[#This Row],[Ministerio de Hacienda]]</f>
        <v>199</v>
      </c>
      <c r="K7" s="1153">
        <f>+Tabla19[[#This Row],[FPBC]]</f>
        <v>0</v>
      </c>
      <c r="L7" s="1153">
        <f>+Tabla18[[#This Row],[Plan  Sustitutivo del Banco de Reservas]]</f>
        <v>0</v>
      </c>
      <c r="M7" s="1153">
        <f>+Tabla18[[#This Row],[Plan Sustitutivo INABIMA]]</f>
        <v>1778</v>
      </c>
      <c r="N7" s="1152">
        <f t="shared" si="1"/>
        <v>1977</v>
      </c>
      <c r="O7" s="1154"/>
      <c r="P7" s="67"/>
      <c r="Q7" s="1155"/>
    </row>
    <row r="8" spans="1:17" s="1156" customFormat="1" ht="25.5" customHeight="1">
      <c r="A8" s="1150" t="s">
        <v>194</v>
      </c>
      <c r="B8" s="1151">
        <f>+Tabla18[[#This Row],[Atlántico]]-Tabla19[[#This Row],[Atlántico]]</f>
        <v>0</v>
      </c>
      <c r="C8" s="1151">
        <f>+Tabla18[[#This Row],[Crecer]]-Tabla19[[#This Row],[Crecer]]</f>
        <v>-2359</v>
      </c>
      <c r="D8" s="1151">
        <f>+Tabla18[[#This Row],[JMMB-BDI]]-Tabla19[[#This Row],[JMMB-BDI]]</f>
        <v>0</v>
      </c>
      <c r="E8" s="1151">
        <f>+Tabla18[[#This Row],[Popular]]-Tabla19[[#This Row],[Popular]]</f>
        <v>-1617</v>
      </c>
      <c r="F8" s="1151">
        <f>+Tabla18[[#This Row],[Reservas]]-Tabla19[[#This Row],[Reservas]]</f>
        <v>1986</v>
      </c>
      <c r="G8" s="1151">
        <f>+Tabla18[[#This Row],[Romana]]-Tabla19[[#This Row],[Romana]]</f>
        <v>-28</v>
      </c>
      <c r="H8" s="1151">
        <f>+Tabla18[[#This Row],[Siembra]]-Tabla19[[#This Row],[Siembra]]</f>
        <v>-1438</v>
      </c>
      <c r="I8" s="1152">
        <f t="shared" si="0"/>
        <v>-3456</v>
      </c>
      <c r="J8" s="1153">
        <f>+Tabla18[[#This Row],[Ministerio de Hacienda]]-Tabla19[[#This Row],[Ministerio de Hacienda]]</f>
        <v>17</v>
      </c>
      <c r="K8" s="1153">
        <f>+Tabla19[[#This Row],[FPBC]]</f>
        <v>0</v>
      </c>
      <c r="L8" s="1153">
        <f>+Tabla18[[#This Row],[Plan  Sustitutivo del Banco de Reservas]]</f>
        <v>1</v>
      </c>
      <c r="M8" s="1153">
        <f>+Tabla18[[#This Row],[Plan Sustitutivo INABIMA]]</f>
        <v>3457</v>
      </c>
      <c r="N8" s="1152">
        <f t="shared" si="1"/>
        <v>3475</v>
      </c>
      <c r="O8" s="1154"/>
      <c r="P8" s="67"/>
      <c r="Q8" s="1155"/>
    </row>
    <row r="9" spans="1:17" s="1156" customFormat="1" ht="25.5" customHeight="1">
      <c r="A9" s="1150" t="s">
        <v>217</v>
      </c>
      <c r="B9" s="1151">
        <f>+Tabla18[[#This Row],[Atlántico]]-Tabla19[[#This Row],[Atlántico]]</f>
        <v>0</v>
      </c>
      <c r="C9" s="1151">
        <f>+Tabla18[[#This Row],[Crecer]]-Tabla19[[#This Row],[Crecer]]</f>
        <v>-3839</v>
      </c>
      <c r="D9" s="1151">
        <f>+Tabla18[[#This Row],[JMMB-BDI]]-Tabla19[[#This Row],[JMMB-BDI]]</f>
        <v>0</v>
      </c>
      <c r="E9" s="1151">
        <f>+Tabla18[[#This Row],[Popular]]-Tabla19[[#This Row],[Popular]]</f>
        <v>-2160</v>
      </c>
      <c r="F9" s="1151">
        <f>+Tabla18[[#This Row],[Reservas]]-Tabla19[[#This Row],[Reservas]]</f>
        <v>4515</v>
      </c>
      <c r="G9" s="1151">
        <f>+Tabla18[[#This Row],[Romana]]-Tabla19[[#This Row],[Romana]]</f>
        <v>-26</v>
      </c>
      <c r="H9" s="1151">
        <f>+Tabla18[[#This Row],[Siembra]]-Tabla19[[#This Row],[Siembra]]</f>
        <v>-2232</v>
      </c>
      <c r="I9" s="1152">
        <f t="shared" si="0"/>
        <v>-3742</v>
      </c>
      <c r="J9" s="1153">
        <f>+Tabla18[[#This Row],[Ministerio de Hacienda]]-Tabla19[[#This Row],[Ministerio de Hacienda]]</f>
        <v>1532</v>
      </c>
      <c r="K9" s="1153">
        <f>+Tabla19[[#This Row],[FPBC]]</f>
        <v>0</v>
      </c>
      <c r="L9" s="1153">
        <f>+Tabla18[[#This Row],[Plan  Sustitutivo del Banco de Reservas]]</f>
        <v>0</v>
      </c>
      <c r="M9" s="1153">
        <f>+Tabla18[[#This Row],[Plan Sustitutivo INABIMA]]</f>
        <v>2249</v>
      </c>
      <c r="N9" s="1152">
        <f t="shared" si="1"/>
        <v>3781</v>
      </c>
      <c r="O9" s="1154"/>
      <c r="P9" s="67"/>
      <c r="Q9" s="1155"/>
    </row>
    <row r="10" spans="1:17" s="1156" customFormat="1" ht="25.5" customHeight="1">
      <c r="A10" s="1150" t="s">
        <v>224</v>
      </c>
      <c r="B10" s="1151">
        <f>+Tabla18[[#This Row],[Atlántico]]-Tabla19[[#This Row],[Atlántico]]</f>
        <v>0</v>
      </c>
      <c r="C10" s="1151">
        <f>+Tabla18[[#This Row],[Crecer]]-Tabla19[[#This Row],[Crecer]]</f>
        <v>-6830</v>
      </c>
      <c r="D10" s="1151">
        <f>+Tabla18[[#This Row],[JMMB-BDI]]-Tabla19[[#This Row],[JMMB-BDI]]</f>
        <v>0</v>
      </c>
      <c r="E10" s="1151">
        <f>+Tabla18[[#This Row],[Popular]]-Tabla19[[#This Row],[Popular]]</f>
        <v>-5285</v>
      </c>
      <c r="F10" s="1151">
        <f>+Tabla18[[#This Row],[Reservas]]-Tabla19[[#This Row],[Reservas]]</f>
        <v>7338</v>
      </c>
      <c r="G10" s="1151">
        <f>+Tabla18[[#This Row],[Romana]]-Tabla19[[#This Row],[Romana]]</f>
        <v>661</v>
      </c>
      <c r="H10" s="1151">
        <f>+Tabla18[[#This Row],[Siembra]]-Tabla19[[#This Row],[Siembra]]</f>
        <v>-3337</v>
      </c>
      <c r="I10" s="1152">
        <f t="shared" si="0"/>
        <v>-7453</v>
      </c>
      <c r="J10" s="1153">
        <f>+Tabla18[[#This Row],[Ministerio de Hacienda]]-Tabla19[[#This Row],[Ministerio de Hacienda]]</f>
        <v>462</v>
      </c>
      <c r="K10" s="1153">
        <f>+Tabla19[[#This Row],[FPBC]]</f>
        <v>7</v>
      </c>
      <c r="L10" s="1153">
        <f>+Tabla18[[#This Row],[Plan  Sustitutivo del Banco de Reservas]]</f>
        <v>0</v>
      </c>
      <c r="M10" s="1153">
        <f>+Tabla18[[#This Row],[Plan Sustitutivo INABIMA]]</f>
        <v>7035</v>
      </c>
      <c r="N10" s="1152">
        <f t="shared" si="1"/>
        <v>7504</v>
      </c>
      <c r="O10" s="1154"/>
      <c r="P10" s="67"/>
      <c r="Q10" s="1155"/>
    </row>
    <row r="11" spans="1:17" s="1156" customFormat="1" ht="25.5" customHeight="1">
      <c r="A11" s="1150" t="s">
        <v>404</v>
      </c>
      <c r="B11" s="1151">
        <f>+Tabla18[[#This Row],[Atlántico]]-Tabla19[[#This Row],[Atlántico]]</f>
        <v>0</v>
      </c>
      <c r="C11" s="1151">
        <f>+Tabla18[[#This Row],[Crecer]]-Tabla19[[#This Row],[Crecer]]</f>
        <v>-8701</v>
      </c>
      <c r="D11" s="1151">
        <f>+Tabla18[[#This Row],[JMMB-BDI]]-Tabla19[[#This Row],[JMMB-BDI]]</f>
        <v>0</v>
      </c>
      <c r="E11" s="1151">
        <f>+Tabla18[[#This Row],[Popular]]-Tabla19[[#This Row],[Popular]]</f>
        <v>-5475</v>
      </c>
      <c r="F11" s="1151">
        <f>+Tabla18[[#This Row],[Reservas]]-Tabla19[[#This Row],[Reservas]]</f>
        <v>12142</v>
      </c>
      <c r="G11" s="1151">
        <f>+Tabla18[[#This Row],[Romana]]-Tabla19[[#This Row],[Romana]]</f>
        <v>850</v>
      </c>
      <c r="H11" s="1151">
        <f>+Tabla18[[#This Row],[Siembra]]-Tabla19[[#This Row],[Siembra]]</f>
        <v>-4673</v>
      </c>
      <c r="I11" s="1152">
        <f t="shared" si="0"/>
        <v>-5857</v>
      </c>
      <c r="J11" s="1153">
        <f>+Tabla18[[#This Row],[Ministerio de Hacienda]]-Tabla19[[#This Row],[Ministerio de Hacienda]]</f>
        <v>426</v>
      </c>
      <c r="K11" s="1153">
        <f>+Tabla19[[#This Row],[FPBC]]</f>
        <v>90</v>
      </c>
      <c r="L11" s="1153">
        <f>+Tabla18[[#This Row],[Plan  Sustitutivo del Banco de Reservas]]</f>
        <v>11</v>
      </c>
      <c r="M11" s="1153">
        <f>+Tabla18[[#This Row],[Plan Sustitutivo INABIMA]]</f>
        <v>5549</v>
      </c>
      <c r="N11" s="1152">
        <f t="shared" si="1"/>
        <v>6076</v>
      </c>
      <c r="O11" s="1154"/>
      <c r="P11" s="67"/>
      <c r="Q11" s="1155"/>
    </row>
    <row r="12" spans="1:17" s="1156" customFormat="1" ht="25.5" customHeight="1">
      <c r="A12" s="1150" t="s">
        <v>417</v>
      </c>
      <c r="B12" s="1151">
        <f>+Tabla18[[#This Row],[Atlántico]]-Tabla19[[#This Row],[Atlántico]]</f>
        <v>11382</v>
      </c>
      <c r="C12" s="1151">
        <f>+Tabla18[[#This Row],[Crecer]]-Tabla19[[#This Row],[Crecer]]</f>
        <v>-15432</v>
      </c>
      <c r="D12" s="1151">
        <f>+Tabla18[[#This Row],[JMMB-BDI]]-Tabla19[[#This Row],[JMMB-BDI]]</f>
        <v>0</v>
      </c>
      <c r="E12" s="1151">
        <f>+Tabla18[[#This Row],[Popular]]-Tabla19[[#This Row],[Popular]]</f>
        <v>-7636</v>
      </c>
      <c r="F12" s="1151">
        <f>+Tabla18[[#This Row],[Reservas]]-Tabla19[[#This Row],[Reservas]]</f>
        <v>14268</v>
      </c>
      <c r="G12" s="1151">
        <f>+Tabla18[[#This Row],[Romana]]-Tabla19[[#This Row],[Romana]]</f>
        <v>310</v>
      </c>
      <c r="H12" s="1151">
        <f>+Tabla18[[#This Row],[Siembra]]-Tabla19[[#This Row],[Siembra]]</f>
        <v>-5670</v>
      </c>
      <c r="I12" s="1152">
        <f t="shared" si="0"/>
        <v>-2778</v>
      </c>
      <c r="J12" s="1153">
        <f>+Tabla18[[#This Row],[Ministerio de Hacienda]]-Tabla19[[#This Row],[Ministerio de Hacienda]]</f>
        <v>725</v>
      </c>
      <c r="K12" s="1153">
        <f>+Tabla19[[#This Row],[FPBC]]</f>
        <v>96</v>
      </c>
      <c r="L12" s="1153">
        <f>+Tabla18[[#This Row],[Plan  Sustitutivo del Banco de Reservas]]</f>
        <v>0</v>
      </c>
      <c r="M12" s="1153">
        <f>+Tabla18[[#This Row],[Plan Sustitutivo INABIMA]]</f>
        <v>2156</v>
      </c>
      <c r="N12" s="1152">
        <f t="shared" si="1"/>
        <v>2977</v>
      </c>
      <c r="O12" s="1154"/>
      <c r="P12" s="67"/>
      <c r="Q12" s="1155"/>
    </row>
    <row r="13" spans="1:17" s="1156" customFormat="1" ht="25.5" customHeight="1">
      <c r="A13" s="1150" t="s">
        <v>432</v>
      </c>
      <c r="B13" s="1151">
        <f>+Tabla18[[#This Row],[Atlántico]]-Tabla19[[#This Row],[Atlántico]]</f>
        <v>12537</v>
      </c>
      <c r="C13" s="1151">
        <f>+Tabla18[[#This Row],[Crecer]]-Tabla19[[#This Row],[Crecer]]</f>
        <v>-21288</v>
      </c>
      <c r="D13" s="1159">
        <f>+Tabla18[[#This Row],[JMMB-BDI]]-Tabla19[[#This Row],[JMMB-BDI]]</f>
        <v>287</v>
      </c>
      <c r="E13" s="1159">
        <f>+Tabla18[[#This Row],[Popular]]-Tabla19[[#This Row],[Popular]]</f>
        <v>-2211</v>
      </c>
      <c r="F13" s="1159">
        <f>+Tabla18[[#This Row],[Reservas]]-Tabla19[[#This Row],[Reservas]]</f>
        <v>10167</v>
      </c>
      <c r="G13" s="1159">
        <f>+Tabla18[[#This Row],[Romana]]-Tabla19[[#This Row],[Romana]]</f>
        <v>796</v>
      </c>
      <c r="H13" s="1159">
        <f>+Tabla18[[#This Row],[Siembra]]-Tabla19[[#This Row],[Siembra]]</f>
        <v>-6496</v>
      </c>
      <c r="I13" s="1732">
        <f t="shared" si="0"/>
        <v>-6208</v>
      </c>
      <c r="J13" s="1153">
        <f>+Tabla18[[#This Row],[Ministerio de Hacienda]]-Tabla19[[#This Row],[Ministerio de Hacienda]]</f>
        <v>605</v>
      </c>
      <c r="K13" s="1153">
        <f>+Tabla19[[#This Row],[FPBC]]</f>
        <v>104</v>
      </c>
      <c r="L13" s="1153">
        <f>+Tabla18[[#This Row],[Plan  Sustitutivo del Banco de Reservas]]</f>
        <v>0</v>
      </c>
      <c r="M13" s="1153">
        <f>+Tabla18[[#This Row],[Plan Sustitutivo INABIMA]]</f>
        <v>5722</v>
      </c>
      <c r="N13" s="1732">
        <f t="shared" si="1"/>
        <v>6431</v>
      </c>
      <c r="O13" s="1154"/>
      <c r="P13" s="67"/>
    </row>
    <row r="14" spans="1:17" s="1156" customFormat="1" ht="25.5" customHeight="1">
      <c r="A14" s="1150" t="s">
        <v>444</v>
      </c>
      <c r="B14" s="1151">
        <f>+Tabla18[[#This Row],[Atlántico]]-Tabla19[[#This Row],[Atlántico]]</f>
        <v>578</v>
      </c>
      <c r="C14" s="1151">
        <f>+Tabla18[[#This Row],[Crecer]]-Tabla19[[#This Row],[Crecer]]</f>
        <v>-16631</v>
      </c>
      <c r="D14" s="1159">
        <f>+Tabla18[[#This Row],[JMMB-BDI]]-Tabla19[[#This Row],[JMMB-BDI]]</f>
        <v>2541</v>
      </c>
      <c r="E14" s="1159">
        <f>+Tabla18[[#This Row],[Popular]]-Tabla19[[#This Row],[Popular]]</f>
        <v>6599</v>
      </c>
      <c r="F14" s="1159">
        <f>+Tabla18[[#This Row],[Reservas]]-Tabla19[[#This Row],[Reservas]]</f>
        <v>13594</v>
      </c>
      <c r="G14" s="1159">
        <f>+Tabla18[[#This Row],[Romana]]-Tabla19[[#This Row],[Romana]]</f>
        <v>470</v>
      </c>
      <c r="H14" s="1159">
        <f>+Tabla18[[#This Row],[Siembra]]-Tabla19[[#This Row],[Siembra]]</f>
        <v>-8894</v>
      </c>
      <c r="I14" s="1732">
        <f t="shared" si="0"/>
        <v>-1743</v>
      </c>
      <c r="J14" s="1153">
        <f>+Tabla18[[#This Row],[Ministerio de Hacienda]]-Tabla19[[#This Row],[Ministerio de Hacienda]]</f>
        <v>60</v>
      </c>
      <c r="K14" s="1153">
        <f>+Tabla19[[#This Row],[FPBC]]</f>
        <v>120</v>
      </c>
      <c r="L14" s="1153">
        <f>+Tabla18[[#This Row],[Plan  Sustitutivo del Banco de Reservas]]</f>
        <v>0</v>
      </c>
      <c r="M14" s="1153">
        <f>+Tabla18[[#This Row],[Plan Sustitutivo INABIMA]]</f>
        <v>1858</v>
      </c>
      <c r="N14" s="1732">
        <f t="shared" si="1"/>
        <v>2038</v>
      </c>
      <c r="O14" s="1154"/>
      <c r="P14" s="67"/>
      <c r="Q14" s="1155"/>
    </row>
    <row r="15" spans="1:17" s="1156" customFormat="1" ht="25.5" customHeight="1">
      <c r="A15" s="1150" t="s">
        <v>526</v>
      </c>
      <c r="B15" s="1151">
        <f>+Tabla18[[#This Row],[Atlántico]]-Tabla19[[#This Row],[Atlántico]]</f>
        <v>1650</v>
      </c>
      <c r="C15" s="1151">
        <f>+Tabla18[[#This Row],[Crecer]]-Tabla19[[#This Row],[Crecer]]</f>
        <v>-3737</v>
      </c>
      <c r="D15" s="1159">
        <f>+Tabla18[[#This Row],[JMMB-BDI]]-Tabla19[[#This Row],[JMMB-BDI]]</f>
        <v>3097</v>
      </c>
      <c r="E15" s="1159">
        <f>+Tabla18[[#This Row],[Popular]]-Tabla19[[#This Row],[Popular]]</f>
        <v>-4949</v>
      </c>
      <c r="F15" s="1159">
        <f>+Tabla18[[#This Row],[Reservas]]-Tabla19[[#This Row],[Reservas]]</f>
        <v>9404</v>
      </c>
      <c r="G15" s="1159">
        <f>+Tabla18[[#This Row],[Romana]]-Tabla19[[#This Row],[Romana]]</f>
        <v>184</v>
      </c>
      <c r="H15" s="1159">
        <f>+Tabla18[[#This Row],[Siembra]]-Tabla19[[#This Row],[Siembra]]</f>
        <v>-10163</v>
      </c>
      <c r="I15" s="1732">
        <f t="shared" si="0"/>
        <v>-4514</v>
      </c>
      <c r="J15" s="1153">
        <f>+Tabla18[[#This Row],[Ministerio de Hacienda]]-Tabla19[[#This Row],[Ministerio de Hacienda]]</f>
        <v>208</v>
      </c>
      <c r="K15" s="1153">
        <f>+Tabla19[[#This Row],[FPBC]]</f>
        <v>18</v>
      </c>
      <c r="L15" s="1153">
        <f>+Tabla18[[#This Row],[Plan  Sustitutivo del Banco de Reservas]]</f>
        <v>0</v>
      </c>
      <c r="M15" s="1153">
        <f>+Tabla18[[#This Row],[Plan Sustitutivo INABIMA]]</f>
        <v>4635</v>
      </c>
      <c r="N15" s="1732">
        <f t="shared" si="1"/>
        <v>4861</v>
      </c>
      <c r="O15" s="1154"/>
      <c r="P15" s="67"/>
      <c r="Q15" s="1155"/>
    </row>
    <row r="16" spans="1:17" s="156" customFormat="1" ht="25.5" customHeight="1">
      <c r="A16" s="1150" t="s">
        <v>565</v>
      </c>
      <c r="B16" s="1151">
        <f>+Tabla18[[#This Row],[Atlántico]]-Tabla19[[#This Row],[Atlántico]]</f>
        <v>1785</v>
      </c>
      <c r="C16" s="1151">
        <f>+Tabla18[[#This Row],[Crecer]]-Tabla19[[#This Row],[Crecer]]</f>
        <v>456</v>
      </c>
      <c r="D16" s="1159">
        <f>+Tabla18[[#This Row],[JMMB-BDI]]-Tabla19[[#This Row],[JMMB-BDI]]</f>
        <v>617</v>
      </c>
      <c r="E16" s="1159">
        <f>+Tabla18[[#This Row],[Popular]]-Tabla19[[#This Row],[Popular]]</f>
        <v>-2569</v>
      </c>
      <c r="F16" s="1159">
        <f>+Tabla18[[#This Row],[Reservas]]-Tabla19[[#This Row],[Reservas]]</f>
        <v>2844</v>
      </c>
      <c r="G16" s="1159">
        <f>+Tabla18[[#This Row],[Romana]]-Tabla19[[#This Row],[Romana]]</f>
        <v>13</v>
      </c>
      <c r="H16" s="1159">
        <f>+Tabla18[[#This Row],[Siembra]]-Tabla19[[#This Row],[Siembra]]</f>
        <v>-3431</v>
      </c>
      <c r="I16" s="1732">
        <f t="shared" si="0"/>
        <v>-285</v>
      </c>
      <c r="J16" s="1153">
        <f>+Tabla18[[#This Row],[Ministerio de Hacienda]]-Tabla19[[#This Row],[Ministerio de Hacienda]]</f>
        <v>423</v>
      </c>
      <c r="K16" s="1153">
        <f>+Tabla19[[#This Row],[FPBC]]</f>
        <v>15</v>
      </c>
      <c r="L16" s="1153">
        <f>+Tabla18[[#This Row],[Plan  Sustitutivo del Banco de Reservas]]</f>
        <v>0</v>
      </c>
      <c r="M16" s="1153">
        <f>+Tabla18[[#This Row],[Plan Sustitutivo INABIMA]]</f>
        <v>90</v>
      </c>
      <c r="N16" s="1732">
        <f t="shared" si="1"/>
        <v>528</v>
      </c>
      <c r="O16" s="1154"/>
      <c r="P16" s="67"/>
      <c r="Q16" s="1157"/>
    </row>
    <row r="17" spans="1:18" s="67" customFormat="1" ht="25.5" customHeight="1">
      <c r="A17" s="1150" t="s">
        <v>678</v>
      </c>
      <c r="B17" s="1151">
        <f>+Tabla18[[#This Row],[Atlántico]]-Tabla19[[#This Row],[Atlántico]]</f>
        <v>1312</v>
      </c>
      <c r="C17" s="1151">
        <f>+Tabla18[[#This Row],[Crecer]]-Tabla19[[#This Row],[Crecer]]</f>
        <v>-921</v>
      </c>
      <c r="D17" s="1159">
        <f>+Tabla18[[#This Row],[JMMB-BDI]]-Tabla19[[#This Row],[JMMB-BDI]]</f>
        <v>1256</v>
      </c>
      <c r="E17" s="1159">
        <f>+Tabla18[[#This Row],[Popular]]-Tabla19[[#This Row],[Popular]]</f>
        <v>-3592</v>
      </c>
      <c r="F17" s="1159">
        <f>+Tabla18[[#This Row],[Reservas]]-Tabla19[[#This Row],[Reservas]]</f>
        <v>2885</v>
      </c>
      <c r="G17" s="1159">
        <f>+Tabla18[[#This Row],[Romana]]-Tabla19[[#This Row],[Romana]]</f>
        <v>436</v>
      </c>
      <c r="H17" s="1159">
        <f>+Tabla18[[#This Row],[Siembra]]-Tabla19[[#This Row],[Siembra]]</f>
        <v>-2145</v>
      </c>
      <c r="I17" s="1732">
        <f t="shared" si="0"/>
        <v>-769</v>
      </c>
      <c r="J17" s="1153">
        <f>+Tabla18[[#This Row],[Ministerio de Hacienda]]-Tabla19[[#This Row],[Ministerio de Hacienda]]</f>
        <v>888</v>
      </c>
      <c r="K17" s="1153">
        <f>+Tabla19[[#This Row],[FPBC]]</f>
        <v>4</v>
      </c>
      <c r="L17" s="1153">
        <f>+Tabla18[[#This Row],[Plan  Sustitutivo del Banco de Reservas]]</f>
        <v>0</v>
      </c>
      <c r="M17" s="1153">
        <f>+Tabla18[[#This Row],[Plan Sustitutivo INABIMA]]</f>
        <v>232</v>
      </c>
      <c r="N17" s="1732">
        <f t="shared" si="1"/>
        <v>1124</v>
      </c>
      <c r="O17" s="1154"/>
      <c r="Q17" s="1158"/>
    </row>
    <row r="18" spans="1:18" s="67" customFormat="1" ht="25.5" customHeight="1">
      <c r="A18" s="1150" t="s">
        <v>959</v>
      </c>
      <c r="B18" s="1151">
        <v>1132</v>
      </c>
      <c r="C18" s="1151">
        <v>-6745</v>
      </c>
      <c r="D18" s="1159">
        <v>1539</v>
      </c>
      <c r="E18" s="1159">
        <v>-10418</v>
      </c>
      <c r="F18" s="1159">
        <v>-2220</v>
      </c>
      <c r="G18" s="1159">
        <v>128</v>
      </c>
      <c r="H18" s="1159">
        <v>-5574</v>
      </c>
      <c r="I18" s="1732">
        <v>-22158</v>
      </c>
      <c r="J18" s="1153">
        <v>780</v>
      </c>
      <c r="K18" s="1153">
        <v>5</v>
      </c>
      <c r="L18" s="1153">
        <v>0</v>
      </c>
      <c r="M18" s="1153">
        <v>21329</v>
      </c>
      <c r="N18" s="1732">
        <v>22114</v>
      </c>
      <c r="O18" s="1154"/>
      <c r="Q18" s="1158"/>
    </row>
    <row r="19" spans="1:18" s="67" customFormat="1" ht="25.5" customHeight="1">
      <c r="A19" s="1150" t="s">
        <v>959</v>
      </c>
      <c r="B19" s="1151">
        <v>31508</v>
      </c>
      <c r="C19" s="1151">
        <v>-97392</v>
      </c>
      <c r="D19" s="1159">
        <v>10876</v>
      </c>
      <c r="E19" s="1159">
        <v>-52602</v>
      </c>
      <c r="F19" s="1159">
        <v>75656</v>
      </c>
      <c r="G19" s="1159">
        <v>3887</v>
      </c>
      <c r="H19" s="1159">
        <v>-62344</v>
      </c>
      <c r="I19" s="1732">
        <v>-90411</v>
      </c>
      <c r="J19" s="1153">
        <v>780</v>
      </c>
      <c r="K19" s="1153">
        <v>464</v>
      </c>
      <c r="L19" s="1153">
        <v>13</v>
      </c>
      <c r="M19" s="1153">
        <v>80729</v>
      </c>
      <c r="N19" s="1732">
        <v>81986</v>
      </c>
      <c r="O19" s="1154"/>
      <c r="Q19" s="1158"/>
    </row>
    <row r="20" spans="1:18" s="67" customFormat="1" ht="25.5" customHeight="1">
      <c r="A20" s="1457" t="str">
        <f>+'III.5.10.Trasp. cedidos'!A19</f>
        <v>Ene-Jun.23</v>
      </c>
      <c r="B20" s="1159">
        <f>+'III.5.9.Trasp. recibidos'!B19-'III.5.10.Trasp. cedidos'!B19</f>
        <v>2001</v>
      </c>
      <c r="C20" s="1151">
        <f>+'III.5.9.Trasp. recibidos'!C19-'III.5.10.Trasp. cedidos'!C19</f>
        <v>-2131</v>
      </c>
      <c r="D20" s="1159">
        <f>+'III.5.9.Trasp. recibidos'!D19-'III.5.10.Trasp. cedidos'!D19</f>
        <v>882</v>
      </c>
      <c r="E20" s="1159">
        <f>+'III.5.9.Trasp. recibidos'!E19-'III.5.10.Trasp. cedidos'!E19</f>
        <v>-2211</v>
      </c>
      <c r="F20" s="1159">
        <f>+'III.5.9.Trasp. recibidos'!F19-'III.5.10.Trasp. cedidos'!F19</f>
        <v>1735</v>
      </c>
      <c r="G20" s="1159">
        <f>+'III.5.9.Trasp. recibidos'!G19-'III.5.10.Trasp. cedidos'!G19</f>
        <v>72</v>
      </c>
      <c r="H20" s="1159">
        <f>+'III.5.9.Trasp. recibidos'!H19-'III.5.10.Trasp. cedidos'!H19</f>
        <v>-1368</v>
      </c>
      <c r="I20" s="1732">
        <f t="shared" si="0"/>
        <v>-1020</v>
      </c>
      <c r="J20" s="1153">
        <f>+'III.5.9.Trasp. recibidos'!J19-'III.5.10.Trasp. cedidos'!M19</f>
        <v>513</v>
      </c>
      <c r="K20" s="1153">
        <f>+'III.5.9.Trasp. recibidos'!K19-'III.5.10.Trasp. cedidos'!J19</f>
        <v>-3</v>
      </c>
      <c r="L20" s="1153">
        <f>+'III.5.9.Trasp. recibidos'!L19-'III.5.10.Trasp. cedidos'!K19</f>
        <v>-5</v>
      </c>
      <c r="M20" s="1153">
        <f>+'III.5.9.Trasp. recibidos'!M19-'III.5.10.Trasp. cedidos'!L19</f>
        <v>515</v>
      </c>
      <c r="N20" s="1732">
        <f t="shared" si="1"/>
        <v>1020</v>
      </c>
      <c r="O20" s="1154"/>
      <c r="P20" s="67" t="s">
        <v>1004</v>
      </c>
      <c r="Q20" s="1158"/>
    </row>
    <row r="21" spans="1:18" s="67" customFormat="1" ht="25.5" customHeight="1">
      <c r="A21" s="1150" t="s">
        <v>1</v>
      </c>
      <c r="B21" s="1160">
        <f t="shared" ref="B21:N21" si="2">SUM(B6:B20)</f>
        <v>63885</v>
      </c>
      <c r="C21" s="1160">
        <f t="shared" si="2"/>
        <v>-190170</v>
      </c>
      <c r="D21" s="1160">
        <f t="shared" si="2"/>
        <v>21095</v>
      </c>
      <c r="E21" s="1160">
        <f t="shared" si="2"/>
        <v>-96997</v>
      </c>
      <c r="F21" s="1160">
        <f t="shared" si="2"/>
        <v>155267</v>
      </c>
      <c r="G21" s="1160">
        <f t="shared" si="2"/>
        <v>7718</v>
      </c>
      <c r="H21" s="1160">
        <f t="shared" si="2"/>
        <v>-120482</v>
      </c>
      <c r="I21" s="1160">
        <f t="shared" si="2"/>
        <v>-159684</v>
      </c>
      <c r="J21" s="1161">
        <f t="shared" si="2"/>
        <v>11732</v>
      </c>
      <c r="K21" s="1161">
        <f t="shared" si="2"/>
        <v>920</v>
      </c>
      <c r="L21" s="1161">
        <f t="shared" si="2"/>
        <v>21</v>
      </c>
      <c r="M21" s="1161">
        <f t="shared" si="2"/>
        <v>140644</v>
      </c>
      <c r="N21" s="1160">
        <f t="shared" si="2"/>
        <v>153317</v>
      </c>
      <c r="O21" s="1154"/>
      <c r="Q21" s="1158"/>
      <c r="R21" s="67" t="s">
        <v>111</v>
      </c>
    </row>
    <row r="27" spans="1:18">
      <c r="Q27" s="29"/>
    </row>
    <row r="28" spans="1:18">
      <c r="Q28" s="29"/>
    </row>
    <row r="29" spans="1:18">
      <c r="Q29" s="29"/>
    </row>
    <row r="30" spans="1:18">
      <c r="Q30" s="29"/>
    </row>
    <row r="31" spans="1:18">
      <c r="Q31" s="29"/>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A6" sqref="A6:J27"/>
    </sheetView>
  </sheetViews>
  <sheetFormatPr baseColWidth="10" defaultColWidth="11.42578125" defaultRowHeight="14.25"/>
  <cols>
    <col min="1" max="6" width="11.42578125" style="383"/>
    <col min="7" max="7" width="8.85546875" style="383" customWidth="1"/>
    <col min="8" max="16384" width="11.42578125" style="383"/>
  </cols>
  <sheetData>
    <row r="27" spans="14:14">
      <c r="N27" s="383" t="s">
        <v>6</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A6" sqref="A6:J27"/>
    </sheetView>
  </sheetViews>
  <sheetFormatPr baseColWidth="10" defaultColWidth="11.42578125" defaultRowHeight="14.25"/>
  <cols>
    <col min="1" max="6" width="11.42578125" style="383"/>
    <col min="7" max="7" width="13.42578125" style="383" customWidth="1"/>
    <col min="8" max="8" width="15" style="383" customWidth="1"/>
    <col min="9" max="9" width="22.28515625" style="383" customWidth="1"/>
    <col min="10" max="10" width="11.42578125" style="383"/>
    <col min="11" max="11" width="31.7109375" style="383" customWidth="1"/>
    <col min="12" max="12" width="25.140625" style="383" customWidth="1"/>
    <col min="13" max="16384" width="11.42578125" style="383"/>
  </cols>
  <sheetData>
    <row r="7" spans="1:13">
      <c r="A7" s="1977" t="s">
        <v>964</v>
      </c>
      <c r="B7" s="1978"/>
      <c r="C7" s="1978"/>
      <c r="D7" s="1978"/>
      <c r="E7" s="1978"/>
      <c r="F7" s="1978"/>
      <c r="G7" s="1978"/>
      <c r="H7" s="1978"/>
      <c r="I7" s="1978"/>
      <c r="J7" s="1978"/>
      <c r="K7" s="1978"/>
      <c r="L7" s="1978"/>
      <c r="M7" s="1978"/>
    </row>
    <row r="8" spans="1:13">
      <c r="A8" s="1978"/>
      <c r="B8" s="1978"/>
      <c r="C8" s="1978"/>
      <c r="D8" s="1978"/>
      <c r="E8" s="1978"/>
      <c r="F8" s="1978"/>
      <c r="G8" s="1978"/>
      <c r="H8" s="1978"/>
      <c r="I8" s="1978"/>
      <c r="J8" s="1978"/>
      <c r="K8" s="1978"/>
      <c r="L8" s="1978"/>
      <c r="M8" s="1978"/>
    </row>
    <row r="9" spans="1:13">
      <c r="A9" s="1978"/>
      <c r="B9" s="1978"/>
      <c r="C9" s="1978"/>
      <c r="D9" s="1978"/>
      <c r="E9" s="1978"/>
      <c r="F9" s="1978"/>
      <c r="G9" s="1978"/>
      <c r="H9" s="1978"/>
      <c r="I9" s="1978"/>
      <c r="J9" s="1978"/>
      <c r="K9" s="1978"/>
      <c r="L9" s="1978"/>
      <c r="M9" s="1978"/>
    </row>
    <row r="10" spans="1:13">
      <c r="A10" s="1978"/>
      <c r="B10" s="1978"/>
      <c r="C10" s="1978"/>
      <c r="D10" s="1978"/>
      <c r="E10" s="1978"/>
      <c r="F10" s="1978"/>
      <c r="G10" s="1978"/>
      <c r="H10" s="1978"/>
      <c r="I10" s="1978"/>
      <c r="J10" s="1978"/>
      <c r="K10" s="1978"/>
      <c r="L10" s="1978"/>
      <c r="M10" s="1978"/>
    </row>
    <row r="11" spans="1:13">
      <c r="A11" s="1978"/>
      <c r="B11" s="1978"/>
      <c r="C11" s="1978"/>
      <c r="D11" s="1978"/>
      <c r="E11" s="1978"/>
      <c r="F11" s="1978"/>
      <c r="G11" s="1978"/>
      <c r="H11" s="1978"/>
      <c r="I11" s="1978"/>
      <c r="J11" s="1978"/>
      <c r="K11" s="1978"/>
      <c r="L11" s="1978"/>
      <c r="M11" s="1978"/>
    </row>
    <row r="12" spans="1:13">
      <c r="A12" s="1978"/>
      <c r="B12" s="1978"/>
      <c r="C12" s="1978"/>
      <c r="D12" s="1978"/>
      <c r="E12" s="1978"/>
      <c r="F12" s="1978"/>
      <c r="G12" s="1978"/>
      <c r="H12" s="1978"/>
      <c r="I12" s="1978"/>
      <c r="J12" s="1978"/>
      <c r="K12" s="1978"/>
      <c r="L12" s="1978"/>
      <c r="M12" s="1978"/>
    </row>
    <row r="13" spans="1:13">
      <c r="A13" s="1978"/>
      <c r="B13" s="1978"/>
      <c r="C13" s="1978"/>
      <c r="D13" s="1978"/>
      <c r="E13" s="1978"/>
      <c r="F13" s="1978"/>
      <c r="G13" s="1978"/>
      <c r="H13" s="1978"/>
      <c r="I13" s="1978"/>
      <c r="J13" s="1978"/>
      <c r="K13" s="1978"/>
      <c r="L13" s="1978"/>
      <c r="M13" s="1978"/>
    </row>
    <row r="14" spans="1:13">
      <c r="A14" s="1978"/>
      <c r="B14" s="1978"/>
      <c r="C14" s="1978"/>
      <c r="D14" s="1978"/>
      <c r="E14" s="1978"/>
      <c r="F14" s="1978"/>
      <c r="G14" s="1978"/>
      <c r="H14" s="1978"/>
      <c r="I14" s="1978"/>
      <c r="J14" s="1978"/>
      <c r="K14" s="1978"/>
      <c r="L14" s="1978"/>
      <c r="M14" s="1978"/>
    </row>
    <row r="15" spans="1:13">
      <c r="A15" s="1978"/>
      <c r="B15" s="1978"/>
      <c r="C15" s="1978"/>
      <c r="D15" s="1978"/>
      <c r="E15" s="1978"/>
      <c r="F15" s="1978"/>
      <c r="G15" s="1978"/>
      <c r="H15" s="1978"/>
      <c r="I15" s="1978"/>
      <c r="J15" s="1978"/>
      <c r="K15" s="1978"/>
      <c r="L15" s="1978"/>
      <c r="M15" s="1978"/>
    </row>
    <row r="16" spans="1:13">
      <c r="A16" s="1978"/>
      <c r="B16" s="1978"/>
      <c r="C16" s="1978"/>
      <c r="D16" s="1978"/>
      <c r="E16" s="1978"/>
      <c r="F16" s="1978"/>
      <c r="G16" s="1978"/>
      <c r="H16" s="1978"/>
      <c r="I16" s="1978"/>
      <c r="J16" s="1978"/>
      <c r="K16" s="1978"/>
      <c r="L16" s="1978"/>
      <c r="M16" s="1978"/>
    </row>
    <row r="17" spans="1:13">
      <c r="A17" s="1978"/>
      <c r="B17" s="1978"/>
      <c r="C17" s="1978"/>
      <c r="D17" s="1978"/>
      <c r="E17" s="1978"/>
      <c r="F17" s="1978"/>
      <c r="G17" s="1978"/>
      <c r="H17" s="1978"/>
      <c r="I17" s="1978"/>
      <c r="J17" s="1978"/>
      <c r="K17" s="1978"/>
      <c r="L17" s="1978"/>
      <c r="M17" s="1978"/>
    </row>
    <row r="18" spans="1:13">
      <c r="A18" s="1978"/>
      <c r="B18" s="1978"/>
      <c r="C18" s="1978"/>
      <c r="D18" s="1978"/>
      <c r="E18" s="1978"/>
      <c r="F18" s="1978"/>
      <c r="G18" s="1978"/>
      <c r="H18" s="1978"/>
      <c r="I18" s="1978"/>
      <c r="J18" s="1978"/>
      <c r="K18" s="1978"/>
      <c r="L18" s="1978"/>
      <c r="M18" s="1978"/>
    </row>
    <row r="19" spans="1:13">
      <c r="A19" s="1978"/>
      <c r="B19" s="1978"/>
      <c r="C19" s="1978"/>
      <c r="D19" s="1978"/>
      <c r="E19" s="1978"/>
      <c r="F19" s="1978"/>
      <c r="G19" s="1978"/>
      <c r="H19" s="1978"/>
      <c r="I19" s="1978"/>
      <c r="J19" s="1978"/>
      <c r="K19" s="1978"/>
      <c r="L19" s="1978"/>
      <c r="M19" s="1978"/>
    </row>
    <row r="20" spans="1:13">
      <c r="A20" s="1978"/>
      <c r="B20" s="1978"/>
      <c r="C20" s="1978"/>
      <c r="D20" s="1978"/>
      <c r="E20" s="1978"/>
      <c r="F20" s="1978"/>
      <c r="G20" s="1978"/>
      <c r="H20" s="1978"/>
      <c r="I20" s="1978"/>
      <c r="J20" s="1978"/>
      <c r="K20" s="1978"/>
      <c r="L20" s="1978"/>
      <c r="M20" s="1978"/>
    </row>
    <row r="21" spans="1:13">
      <c r="A21" s="1978"/>
      <c r="B21" s="1978"/>
      <c r="C21" s="1978"/>
      <c r="D21" s="1978"/>
      <c r="E21" s="1978"/>
      <c r="F21" s="1978"/>
      <c r="G21" s="1978"/>
      <c r="H21" s="1978"/>
      <c r="I21" s="1978"/>
      <c r="J21" s="1978"/>
      <c r="K21" s="1978"/>
      <c r="L21" s="1978"/>
      <c r="M21" s="1978"/>
    </row>
    <row r="22" spans="1:13">
      <c r="A22" s="1978"/>
      <c r="B22" s="1978"/>
      <c r="C22" s="1978"/>
      <c r="D22" s="1978"/>
      <c r="E22" s="1978"/>
      <c r="F22" s="1978"/>
      <c r="G22" s="1978"/>
      <c r="H22" s="1978"/>
      <c r="I22" s="1978"/>
      <c r="J22" s="1978"/>
      <c r="K22" s="1978"/>
      <c r="L22" s="1978"/>
      <c r="M22" s="1978"/>
    </row>
    <row r="23" spans="1:13">
      <c r="A23" s="1978"/>
      <c r="B23" s="1978"/>
      <c r="C23" s="1978"/>
      <c r="D23" s="1978"/>
      <c r="E23" s="1978"/>
      <c r="F23" s="1978"/>
      <c r="G23" s="1978"/>
      <c r="H23" s="1978"/>
      <c r="I23" s="1978"/>
      <c r="J23" s="1978"/>
      <c r="K23" s="1978"/>
      <c r="L23" s="1978"/>
      <c r="M23" s="1978"/>
    </row>
    <row r="24" spans="1:13">
      <c r="A24" s="1978"/>
      <c r="B24" s="1978"/>
      <c r="C24" s="1978"/>
      <c r="D24" s="1978"/>
      <c r="E24" s="1978"/>
      <c r="F24" s="1978"/>
      <c r="G24" s="1978"/>
      <c r="H24" s="1978"/>
      <c r="I24" s="1978"/>
      <c r="J24" s="1978"/>
      <c r="K24" s="1978"/>
      <c r="L24" s="1978"/>
      <c r="M24" s="1978"/>
    </row>
    <row r="25" spans="1:13">
      <c r="A25" s="1978"/>
      <c r="B25" s="1978"/>
      <c r="C25" s="1978"/>
      <c r="D25" s="1978"/>
      <c r="E25" s="1978"/>
      <c r="F25" s="1978"/>
      <c r="G25" s="1978"/>
      <c r="H25" s="1978"/>
      <c r="I25" s="1978"/>
      <c r="J25" s="1978"/>
      <c r="K25" s="1978"/>
      <c r="L25" s="1978"/>
      <c r="M25" s="1978"/>
    </row>
    <row r="26" spans="1:13">
      <c r="A26" s="1978"/>
      <c r="B26" s="1978"/>
      <c r="C26" s="1978"/>
      <c r="D26" s="1978"/>
      <c r="E26" s="1978"/>
      <c r="F26" s="1978"/>
      <c r="G26" s="1978"/>
      <c r="H26" s="1978"/>
      <c r="I26" s="1978"/>
      <c r="J26" s="1978"/>
      <c r="K26" s="1978"/>
      <c r="L26" s="1978"/>
      <c r="M26" s="1978"/>
    </row>
    <row r="27" spans="1:13">
      <c r="A27" s="1978"/>
      <c r="B27" s="1978"/>
      <c r="C27" s="1978"/>
      <c r="D27" s="1978"/>
      <c r="E27" s="1978"/>
      <c r="F27" s="1978"/>
      <c r="G27" s="1978"/>
      <c r="H27" s="1978"/>
      <c r="I27" s="1978"/>
      <c r="J27" s="1978"/>
      <c r="K27" s="1978"/>
      <c r="L27" s="1978"/>
      <c r="M27" s="1978"/>
    </row>
    <row r="28" spans="1:13">
      <c r="A28" s="1978"/>
      <c r="B28" s="1978"/>
      <c r="C28" s="1978"/>
      <c r="D28" s="1978"/>
      <c r="E28" s="1978"/>
      <c r="F28" s="1978"/>
      <c r="G28" s="1978"/>
      <c r="H28" s="1978"/>
      <c r="I28" s="1978"/>
      <c r="J28" s="1978"/>
      <c r="K28" s="1978"/>
      <c r="L28" s="1978"/>
      <c r="M28" s="1978"/>
    </row>
    <row r="29" spans="1:13">
      <c r="A29" s="1978"/>
      <c r="B29" s="1978"/>
      <c r="C29" s="1978"/>
      <c r="D29" s="1978"/>
      <c r="E29" s="1978"/>
      <c r="F29" s="1978"/>
      <c r="G29" s="1978"/>
      <c r="H29" s="1978"/>
      <c r="I29" s="1978"/>
      <c r="J29" s="1978"/>
      <c r="K29" s="1978"/>
      <c r="L29" s="1978"/>
      <c r="M29" s="1978"/>
    </row>
    <row r="30" spans="1:13">
      <c r="A30" s="1978"/>
      <c r="B30" s="1978"/>
      <c r="C30" s="1978"/>
      <c r="D30" s="1978"/>
      <c r="E30" s="1978"/>
      <c r="F30" s="1978"/>
      <c r="G30" s="1978"/>
      <c r="H30" s="1978"/>
      <c r="I30" s="1978"/>
      <c r="J30" s="1978"/>
      <c r="K30" s="1978"/>
      <c r="L30" s="1978"/>
      <c r="M30" s="1978"/>
    </row>
    <row r="31" spans="1:13">
      <c r="A31" s="1978"/>
      <c r="B31" s="1978"/>
      <c r="C31" s="1978"/>
      <c r="D31" s="1978"/>
      <c r="E31" s="1978"/>
      <c r="F31" s="1978"/>
      <c r="G31" s="1978"/>
      <c r="H31" s="1978"/>
      <c r="I31" s="1978"/>
      <c r="J31" s="1978"/>
      <c r="K31" s="1978"/>
      <c r="L31" s="1978"/>
      <c r="M31" s="1978"/>
    </row>
    <row r="32" spans="1:13">
      <c r="A32" s="1978"/>
      <c r="B32" s="1978"/>
      <c r="C32" s="1978"/>
      <c r="D32" s="1978"/>
      <c r="E32" s="1978"/>
      <c r="F32" s="1978"/>
      <c r="G32" s="1978"/>
      <c r="H32" s="1978"/>
      <c r="I32" s="1978"/>
      <c r="J32" s="1978"/>
      <c r="K32" s="1978"/>
      <c r="L32" s="1978"/>
      <c r="M32" s="1978"/>
    </row>
    <row r="33" spans="1:13">
      <c r="A33" s="1978"/>
      <c r="B33" s="1978"/>
      <c r="C33" s="1978"/>
      <c r="D33" s="1978"/>
      <c r="E33" s="1978"/>
      <c r="F33" s="1978"/>
      <c r="G33" s="1978"/>
      <c r="H33" s="1978"/>
      <c r="I33" s="1978"/>
      <c r="J33" s="1978"/>
      <c r="K33" s="1978"/>
      <c r="L33" s="1978"/>
      <c r="M33" s="1978"/>
    </row>
    <row r="34" spans="1:13">
      <c r="A34" s="1978"/>
      <c r="B34" s="1978"/>
      <c r="C34" s="1978"/>
      <c r="D34" s="1978"/>
      <c r="E34" s="1978"/>
      <c r="F34" s="1978"/>
      <c r="G34" s="1978"/>
      <c r="H34" s="1978"/>
      <c r="I34" s="1978"/>
      <c r="J34" s="1978"/>
      <c r="K34" s="1978"/>
      <c r="L34" s="1978"/>
      <c r="M34" s="1978"/>
    </row>
    <row r="35" spans="1:13">
      <c r="A35" s="1978"/>
      <c r="B35" s="1978"/>
      <c r="C35" s="1978"/>
      <c r="D35" s="1978"/>
      <c r="E35" s="1978"/>
      <c r="F35" s="1978"/>
      <c r="G35" s="1978"/>
      <c r="H35" s="1978"/>
      <c r="I35" s="1978"/>
      <c r="J35" s="1978"/>
      <c r="K35" s="1978"/>
      <c r="L35" s="1978"/>
      <c r="M35" s="1978"/>
    </row>
    <row r="36" spans="1:13">
      <c r="A36" s="1978"/>
      <c r="B36" s="1978"/>
      <c r="C36" s="1978"/>
      <c r="D36" s="1978"/>
      <c r="E36" s="1978"/>
      <c r="F36" s="1978"/>
      <c r="G36" s="1978"/>
      <c r="H36" s="1978"/>
      <c r="I36" s="1978"/>
      <c r="J36" s="1978"/>
      <c r="K36" s="1978"/>
      <c r="L36" s="1978"/>
      <c r="M36" s="1978"/>
    </row>
    <row r="37" spans="1:13" ht="41.25" customHeight="1">
      <c r="A37" s="1978"/>
      <c r="B37" s="1978"/>
      <c r="C37" s="1978"/>
      <c r="D37" s="1978"/>
      <c r="E37" s="1978"/>
      <c r="F37" s="1978"/>
      <c r="G37" s="1978"/>
      <c r="H37" s="1978"/>
      <c r="I37" s="1978"/>
      <c r="J37" s="1978"/>
      <c r="K37" s="1978"/>
      <c r="L37" s="1978"/>
      <c r="M37" s="1978"/>
    </row>
    <row r="38" spans="1:13">
      <c r="A38" s="1978"/>
      <c r="B38" s="1978"/>
      <c r="C38" s="1978"/>
      <c r="D38" s="1978"/>
      <c r="E38" s="1978"/>
      <c r="F38" s="1978"/>
      <c r="G38" s="1978"/>
      <c r="H38" s="1978"/>
      <c r="I38" s="1978"/>
      <c r="J38" s="1978"/>
      <c r="K38" s="1978"/>
      <c r="L38" s="1978"/>
      <c r="M38" s="1978"/>
    </row>
    <row r="39" spans="1:13">
      <c r="A39" s="1978"/>
      <c r="B39" s="1978"/>
      <c r="C39" s="1978"/>
      <c r="D39" s="1978"/>
      <c r="E39" s="1978"/>
      <c r="F39" s="1978"/>
      <c r="G39" s="1978"/>
      <c r="H39" s="1978"/>
      <c r="I39" s="1978"/>
      <c r="J39" s="1978"/>
      <c r="K39" s="1978"/>
      <c r="L39" s="1978"/>
      <c r="M39" s="1978"/>
    </row>
    <row r="40" spans="1:13">
      <c r="A40" s="1978"/>
      <c r="B40" s="1978"/>
      <c r="C40" s="1978"/>
      <c r="D40" s="1978"/>
      <c r="E40" s="1978"/>
      <c r="F40" s="1978"/>
      <c r="G40" s="1978"/>
      <c r="H40" s="1978"/>
      <c r="I40" s="1978"/>
      <c r="J40" s="1978"/>
      <c r="K40" s="1978"/>
      <c r="L40" s="1978"/>
      <c r="M40" s="1978"/>
    </row>
    <row r="41" spans="1:13">
      <c r="A41" s="1978"/>
      <c r="B41" s="1978"/>
      <c r="C41" s="1978"/>
      <c r="D41" s="1978"/>
      <c r="E41" s="1978"/>
      <c r="F41" s="1978"/>
      <c r="G41" s="1978"/>
      <c r="H41" s="1978"/>
      <c r="I41" s="1978"/>
      <c r="J41" s="1978"/>
      <c r="K41" s="1978"/>
      <c r="L41" s="1978"/>
      <c r="M41" s="1978"/>
    </row>
    <row r="42" spans="1:13">
      <c r="A42" s="1978"/>
      <c r="B42" s="1978"/>
      <c r="C42" s="1978"/>
      <c r="D42" s="1978"/>
      <c r="E42" s="1978"/>
      <c r="F42" s="1978"/>
      <c r="G42" s="1978"/>
      <c r="H42" s="1978"/>
      <c r="I42" s="1978"/>
      <c r="J42" s="1978"/>
      <c r="K42" s="1978"/>
      <c r="L42" s="1978"/>
      <c r="M42" s="1978"/>
    </row>
    <row r="43" spans="1:13">
      <c r="A43" s="1978"/>
      <c r="B43" s="1978"/>
      <c r="C43" s="1978"/>
      <c r="D43" s="1978"/>
      <c r="E43" s="1978"/>
      <c r="F43" s="1978"/>
      <c r="G43" s="1978"/>
      <c r="H43" s="1978"/>
      <c r="I43" s="1978"/>
      <c r="J43" s="1978"/>
      <c r="K43" s="1978"/>
      <c r="L43" s="1978"/>
      <c r="M43" s="1978"/>
    </row>
    <row r="44" spans="1:13" ht="60" customHeight="1">
      <c r="A44" s="1978"/>
      <c r="B44" s="1978"/>
      <c r="C44" s="1978"/>
      <c r="D44" s="1978"/>
      <c r="E44" s="1978"/>
      <c r="F44" s="1978"/>
      <c r="G44" s="1978"/>
      <c r="H44" s="1978"/>
      <c r="I44" s="1978"/>
      <c r="J44" s="1978"/>
      <c r="K44" s="1978"/>
      <c r="L44" s="1978"/>
      <c r="M44" s="1978"/>
    </row>
    <row r="45" spans="1:13">
      <c r="A45" s="1978"/>
      <c r="B45" s="1978"/>
      <c r="C45" s="1978"/>
      <c r="D45" s="1978"/>
      <c r="E45" s="1978"/>
      <c r="F45" s="1978"/>
      <c r="G45" s="1978"/>
      <c r="H45" s="1978"/>
      <c r="I45" s="1978"/>
      <c r="J45" s="1978"/>
      <c r="K45" s="1978"/>
      <c r="L45" s="1978"/>
      <c r="M45" s="1978"/>
    </row>
    <row r="46" spans="1:13">
      <c r="A46" s="1978"/>
      <c r="B46" s="1978"/>
      <c r="C46" s="1978"/>
      <c r="D46" s="1978"/>
      <c r="E46" s="1978"/>
      <c r="F46" s="1978"/>
      <c r="G46" s="1978"/>
      <c r="H46" s="1978"/>
      <c r="I46" s="1978"/>
      <c r="J46" s="1978"/>
      <c r="K46" s="1978"/>
      <c r="L46" s="1978"/>
      <c r="M46" s="1978"/>
    </row>
    <row r="47" spans="1:13" ht="73.5" customHeight="1">
      <c r="A47" s="1978"/>
      <c r="B47" s="1978"/>
      <c r="C47" s="1978"/>
      <c r="D47" s="1978"/>
      <c r="E47" s="1978"/>
      <c r="F47" s="1978"/>
      <c r="G47" s="1978"/>
      <c r="H47" s="1978"/>
      <c r="I47" s="1978"/>
      <c r="J47" s="1978"/>
      <c r="K47" s="1978"/>
      <c r="L47" s="1978"/>
      <c r="M47" s="1978"/>
    </row>
    <row r="48" spans="1:13" ht="73.5" customHeight="1">
      <c r="A48" s="1978"/>
      <c r="B48" s="1978"/>
      <c r="C48" s="1978"/>
      <c r="D48" s="1978"/>
      <c r="E48" s="1978"/>
      <c r="F48" s="1978"/>
      <c r="G48" s="1978"/>
      <c r="H48" s="1978"/>
      <c r="I48" s="1978"/>
      <c r="J48" s="1978"/>
      <c r="K48" s="1978"/>
      <c r="L48" s="1978"/>
      <c r="M48" s="1978"/>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L35"/>
  <sheetViews>
    <sheetView showGridLines="0" view="pageBreakPreview" zoomScale="115" zoomScaleNormal="100" zoomScaleSheetLayoutView="115" workbookViewId="0">
      <selection activeCell="A6" sqref="A6:J27"/>
    </sheetView>
  </sheetViews>
  <sheetFormatPr baseColWidth="10" defaultColWidth="11.42578125" defaultRowHeight="14.25"/>
  <cols>
    <col min="1" max="1" width="11.42578125" style="383"/>
    <col min="2" max="2" width="22.28515625" style="383" customWidth="1"/>
    <col min="3" max="3" width="22.140625" style="383" customWidth="1"/>
    <col min="4" max="4" width="20.42578125" style="383" customWidth="1"/>
    <col min="5" max="5" width="12.85546875" style="383" customWidth="1"/>
    <col min="6" max="6" width="13.85546875" style="383" customWidth="1"/>
    <col min="7" max="7" width="14.28515625" style="383" customWidth="1"/>
    <col min="8" max="8" width="5" style="383" customWidth="1"/>
    <col min="9" max="9" width="14.85546875" style="437" customWidth="1"/>
    <col min="10" max="10" width="23.42578125" style="435" customWidth="1"/>
    <col min="11" max="11" width="18" style="383" customWidth="1"/>
    <col min="12" max="16384" width="11.42578125" style="383"/>
  </cols>
  <sheetData>
    <row r="4" spans="1:12" ht="34.5" customHeight="1"/>
    <row r="5" spans="1:12" ht="17.25" customHeight="1">
      <c r="A5" s="1982" t="s">
        <v>1175</v>
      </c>
      <c r="B5" s="1983"/>
      <c r="C5" s="1983"/>
      <c r="D5" s="1983"/>
      <c r="E5" s="1983"/>
      <c r="F5" s="1983"/>
      <c r="G5" s="1983"/>
      <c r="I5" s="434"/>
    </row>
    <row r="6" spans="1:12" ht="17.25" customHeight="1">
      <c r="A6" s="1983"/>
      <c r="B6" s="1983"/>
      <c r="C6" s="1983"/>
      <c r="D6" s="1983"/>
      <c r="E6" s="1983"/>
      <c r="F6" s="1983"/>
      <c r="G6" s="1983"/>
      <c r="I6" s="436" t="str">
        <f>+'III.6.3.Afil. SRL'!C4</f>
        <v>Afiliados  SRL</v>
      </c>
    </row>
    <row r="7" spans="1:12" ht="17.25" customHeight="1">
      <c r="A7" s="1983"/>
      <c r="B7" s="1983"/>
      <c r="C7" s="1983"/>
      <c r="D7" s="1983"/>
      <c r="E7" s="1983"/>
      <c r="F7" s="1983"/>
      <c r="G7" s="1983"/>
      <c r="I7" s="434">
        <f>+'III.6.3.Afil. SRL'!C20</f>
        <v>2389739</v>
      </c>
      <c r="J7" s="437"/>
    </row>
    <row r="8" spans="1:12" ht="17.25" customHeight="1">
      <c r="A8" s="1983"/>
      <c r="B8" s="1983"/>
      <c r="C8" s="1983"/>
      <c r="D8" s="1983"/>
      <c r="E8" s="1983"/>
      <c r="F8" s="1983"/>
      <c r="G8" s="1983"/>
    </row>
    <row r="9" spans="1:12" ht="17.25" customHeight="1">
      <c r="A9" s="1983"/>
      <c r="B9" s="1983"/>
      <c r="C9" s="1983"/>
      <c r="D9" s="1983"/>
      <c r="E9" s="1983"/>
      <c r="F9" s="1983"/>
      <c r="G9" s="1983"/>
    </row>
    <row r="10" spans="1:12" ht="17.25" customHeight="1">
      <c r="A10" s="1983"/>
      <c r="B10" s="1983"/>
      <c r="C10" s="1983"/>
      <c r="D10" s="1983"/>
      <c r="E10" s="1983"/>
      <c r="F10" s="1983"/>
      <c r="G10" s="1983"/>
      <c r="I10" s="438"/>
    </row>
    <row r="11" spans="1:12" ht="15">
      <c r="A11" s="1983"/>
      <c r="B11" s="1983"/>
      <c r="C11" s="1983"/>
      <c r="D11" s="1983"/>
      <c r="E11" s="1983"/>
      <c r="F11" s="1983"/>
      <c r="G11" s="1983"/>
      <c r="I11" s="1979" t="str">
        <f>+'III.6.4.Afil. SRL x sexoy edad'!B4</f>
        <v>Afiliados por Grupo de Edad</v>
      </c>
      <c r="J11" s="1980"/>
    </row>
    <row r="12" spans="1:12" ht="17.25" customHeight="1">
      <c r="A12" s="1983"/>
      <c r="B12" s="1983"/>
      <c r="C12" s="1983"/>
      <c r="D12" s="1983"/>
      <c r="E12" s="1983"/>
      <c r="F12" s="1983"/>
      <c r="G12" s="1983"/>
      <c r="I12" s="439" t="str">
        <f>+'III.6.4.Afil. SRL x sexoy edad'!A5</f>
        <v>15-19</v>
      </c>
      <c r="J12" s="440">
        <f>+'III.6.4.Afil. SRL x sexoy edad'!C5</f>
        <v>1.6698057821377146E-2</v>
      </c>
    </row>
    <row r="13" spans="1:12" ht="17.25" customHeight="1">
      <c r="A13" s="1983"/>
      <c r="B13" s="1983"/>
      <c r="C13" s="1983"/>
      <c r="D13" s="1983"/>
      <c r="E13" s="1983"/>
      <c r="F13" s="1983"/>
      <c r="G13" s="1983"/>
      <c r="I13" s="439" t="s">
        <v>743</v>
      </c>
      <c r="J13" s="440">
        <f>+'III.6.4.Afil. SRL x sexoy edad'!C6+'III.6.4.Afil. SRL x sexoy edad'!C7+'III.6.4.Afil. SRL x sexoy edad'!C8+'III.6.4.Afil. SRL x sexoy edad'!C9+'III.6.4.Afil. SRL x sexoy edad'!C10+'III.6.4.Afil. SRL x sexoy edad'!C11+'III.6.4.Afil. SRL x sexoy edad'!C12+'III.6.4.Afil. SRL x sexoy edad'!C13</f>
        <v>0.90144279354356271</v>
      </c>
    </row>
    <row r="14" spans="1:12" ht="17.25" customHeight="1">
      <c r="A14" s="1983"/>
      <c r="B14" s="1983"/>
      <c r="C14" s="1983"/>
      <c r="D14" s="1983"/>
      <c r="E14" s="1983"/>
      <c r="F14" s="1983"/>
      <c r="G14" s="1983"/>
      <c r="I14" s="439" t="s">
        <v>744</v>
      </c>
      <c r="J14" s="440">
        <f>+'III.6.4.Afil. SRL x sexoy edad'!C14+'III.6.4.Afil. SRL x sexoy edad'!C15+'III.6.4.Afil. SRL x sexoy edad'!C16+'III.6.4.Afil. SRL x sexoy edad'!C17+'III.6.4.Afil. SRL x sexoy edad'!C18+'III.6.4.Afil. SRL x sexoy edad'!C19+'III.6.4.Afil. SRL x sexoy edad'!C20</f>
        <v>8.185914863506015E-2</v>
      </c>
    </row>
    <row r="15" spans="1:12" ht="17.25" customHeight="1">
      <c r="A15" s="1983"/>
      <c r="B15" s="1983"/>
      <c r="C15" s="1983"/>
      <c r="D15" s="1983"/>
      <c r="E15" s="1983"/>
      <c r="F15" s="1983"/>
      <c r="G15" s="1983"/>
      <c r="J15" s="441"/>
      <c r="L15" s="442"/>
    </row>
    <row r="16" spans="1:12" ht="17.25" customHeight="1">
      <c r="A16" s="1983"/>
      <c r="B16" s="1983"/>
      <c r="C16" s="1983"/>
      <c r="D16" s="1983"/>
      <c r="E16" s="1983"/>
      <c r="F16" s="1983"/>
      <c r="G16" s="1983"/>
      <c r="I16" s="439" t="str">
        <f>+'III.6.4.Afil. SRL x sexoy edad'!D4</f>
        <v>Hombres</v>
      </c>
      <c r="J16" s="443">
        <f>+'III.6.4.Afil. SRL x sexoy edad'!D21</f>
        <v>1295191</v>
      </c>
      <c r="K16" s="444">
        <f>+'III.6.4.Afil. SRL x sexoy edad'!E21</f>
        <v>0.54198010745106473</v>
      </c>
    </row>
    <row r="17" spans="1:12" ht="17.25" customHeight="1">
      <c r="A17" s="1983"/>
      <c r="B17" s="1983"/>
      <c r="C17" s="1983"/>
      <c r="D17" s="1983"/>
      <c r="E17" s="1983"/>
      <c r="F17" s="1983"/>
      <c r="G17" s="1983"/>
      <c r="I17" s="439" t="str">
        <f>+'III.6.4.Afil. SRL x sexoy edad'!F4</f>
        <v>Mujeres</v>
      </c>
      <c r="J17" s="443">
        <f>+'III.6.4.Afil. SRL x sexoy edad'!F21</f>
        <v>1094548</v>
      </c>
      <c r="K17" s="444">
        <f>+'III.6.4.Afil. SRL x sexoy edad'!G21</f>
        <v>0.45801989254893527</v>
      </c>
    </row>
    <row r="18" spans="1:12" ht="17.25" customHeight="1">
      <c r="A18" s="1983"/>
      <c r="B18" s="1983"/>
      <c r="C18" s="1983"/>
      <c r="D18" s="1983"/>
      <c r="E18" s="1983"/>
      <c r="F18" s="1983"/>
      <c r="G18" s="1983"/>
      <c r="I18" s="438"/>
      <c r="J18" s="438"/>
    </row>
    <row r="19" spans="1:12" ht="17.25" customHeight="1">
      <c r="A19" s="1983"/>
      <c r="B19" s="1983"/>
      <c r="C19" s="1983"/>
      <c r="D19" s="1983"/>
      <c r="E19" s="1983"/>
      <c r="F19" s="1983"/>
      <c r="G19" s="1983"/>
      <c r="I19" s="1981" t="s">
        <v>745</v>
      </c>
      <c r="J19" s="1981"/>
      <c r="K19" s="1981"/>
    </row>
    <row r="20" spans="1:12" ht="17.25" customHeight="1">
      <c r="A20" s="1983"/>
      <c r="B20" s="1983"/>
      <c r="C20" s="1983"/>
      <c r="D20" s="1983"/>
      <c r="E20" s="1983"/>
      <c r="F20" s="1983"/>
      <c r="G20" s="1983"/>
      <c r="I20" s="445"/>
      <c r="J20" s="446" t="s">
        <v>746</v>
      </c>
      <c r="K20" s="445"/>
      <c r="L20" s="405"/>
    </row>
    <row r="21" spans="1:12" ht="17.25" customHeight="1">
      <c r="A21" s="1983"/>
      <c r="B21" s="1983"/>
      <c r="C21" s="1983"/>
      <c r="D21" s="1983"/>
      <c r="E21" s="1983"/>
      <c r="F21" s="1983"/>
      <c r="G21" s="1983"/>
      <c r="I21" s="439" t="s">
        <v>79</v>
      </c>
      <c r="J21" s="443">
        <f>+'III.6.4.Afil. SRL x sexoy edad'!D6+'III.6.4.Afil. SRL x sexoy edad'!D7+'III.6.4.Afil. SRL x sexoy edad'!D8+'III.6.4.Afil. SRL x sexoy edad'!D9+'III.6.4.Afil. SRL x sexoy edad'!D10+'III.6.4.Afil. SRL x sexoy edad'!D11+'III.6.4.Afil. SRL x sexoy edad'!D12+'III.6.4.Afil. SRL x sexoy edad'!D13</f>
        <v>1157109</v>
      </c>
      <c r="K21" s="444">
        <f>+J21/J16</f>
        <v>0.89338869711108249</v>
      </c>
    </row>
    <row r="22" spans="1:12" ht="17.25" customHeight="1">
      <c r="A22" s="1983"/>
      <c r="B22" s="1983"/>
      <c r="C22" s="1983"/>
      <c r="D22" s="1983"/>
      <c r="E22" s="1983"/>
      <c r="F22" s="1983"/>
      <c r="G22" s="1983"/>
      <c r="I22" s="439" t="s">
        <v>41</v>
      </c>
      <c r="J22" s="443">
        <f>+'III.6.4.Afil. SRL x sexoy edad'!F6+'III.6.4.Afil. SRL x sexoy edad'!F7+'III.6.4.Afil. SRL x sexoy edad'!F8+'III.6.4.Afil. SRL x sexoy edad'!F9+'III.6.4.Afil. SRL x sexoy edad'!F10+'III.6.4.Afil. SRL x sexoy edad'!F11+'III.6.4.Afil. SRL x sexoy edad'!F12+'III.6.4.Afil. SRL x sexoy edad'!F13</f>
        <v>997104</v>
      </c>
      <c r="K22" s="444">
        <f>+J22/J17</f>
        <v>0.91097329673984151</v>
      </c>
    </row>
    <row r="23" spans="1:12" ht="17.25" customHeight="1">
      <c r="A23" s="1983"/>
      <c r="B23" s="1983"/>
      <c r="C23" s="1983"/>
      <c r="D23" s="1983"/>
      <c r="E23" s="1983"/>
      <c r="F23" s="1983"/>
      <c r="G23" s="1983"/>
    </row>
    <row r="24" spans="1:12" ht="17.25" customHeight="1">
      <c r="A24" s="1983"/>
      <c r="B24" s="1983"/>
      <c r="C24" s="1983"/>
      <c r="D24" s="1983"/>
      <c r="E24" s="1983"/>
      <c r="F24" s="1983"/>
      <c r="G24" s="1983"/>
    </row>
    <row r="25" spans="1:12" ht="17.25" customHeight="1">
      <c r="A25" s="1983"/>
      <c r="B25" s="1983"/>
      <c r="C25" s="1983"/>
      <c r="D25" s="1983"/>
      <c r="E25" s="1983"/>
      <c r="F25" s="1983"/>
      <c r="G25" s="1983"/>
    </row>
    <row r="26" spans="1:12" ht="17.25" customHeight="1">
      <c r="A26" s="1983"/>
      <c r="B26" s="1983"/>
      <c r="C26" s="1983"/>
      <c r="D26" s="1983"/>
      <c r="E26" s="1983"/>
      <c r="F26" s="1983"/>
      <c r="G26" s="1983"/>
    </row>
    <row r="27" spans="1:12" ht="17.25" customHeight="1"/>
    <row r="28" spans="1:12" ht="17.25" customHeight="1"/>
    <row r="35" spans="5:5">
      <c r="E35" s="447"/>
    </row>
  </sheetData>
  <mergeCells count="3">
    <mergeCell ref="I11:J11"/>
    <mergeCell ref="I19:K19"/>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topLeftCell="A7" zoomScale="40" zoomScaleNormal="100" zoomScaleSheetLayoutView="40" zoomScalePageLayoutView="40" workbookViewId="0">
      <selection activeCell="A6" sqref="A6:J27"/>
    </sheetView>
  </sheetViews>
  <sheetFormatPr baseColWidth="10" defaultColWidth="11.42578125" defaultRowHeight="14.25"/>
  <cols>
    <col min="1" max="1" width="26.28515625" style="420" customWidth="1"/>
    <col min="2" max="2" width="32.85546875" style="420" customWidth="1"/>
    <col min="3" max="3" width="27.42578125" style="420" customWidth="1"/>
    <col min="4" max="4" width="31" style="420" customWidth="1"/>
    <col min="5" max="5" width="30.140625" style="420" customWidth="1"/>
    <col min="6" max="6" width="39.140625" style="420" customWidth="1"/>
    <col min="7" max="7" width="33.85546875" style="420" customWidth="1"/>
    <col min="8" max="8" width="36" style="420" customWidth="1"/>
    <col min="9" max="9" width="30.85546875" style="455" customWidth="1"/>
    <col min="10" max="10" width="46.140625" style="420" customWidth="1"/>
    <col min="11" max="11" width="24.140625" style="420" customWidth="1"/>
    <col min="12" max="12" width="23.85546875" style="420" customWidth="1"/>
    <col min="13" max="14" width="11.42578125" style="420"/>
    <col min="15" max="15" width="17.42578125" style="420" customWidth="1"/>
    <col min="16" max="17" width="11.42578125" style="420"/>
    <col min="18" max="18" width="12.5703125" style="420" customWidth="1"/>
    <col min="19" max="20" width="18" style="420" bestFit="1" customWidth="1"/>
    <col min="21" max="21" width="12.5703125" style="420" customWidth="1"/>
    <col min="22" max="22" width="21.42578125" style="420" bestFit="1" customWidth="1"/>
    <col min="23" max="23" width="2.42578125" style="420" bestFit="1" customWidth="1"/>
    <col min="24" max="24" width="8.7109375" style="420" bestFit="1" customWidth="1"/>
    <col min="25" max="16384" width="11.42578125" style="420"/>
  </cols>
  <sheetData>
    <row r="1" spans="1:15" s="708" customFormat="1" ht="87" customHeight="1">
      <c r="A1" s="1984" t="s">
        <v>699</v>
      </c>
      <c r="B1" s="1984"/>
      <c r="C1" s="1984"/>
      <c r="D1" s="1984"/>
      <c r="E1" s="1984"/>
      <c r="F1" s="1984"/>
      <c r="G1" s="1984"/>
      <c r="H1" s="1984"/>
      <c r="I1" s="1984"/>
      <c r="J1" s="1984"/>
      <c r="K1" s="1984"/>
      <c r="L1" s="1984"/>
      <c r="M1" s="1984"/>
    </row>
    <row r="2" spans="1:15" s="708" customFormat="1" ht="42" customHeight="1">
      <c r="A2" s="1906" t="str">
        <f>+'Resumen EEp'!O4</f>
        <v>Período:  Diciembre 2008 - Junio 2023</v>
      </c>
      <c r="B2" s="1906"/>
      <c r="C2" s="1906"/>
      <c r="D2" s="1906"/>
      <c r="E2" s="1906"/>
      <c r="F2" s="1906"/>
      <c r="G2" s="1906"/>
      <c r="H2" s="1906"/>
      <c r="I2" s="1906"/>
      <c r="J2" s="1906"/>
      <c r="K2" s="1906"/>
      <c r="L2" s="1906"/>
      <c r="M2" s="1906"/>
    </row>
    <row r="3" spans="1:15" s="383" customFormat="1" ht="24" customHeight="1">
      <c r="I3" s="448"/>
    </row>
    <row r="4" spans="1:15" s="383" customFormat="1" ht="52.5">
      <c r="A4" s="1162" t="s">
        <v>0</v>
      </c>
      <c r="B4" s="1055" t="s">
        <v>189</v>
      </c>
      <c r="C4" s="1163" t="s">
        <v>192</v>
      </c>
      <c r="D4" s="1055" t="s">
        <v>626</v>
      </c>
      <c r="E4" s="1056" t="s">
        <v>220</v>
      </c>
      <c r="F4" s="449"/>
      <c r="G4" s="449"/>
      <c r="H4" s="449"/>
      <c r="I4" s="449"/>
      <c r="J4" s="449"/>
      <c r="O4" s="451"/>
    </row>
    <row r="5" spans="1:15" s="383" customFormat="1" ht="27.75" customHeight="1">
      <c r="A5" s="1035" t="s">
        <v>198</v>
      </c>
      <c r="B5" s="1410">
        <v>1566047</v>
      </c>
      <c r="C5" s="1036">
        <v>1188229</v>
      </c>
      <c r="D5" s="1037"/>
      <c r="E5" s="1164">
        <f t="shared" ref="E5:E15" si="0">C5/B5</f>
        <v>0.75874415007978691</v>
      </c>
      <c r="F5" s="449"/>
      <c r="G5" s="449"/>
      <c r="H5" s="449"/>
      <c r="I5" s="449"/>
      <c r="J5" s="449"/>
      <c r="K5" s="449"/>
      <c r="L5" s="450"/>
      <c r="M5" s="450"/>
      <c r="O5" s="451"/>
    </row>
    <row r="6" spans="1:15" s="383" customFormat="1" ht="27.75" customHeight="1">
      <c r="A6" s="1035" t="s">
        <v>119</v>
      </c>
      <c r="B6" s="1410">
        <v>1560994</v>
      </c>
      <c r="C6" s="1036">
        <v>1227725</v>
      </c>
      <c r="D6" s="1165">
        <f>C6/C5-1</f>
        <v>3.323938399079629E-2</v>
      </c>
      <c r="E6" s="1166">
        <f t="shared" si="0"/>
        <v>0.78650206214758034</v>
      </c>
      <c r="F6" s="442"/>
      <c r="G6" s="442"/>
      <c r="H6" s="442"/>
      <c r="I6" s="442"/>
      <c r="J6" s="442"/>
      <c r="L6" s="450"/>
      <c r="M6" s="450"/>
      <c r="O6" s="451"/>
    </row>
    <row r="7" spans="1:15" s="383" customFormat="1" ht="27.75" customHeight="1">
      <c r="A7" s="1035" t="s">
        <v>120</v>
      </c>
      <c r="B7" s="1410">
        <v>1631129</v>
      </c>
      <c r="C7" s="1036">
        <v>1299087</v>
      </c>
      <c r="D7" s="1165">
        <f t="shared" ref="D7:D17" si="1">C7/C6-1</f>
        <v>5.8125394530534225E-2</v>
      </c>
      <c r="E7" s="1166">
        <f t="shared" si="0"/>
        <v>0.79643424891593495</v>
      </c>
      <c r="F7" s="449"/>
      <c r="G7" s="449"/>
      <c r="H7" s="449"/>
      <c r="I7" s="449"/>
      <c r="J7" s="449"/>
      <c r="L7" s="450"/>
      <c r="M7" s="450"/>
      <c r="O7" s="451"/>
    </row>
    <row r="8" spans="1:15" s="383" customFormat="1" ht="27.75" customHeight="1">
      <c r="A8" s="1035" t="s">
        <v>199</v>
      </c>
      <c r="B8" s="1410">
        <v>1686216</v>
      </c>
      <c r="C8" s="1036">
        <v>1367790</v>
      </c>
      <c r="D8" s="1165">
        <f t="shared" si="1"/>
        <v>5.2885603504615242E-2</v>
      </c>
      <c r="E8" s="1166">
        <f t="shared" si="0"/>
        <v>0.81115942441537736</v>
      </c>
      <c r="K8" s="452"/>
      <c r="L8" s="450"/>
      <c r="M8" s="450"/>
      <c r="O8" s="451"/>
    </row>
    <row r="9" spans="1:15" s="383" customFormat="1" ht="27.75" customHeight="1">
      <c r="A9" s="1035" t="s">
        <v>200</v>
      </c>
      <c r="B9" s="1410">
        <v>1716228</v>
      </c>
      <c r="C9" s="1036">
        <v>1430273</v>
      </c>
      <c r="D9" s="1165">
        <f t="shared" si="1"/>
        <v>4.5681720147098703E-2</v>
      </c>
      <c r="E9" s="1166">
        <f t="shared" si="0"/>
        <v>0.83338169520599825</v>
      </c>
      <c r="K9" s="413"/>
      <c r="L9" s="450"/>
      <c r="M9" s="450"/>
      <c r="O9" s="451"/>
    </row>
    <row r="10" spans="1:15" s="383" customFormat="1" ht="27.75" customHeight="1">
      <c r="A10" s="1035" t="s">
        <v>216</v>
      </c>
      <c r="B10" s="1410">
        <v>1769801</v>
      </c>
      <c r="C10" s="1036">
        <v>1530322</v>
      </c>
      <c r="D10" s="1165">
        <f t="shared" si="1"/>
        <v>6.9950981386071032E-2</v>
      </c>
      <c r="E10" s="1166">
        <f t="shared" si="0"/>
        <v>0.864685916665207</v>
      </c>
      <c r="F10" s="449"/>
      <c r="G10" s="449"/>
      <c r="H10" s="449"/>
      <c r="I10" s="449"/>
      <c r="J10" s="449"/>
      <c r="K10" s="413"/>
      <c r="L10" s="450"/>
      <c r="M10" s="450"/>
      <c r="O10" s="451"/>
    </row>
    <row r="11" spans="1:15" s="383" customFormat="1" ht="27.75" customHeight="1">
      <c r="A11" s="1035" t="s">
        <v>226</v>
      </c>
      <c r="B11" s="1410">
        <v>1853784.4208326</v>
      </c>
      <c r="C11" s="1036">
        <f>+'II.3. Empl x sector '!J11</f>
        <v>1651202</v>
      </c>
      <c r="D11" s="1165">
        <f t="shared" si="1"/>
        <v>7.8989911927032308E-2</v>
      </c>
      <c r="E11" s="1166">
        <f t="shared" si="0"/>
        <v>0.89071953644878887</v>
      </c>
      <c r="F11" s="449"/>
      <c r="G11" s="449"/>
      <c r="H11" s="449"/>
      <c r="I11" s="449"/>
      <c r="J11" s="449"/>
      <c r="K11" s="452"/>
      <c r="L11" s="450"/>
      <c r="M11" s="450"/>
      <c r="O11" s="451"/>
    </row>
    <row r="12" spans="1:15" s="383" customFormat="1" ht="27.75" customHeight="1">
      <c r="A12" s="1035" t="s">
        <v>405</v>
      </c>
      <c r="B12" s="1410">
        <v>1939410.7036625701</v>
      </c>
      <c r="C12" s="1036">
        <f>+'II.3. Empl x sector '!J12</f>
        <v>1759458</v>
      </c>
      <c r="D12" s="1165">
        <f t="shared" si="1"/>
        <v>6.5561936092616069E-2</v>
      </c>
      <c r="E12" s="1166">
        <f t="shared" si="0"/>
        <v>0.90721268923455456</v>
      </c>
      <c r="F12" s="449"/>
      <c r="G12" s="449"/>
      <c r="H12" s="449"/>
      <c r="I12" s="449"/>
      <c r="J12" s="449"/>
      <c r="K12" s="452"/>
      <c r="L12" s="450"/>
      <c r="M12" s="450"/>
      <c r="O12" s="451"/>
    </row>
    <row r="13" spans="1:15" s="383" customFormat="1" ht="27.75" customHeight="1">
      <c r="A13" s="1035" t="s">
        <v>418</v>
      </c>
      <c r="B13" s="1410">
        <v>2012995.43601726</v>
      </c>
      <c r="C13" s="1036">
        <v>1888238</v>
      </c>
      <c r="D13" s="1165">
        <f t="shared" si="1"/>
        <v>7.3192994660855826E-2</v>
      </c>
      <c r="E13" s="1166">
        <f t="shared" si="0"/>
        <v>0.93802398466233272</v>
      </c>
      <c r="F13" s="449"/>
      <c r="G13" s="449"/>
      <c r="H13" s="449"/>
      <c r="I13" s="449"/>
      <c r="J13" s="449"/>
      <c r="K13" s="452"/>
      <c r="L13" s="450"/>
      <c r="M13" s="450"/>
      <c r="O13" s="451"/>
    </row>
    <row r="14" spans="1:15" s="383" customFormat="1" ht="27.75" customHeight="1">
      <c r="A14" s="1035" t="s">
        <v>433</v>
      </c>
      <c r="B14" s="1410">
        <v>2050906.62490762</v>
      </c>
      <c r="C14" s="1036">
        <v>2038807</v>
      </c>
      <c r="D14" s="1165">
        <f t="shared" si="1"/>
        <v>7.9740477630468209E-2</v>
      </c>
      <c r="E14" s="1166">
        <f t="shared" si="0"/>
        <v>0.99410035310205069</v>
      </c>
      <c r="F14" s="449"/>
      <c r="G14" s="449"/>
      <c r="H14" s="449"/>
      <c r="I14" s="449"/>
      <c r="J14" s="449"/>
      <c r="K14" s="452"/>
      <c r="L14" s="450"/>
      <c r="M14" s="450"/>
      <c r="O14" s="453"/>
    </row>
    <row r="15" spans="1:15" s="383" customFormat="1" ht="27.75" customHeight="1">
      <c r="A15" s="1035" t="s">
        <v>444</v>
      </c>
      <c r="B15" s="1410">
        <v>2202518.1965998798</v>
      </c>
      <c r="C15" s="1036">
        <v>2173990</v>
      </c>
      <c r="D15" s="1165">
        <f t="shared" si="1"/>
        <v>6.6304951866459128E-2</v>
      </c>
      <c r="E15" s="1166">
        <f t="shared" si="0"/>
        <v>0.98704746383302533</v>
      </c>
      <c r="F15" s="449"/>
      <c r="G15" s="449"/>
      <c r="I15" s="448"/>
      <c r="J15" s="449"/>
      <c r="K15" s="449"/>
      <c r="L15" s="450"/>
      <c r="M15" s="450"/>
      <c r="O15" s="454"/>
    </row>
    <row r="16" spans="1:15" s="383" customFormat="1" ht="27.75" customHeight="1">
      <c r="A16" s="1035" t="s">
        <v>526</v>
      </c>
      <c r="B16" s="1410">
        <v>2299463.3115164302</v>
      </c>
      <c r="C16" s="1036">
        <v>2255713</v>
      </c>
      <c r="D16" s="1165">
        <f t="shared" si="1"/>
        <v>3.7591249269775862E-2</v>
      </c>
      <c r="E16" s="1166">
        <f>C16/B16</f>
        <v>0.98097368577384336</v>
      </c>
      <c r="F16" s="449"/>
      <c r="G16" s="449"/>
      <c r="I16" s="448"/>
      <c r="J16" s="449"/>
      <c r="K16" s="449"/>
      <c r="L16" s="450"/>
      <c r="M16" s="450"/>
      <c r="O16" s="454"/>
    </row>
    <row r="17" spans="1:15" s="383" customFormat="1" ht="27.75" customHeight="1">
      <c r="A17" s="1035" t="s">
        <v>565</v>
      </c>
      <c r="B17" s="1410">
        <v>2045876.3979077199</v>
      </c>
      <c r="C17" s="1036">
        <v>2117050</v>
      </c>
      <c r="D17" s="1165">
        <f t="shared" si="1"/>
        <v>-6.1471915975126246E-2</v>
      </c>
      <c r="E17" s="1166">
        <f>C17/B17</f>
        <v>1.034788808436848</v>
      </c>
      <c r="F17" s="449"/>
      <c r="G17" s="449"/>
      <c r="I17" s="448"/>
      <c r="J17" s="449"/>
      <c r="K17" s="449"/>
      <c r="L17" s="450"/>
      <c r="M17" s="450"/>
      <c r="O17" s="454"/>
    </row>
    <row r="18" spans="1:15" s="383" customFormat="1" ht="27.75" customHeight="1">
      <c r="A18" s="1035" t="s">
        <v>678</v>
      </c>
      <c r="B18" s="1410">
        <v>2170910.4636014798</v>
      </c>
      <c r="C18" s="1036">
        <v>2311186</v>
      </c>
      <c r="D18" s="1165">
        <f>C18/C17-1</f>
        <v>9.1701187973831422E-2</v>
      </c>
      <c r="E18" s="1166">
        <f>C18/B18</f>
        <v>1.0646159934969437</v>
      </c>
      <c r="F18" s="449"/>
      <c r="G18" s="449"/>
      <c r="I18" s="448"/>
      <c r="J18" s="449"/>
      <c r="K18" s="449"/>
      <c r="L18" s="450"/>
      <c r="M18" s="450"/>
      <c r="O18" s="454"/>
    </row>
    <row r="19" spans="1:15" s="383" customFormat="1" ht="27.75" customHeight="1">
      <c r="A19" s="1167" t="s">
        <v>958</v>
      </c>
      <c r="B19" s="1411">
        <v>2253696.5098291901</v>
      </c>
      <c r="C19" s="1168">
        <v>2405039</v>
      </c>
      <c r="D19" s="1169">
        <v>4.0608155293429427E-2</v>
      </c>
      <c r="E19" s="1170">
        <v>1.1424320136191048</v>
      </c>
      <c r="F19" s="449"/>
      <c r="G19" s="449"/>
      <c r="H19" s="449"/>
      <c r="I19" s="448"/>
      <c r="J19" s="449"/>
      <c r="K19" s="449"/>
      <c r="L19" s="450"/>
      <c r="M19" s="450"/>
    </row>
    <row r="20" spans="1:15" s="383" customFormat="1" ht="27.75" customHeight="1">
      <c r="A20" s="1704" t="str">
        <f>+'Resumen EEp'!O6</f>
        <v>Jun.23</v>
      </c>
      <c r="B20" s="1411">
        <f>+'Resumen EEp'!B65</f>
        <v>2229902</v>
      </c>
      <c r="C20" s="1168">
        <f>+'Resumen EEp'!E50</f>
        <v>2389739</v>
      </c>
      <c r="D20" s="1169">
        <f>C20/C18-1</f>
        <v>3.3988177498479155E-2</v>
      </c>
      <c r="E20" s="1170">
        <f>C20/B20</f>
        <v>1.0716789347693307</v>
      </c>
      <c r="F20" s="449"/>
      <c r="G20" s="449"/>
      <c r="H20" s="449"/>
      <c r="I20" s="448"/>
      <c r="J20" s="449"/>
      <c r="K20" s="449"/>
      <c r="L20" s="450"/>
      <c r="M20" s="450"/>
    </row>
    <row r="21" spans="1:15" s="383" customFormat="1" ht="58.5" customHeight="1">
      <c r="A21" s="1985" t="s">
        <v>1005</v>
      </c>
      <c r="B21" s="1986"/>
      <c r="C21" s="1986"/>
      <c r="D21" s="1986"/>
      <c r="E21" s="1986"/>
      <c r="F21" s="449"/>
      <c r="G21" s="449"/>
      <c r="H21" s="449"/>
      <c r="I21" s="448"/>
      <c r="J21" s="449"/>
      <c r="K21" s="449"/>
      <c r="L21" s="450"/>
      <c r="M21" s="450"/>
    </row>
    <row r="22" spans="1:15" s="383" customFormat="1" ht="18">
      <c r="A22" s="1987"/>
      <c r="B22" s="1987"/>
      <c r="C22" s="1987"/>
      <c r="D22" s="1987"/>
      <c r="E22" s="1987"/>
      <c r="F22" s="449"/>
      <c r="G22" s="449"/>
      <c r="H22" s="449"/>
      <c r="I22" s="448"/>
      <c r="J22" s="449"/>
      <c r="K22" s="449"/>
      <c r="M22" s="449"/>
    </row>
    <row r="23" spans="1:15" s="383" customFormat="1">
      <c r="B23" s="449"/>
      <c r="C23" s="449"/>
      <c r="D23" s="449"/>
      <c r="E23" s="449"/>
      <c r="F23" s="449"/>
      <c r="G23" s="449"/>
      <c r="H23" s="449"/>
      <c r="I23" s="448"/>
      <c r="J23" s="449"/>
      <c r="K23" s="449"/>
      <c r="L23" s="449"/>
      <c r="M23" s="449"/>
    </row>
    <row r="24" spans="1:15" s="383" customFormat="1">
      <c r="B24" s="449"/>
      <c r="C24" s="449"/>
      <c r="D24" s="449"/>
      <c r="E24" s="449"/>
      <c r="F24" s="449"/>
      <c r="G24" s="449"/>
      <c r="H24" s="449"/>
      <c r="I24" s="448"/>
      <c r="J24" s="449"/>
      <c r="K24" s="449"/>
      <c r="L24" s="449"/>
      <c r="M24" s="449"/>
    </row>
    <row r="25" spans="1:15" s="383" customFormat="1">
      <c r="B25" s="449"/>
      <c r="C25" s="449"/>
      <c r="D25" s="449"/>
      <c r="E25" s="449"/>
      <c r="F25" s="449"/>
      <c r="G25" s="449"/>
      <c r="H25" s="449"/>
      <c r="I25" s="448"/>
      <c r="J25" s="449"/>
      <c r="K25" s="449"/>
      <c r="L25" s="449"/>
      <c r="M25" s="449"/>
    </row>
    <row r="26" spans="1:15" s="383" customFormat="1">
      <c r="B26" s="449"/>
      <c r="C26" s="449"/>
      <c r="D26" s="449"/>
      <c r="E26" s="449"/>
      <c r="F26" s="449"/>
      <c r="G26" s="449"/>
      <c r="H26" s="449"/>
      <c r="I26" s="448"/>
      <c r="J26" s="449"/>
      <c r="K26" s="449"/>
      <c r="L26" s="449"/>
      <c r="M26" s="449"/>
    </row>
    <row r="27" spans="1:15" s="383" customFormat="1">
      <c r="B27" s="449"/>
      <c r="C27" s="449"/>
      <c r="D27" s="449"/>
      <c r="E27" s="449"/>
      <c r="F27" s="449"/>
      <c r="G27" s="449"/>
      <c r="H27" s="449"/>
      <c r="I27" s="448"/>
      <c r="J27" s="449"/>
      <c r="K27" s="449"/>
      <c r="L27" s="449"/>
      <c r="M27" s="449"/>
    </row>
    <row r="28" spans="1:15" s="383" customFormat="1">
      <c r="B28" s="449"/>
      <c r="C28" s="449"/>
      <c r="D28" s="449"/>
      <c r="E28" s="449"/>
      <c r="F28" s="449"/>
      <c r="G28" s="449"/>
      <c r="H28" s="449"/>
      <c r="I28" s="448"/>
      <c r="J28" s="449"/>
      <c r="K28" s="449"/>
      <c r="L28" s="449"/>
      <c r="M28" s="449"/>
    </row>
    <row r="29" spans="1:15" s="383" customFormat="1">
      <c r="B29" s="449"/>
      <c r="C29" s="449"/>
      <c r="D29" s="449"/>
      <c r="E29" s="449"/>
      <c r="F29" s="449"/>
      <c r="G29" s="449"/>
      <c r="H29" s="449"/>
      <c r="I29" s="448"/>
      <c r="J29" s="449"/>
      <c r="K29" s="449"/>
      <c r="L29" s="449"/>
      <c r="M29" s="449"/>
    </row>
    <row r="30" spans="1:15" s="383" customFormat="1">
      <c r="B30" s="449"/>
      <c r="C30" s="449"/>
      <c r="D30" s="449"/>
      <c r="E30" s="449"/>
      <c r="F30" s="449"/>
      <c r="G30" s="449"/>
      <c r="H30" s="449"/>
      <c r="I30" s="448"/>
      <c r="J30" s="449"/>
      <c r="K30" s="449"/>
      <c r="L30" s="449"/>
      <c r="M30" s="449"/>
    </row>
    <row r="31" spans="1:15" s="383" customFormat="1">
      <c r="B31" s="449"/>
      <c r="C31" s="449"/>
      <c r="D31" s="449"/>
      <c r="E31" s="449"/>
      <c r="F31" s="449"/>
      <c r="G31" s="449"/>
      <c r="H31" s="449"/>
      <c r="I31" s="448"/>
      <c r="J31" s="449"/>
      <c r="K31" s="449"/>
      <c r="L31" s="449"/>
      <c r="M31" s="449"/>
    </row>
    <row r="32" spans="1:15" s="383" customFormat="1">
      <c r="B32" s="449"/>
      <c r="C32" s="449"/>
      <c r="D32" s="449"/>
      <c r="E32" s="449"/>
      <c r="F32" s="449"/>
      <c r="G32" s="449"/>
      <c r="H32" s="449"/>
      <c r="I32" s="448"/>
      <c r="J32" s="449"/>
      <c r="K32" s="449"/>
      <c r="L32" s="449"/>
      <c r="M32" s="449"/>
    </row>
    <row r="33" spans="1:13" s="383" customFormat="1">
      <c r="B33" s="449"/>
      <c r="C33" s="449"/>
      <c r="D33" s="449"/>
      <c r="E33" s="449"/>
      <c r="F33" s="449"/>
      <c r="G33" s="449"/>
      <c r="H33" s="449"/>
      <c r="I33" s="448"/>
      <c r="J33" s="449"/>
      <c r="K33" s="449"/>
      <c r="L33" s="449"/>
      <c r="M33" s="449"/>
    </row>
    <row r="34" spans="1:13" s="383" customFormat="1">
      <c r="B34" s="449"/>
      <c r="C34" s="449"/>
      <c r="D34" s="449"/>
      <c r="E34" s="449"/>
      <c r="F34" s="449"/>
      <c r="G34" s="449"/>
      <c r="H34" s="449"/>
      <c r="I34" s="448"/>
      <c r="J34" s="449"/>
      <c r="K34" s="449"/>
      <c r="L34" s="449"/>
      <c r="M34" s="449"/>
    </row>
    <row r="35" spans="1:13" s="383" customFormat="1">
      <c r="B35" s="449"/>
      <c r="C35" s="449"/>
      <c r="D35" s="449"/>
      <c r="E35" s="449"/>
      <c r="F35" s="449"/>
      <c r="G35" s="449"/>
      <c r="H35" s="449"/>
      <c r="I35" s="448"/>
      <c r="J35" s="449"/>
      <c r="K35" s="449"/>
      <c r="L35" s="449"/>
      <c r="M35" s="449"/>
    </row>
    <row r="36" spans="1:13" s="383" customFormat="1">
      <c r="B36" s="449"/>
      <c r="C36" s="449"/>
      <c r="D36" s="449"/>
      <c r="E36" s="449"/>
      <c r="F36" s="449"/>
      <c r="G36" s="449"/>
      <c r="H36" s="449"/>
      <c r="I36" s="448"/>
      <c r="J36" s="449"/>
      <c r="K36" s="449"/>
      <c r="L36" s="449"/>
      <c r="M36" s="449"/>
    </row>
    <row r="37" spans="1:13" s="383" customFormat="1">
      <c r="B37" s="449"/>
      <c r="C37" s="449"/>
      <c r="D37" s="449"/>
      <c r="E37" s="449"/>
      <c r="F37" s="449"/>
      <c r="G37" s="449"/>
      <c r="H37" s="449"/>
      <c r="I37" s="448"/>
      <c r="J37" s="449"/>
      <c r="K37" s="449"/>
      <c r="L37" s="449"/>
      <c r="M37" s="449"/>
    </row>
    <row r="38" spans="1:13" s="383" customFormat="1">
      <c r="B38" s="449"/>
      <c r="C38" s="449"/>
      <c r="D38" s="449"/>
      <c r="E38" s="449"/>
      <c r="F38" s="449"/>
      <c r="G38" s="449"/>
      <c r="H38" s="449"/>
      <c r="I38" s="448"/>
      <c r="J38" s="449"/>
      <c r="K38" s="449"/>
      <c r="L38" s="449"/>
      <c r="M38" s="449"/>
    </row>
    <row r="39" spans="1:13" s="383" customFormat="1">
      <c r="B39" s="449"/>
      <c r="C39" s="449"/>
      <c r="D39" s="449"/>
      <c r="E39" s="449"/>
      <c r="I39" s="448"/>
    </row>
    <row r="40" spans="1:13" s="383" customFormat="1">
      <c r="B40" s="449"/>
      <c r="C40" s="449"/>
      <c r="D40" s="449"/>
      <c r="E40" s="449"/>
      <c r="I40" s="448"/>
    </row>
    <row r="41" spans="1:13" s="383" customFormat="1">
      <c r="B41" s="449"/>
      <c r="C41" s="449"/>
      <c r="D41" s="449"/>
      <c r="E41" s="449"/>
      <c r="I41" s="448"/>
    </row>
    <row r="42" spans="1:13" s="383" customFormat="1">
      <c r="I42" s="448"/>
    </row>
    <row r="43" spans="1:13" s="383" customFormat="1">
      <c r="I43" s="448"/>
    </row>
    <row r="44" spans="1:13" s="383" customFormat="1">
      <c r="I44" s="448"/>
    </row>
    <row r="45" spans="1:13">
      <c r="A45" s="383"/>
      <c r="B45" s="383"/>
      <c r="C45" s="383"/>
      <c r="D45" s="383"/>
      <c r="E45" s="383"/>
    </row>
    <row r="46" spans="1:13">
      <c r="A46" s="383"/>
      <c r="B46" s="383"/>
      <c r="C46" s="383"/>
      <c r="D46" s="383"/>
      <c r="E46" s="383"/>
    </row>
    <row r="47" spans="1:13" ht="57.75" customHeight="1">
      <c r="A47" s="383"/>
      <c r="B47" s="383"/>
      <c r="C47" s="383"/>
      <c r="D47" s="383"/>
      <c r="E47" s="383"/>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O59"/>
  <sheetViews>
    <sheetView showGridLines="0" view="pageBreakPreview" topLeftCell="A16" zoomScale="25" zoomScaleNormal="100" zoomScaleSheetLayoutView="25" workbookViewId="0">
      <selection activeCell="A6" sqref="A6:J27"/>
    </sheetView>
  </sheetViews>
  <sheetFormatPr baseColWidth="10" defaultColWidth="11.5703125" defaultRowHeight="28.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3" max="13" width="33.140625" style="1563" customWidth="1"/>
    <col min="14" max="15" width="27" style="1564" bestFit="1" customWidth="1"/>
    <col min="16" max="16" width="25.85546875" style="1565" bestFit="1" customWidth="1"/>
    <col min="17" max="17" width="13.85546875" style="1564" customWidth="1"/>
    <col min="18" max="18" width="18.28515625" style="1564" customWidth="1"/>
    <col min="19" max="20" width="11.5703125" style="1564"/>
    <col min="32" max="34" width="15.140625" customWidth="1"/>
    <col min="35" max="35" width="20.85546875" customWidth="1"/>
    <col min="38" max="41" width="0" hidden="1" customWidth="1"/>
  </cols>
  <sheetData>
    <row r="1" spans="1:41" s="707" customFormat="1" ht="190.5" customHeight="1">
      <c r="A1" s="1988" t="s">
        <v>700</v>
      </c>
      <c r="B1" s="1988"/>
      <c r="C1" s="1988"/>
      <c r="D1" s="1988"/>
      <c r="E1" s="1988"/>
      <c r="F1" s="1988"/>
      <c r="G1" s="1988"/>
      <c r="H1" s="1988"/>
      <c r="I1" s="1988"/>
      <c r="J1" s="1988"/>
      <c r="K1" s="1988"/>
      <c r="M1" s="1560"/>
      <c r="N1" s="1561"/>
      <c r="O1" s="1561"/>
      <c r="P1" s="1562"/>
      <c r="Q1" s="1561"/>
      <c r="R1" s="1561"/>
      <c r="S1" s="1561"/>
      <c r="T1" s="1561"/>
    </row>
    <row r="2" spans="1:41" s="707" customFormat="1" ht="70.5" customHeight="1">
      <c r="A2" s="1992" t="str">
        <f>+'Resumen EEp'!O10</f>
        <v>Período: Junio 2023</v>
      </c>
      <c r="B2" s="1992"/>
      <c r="C2" s="1992"/>
      <c r="D2" s="1992"/>
      <c r="E2" s="1992"/>
      <c r="F2" s="1992"/>
      <c r="G2" s="1992"/>
      <c r="H2" s="1992"/>
      <c r="I2" s="1992"/>
      <c r="J2" s="1992"/>
      <c r="K2" s="1992"/>
      <c r="M2" s="1560"/>
      <c r="N2" s="1561"/>
      <c r="O2" s="1561"/>
      <c r="P2" s="1562"/>
      <c r="Q2" s="1561"/>
      <c r="R2" s="1561"/>
      <c r="S2" s="1561"/>
      <c r="T2" s="1561"/>
    </row>
    <row r="3" spans="1:41" ht="22.5" customHeight="1"/>
    <row r="4" spans="1:41" ht="133.5" customHeight="1">
      <c r="A4" s="1233" t="s">
        <v>436</v>
      </c>
      <c r="B4" s="1234" t="s">
        <v>401</v>
      </c>
      <c r="C4" s="1234" t="s">
        <v>8</v>
      </c>
      <c r="D4" s="1234" t="s">
        <v>79</v>
      </c>
      <c r="E4" s="1234" t="s">
        <v>437</v>
      </c>
      <c r="F4" s="1234" t="s">
        <v>41</v>
      </c>
      <c r="G4" s="1235" t="s">
        <v>438</v>
      </c>
      <c r="H4" s="9"/>
      <c r="L4" s="82"/>
      <c r="M4" s="1566" t="s">
        <v>482</v>
      </c>
      <c r="N4" s="1567">
        <v>2413176</v>
      </c>
      <c r="O4" s="1567">
        <v>1298515</v>
      </c>
      <c r="P4" s="1567">
        <v>1114661</v>
      </c>
    </row>
    <row r="5" spans="1:41" s="36" customFormat="1" ht="55.5" customHeight="1">
      <c r="A5" s="1236" t="s">
        <v>80</v>
      </c>
      <c r="B5" s="1237">
        <f>+D5+F5</f>
        <v>39904</v>
      </c>
      <c r="C5" s="1238">
        <f t="shared" ref="C5:C20" si="0">+B5/$B$21</f>
        <v>1.6698057821377146E-2</v>
      </c>
      <c r="D5" s="1239">
        <f>+'Resumen EEp'!F51</f>
        <v>23662</v>
      </c>
      <c r="E5" s="1240">
        <f>D5/B5</f>
        <v>0.59297313552526065</v>
      </c>
      <c r="F5" s="1239">
        <f>+'Resumen EEp'!G51</f>
        <v>16242</v>
      </c>
      <c r="G5" s="1241">
        <f>+F5/B5</f>
        <v>0.40702686447473935</v>
      </c>
      <c r="H5" s="53"/>
      <c r="I5" s="1222"/>
      <c r="J5" s="1222"/>
      <c r="K5" s="1222"/>
      <c r="L5" s="83"/>
      <c r="M5" s="1568" t="s">
        <v>484</v>
      </c>
      <c r="N5" s="1569">
        <v>40882</v>
      </c>
      <c r="O5" s="1569">
        <v>23688</v>
      </c>
      <c r="P5" s="1570">
        <v>17194</v>
      </c>
      <c r="Q5" s="1571"/>
      <c r="R5" s="1571"/>
      <c r="S5" s="1571"/>
      <c r="T5" s="1571"/>
      <c r="AL5" s="1990" t="s">
        <v>77</v>
      </c>
      <c r="AM5" s="1991"/>
      <c r="AN5" s="1991"/>
    </row>
    <row r="6" spans="1:41" s="36" customFormat="1" ht="55.5" customHeight="1">
      <c r="A6" s="1236" t="s">
        <v>16</v>
      </c>
      <c r="B6" s="1237">
        <f t="shared" ref="B6:B20" si="1">+D6+F6</f>
        <v>290744</v>
      </c>
      <c r="C6" s="1238">
        <f t="shared" si="0"/>
        <v>0.12166349546958893</v>
      </c>
      <c r="D6" s="1239">
        <f>+'Resumen EEp'!F52</f>
        <v>159851</v>
      </c>
      <c r="E6" s="1240">
        <f t="shared" ref="E6:E21" si="2">D6/B6</f>
        <v>0.54979982390006332</v>
      </c>
      <c r="F6" s="1239">
        <f>+'Resumen EEp'!G52</f>
        <v>130893</v>
      </c>
      <c r="G6" s="1241">
        <f t="shared" ref="G6:G21" si="3">+F6/B6</f>
        <v>0.45020017609993673</v>
      </c>
      <c r="H6" s="53"/>
      <c r="I6" s="132"/>
      <c r="J6" s="132"/>
      <c r="K6" s="132"/>
      <c r="L6" s="1242"/>
      <c r="M6" s="1572" t="s">
        <v>486</v>
      </c>
      <c r="N6" s="1573">
        <v>294970</v>
      </c>
      <c r="O6" s="1573">
        <v>159501</v>
      </c>
      <c r="P6" s="1574">
        <v>135469</v>
      </c>
      <c r="Q6" s="1571"/>
      <c r="R6" s="1571"/>
      <c r="S6" s="1571"/>
      <c r="T6" s="1571"/>
      <c r="AL6" s="26" t="s">
        <v>78</v>
      </c>
      <c r="AM6" s="26" t="s">
        <v>79</v>
      </c>
      <c r="AN6" s="26" t="s">
        <v>41</v>
      </c>
    </row>
    <row r="7" spans="1:41" s="36" customFormat="1" ht="55.5" customHeight="1">
      <c r="A7" s="1236" t="s">
        <v>17</v>
      </c>
      <c r="B7" s="1237">
        <f t="shared" si="1"/>
        <v>363773</v>
      </c>
      <c r="C7" s="1238">
        <f t="shared" si="0"/>
        <v>0.15222289965556909</v>
      </c>
      <c r="D7" s="1239">
        <f>+'Resumen EEp'!F53</f>
        <v>193006</v>
      </c>
      <c r="E7" s="1240">
        <f t="shared" si="2"/>
        <v>0.53056713939737143</v>
      </c>
      <c r="F7" s="1239">
        <f>+'Resumen EEp'!G53</f>
        <v>170767</v>
      </c>
      <c r="G7" s="1241">
        <f t="shared" si="3"/>
        <v>0.46943286060262857</v>
      </c>
      <c r="H7" s="53"/>
      <c r="I7" s="132"/>
      <c r="J7" s="132"/>
      <c r="K7" s="132"/>
      <c r="L7" s="1243"/>
      <c r="M7" s="1572" t="s">
        <v>487</v>
      </c>
      <c r="N7" s="1573">
        <v>369753</v>
      </c>
      <c r="O7" s="1573">
        <v>194154</v>
      </c>
      <c r="P7" s="1574">
        <v>175599</v>
      </c>
      <c r="Q7" s="1571"/>
      <c r="R7" s="1571"/>
      <c r="S7" s="1571"/>
      <c r="T7" s="1571"/>
      <c r="AL7" s="1244" t="s">
        <v>80</v>
      </c>
      <c r="AM7" s="1245">
        <v>13968</v>
      </c>
      <c r="AN7" s="1245">
        <f>8829*-1</f>
        <v>-8829</v>
      </c>
    </row>
    <row r="8" spans="1:41" s="36" customFormat="1" ht="55.5" customHeight="1">
      <c r="A8" s="1236" t="s">
        <v>18</v>
      </c>
      <c r="B8" s="1237">
        <f t="shared" si="1"/>
        <v>369910</v>
      </c>
      <c r="C8" s="1238">
        <f t="shared" si="0"/>
        <v>0.15479096252770699</v>
      </c>
      <c r="D8" s="1239">
        <f>+'Resumen EEp'!F54</f>
        <v>195514</v>
      </c>
      <c r="E8" s="1240">
        <f t="shared" si="2"/>
        <v>0.52854478116298564</v>
      </c>
      <c r="F8" s="1239">
        <f>+'Resumen EEp'!G54</f>
        <v>174396</v>
      </c>
      <c r="G8" s="1241">
        <f t="shared" si="3"/>
        <v>0.47145521883701441</v>
      </c>
      <c r="H8" s="53"/>
      <c r="I8" s="132"/>
      <c r="J8" s="132"/>
      <c r="K8" s="132"/>
      <c r="L8" s="1222"/>
      <c r="M8" s="1572" t="s">
        <v>488</v>
      </c>
      <c r="N8" s="1573">
        <v>370527</v>
      </c>
      <c r="O8" s="1573">
        <v>194298</v>
      </c>
      <c r="P8" s="1574">
        <v>176229</v>
      </c>
      <c r="Q8" s="1571"/>
      <c r="R8" s="1571"/>
      <c r="S8" s="1571"/>
      <c r="T8" s="1571"/>
      <c r="AL8" s="1244" t="s">
        <v>16</v>
      </c>
      <c r="AM8" s="1245">
        <v>94691</v>
      </c>
      <c r="AN8" s="1245">
        <f>65301*-1</f>
        <v>-65301</v>
      </c>
    </row>
    <row r="9" spans="1:41" s="36" customFormat="1" ht="55.5" customHeight="1">
      <c r="A9" s="1236" t="s">
        <v>19</v>
      </c>
      <c r="B9" s="1237">
        <f t="shared" si="1"/>
        <v>304235</v>
      </c>
      <c r="C9" s="1238">
        <f t="shared" si="0"/>
        <v>0.12730888184860356</v>
      </c>
      <c r="D9" s="1239">
        <f>+'Resumen EEp'!F55</f>
        <v>160132</v>
      </c>
      <c r="E9" s="1240">
        <f t="shared" si="2"/>
        <v>0.52634312291485197</v>
      </c>
      <c r="F9" s="1239">
        <f>+'Resumen EEp'!G55</f>
        <v>144103</v>
      </c>
      <c r="G9" s="1241">
        <f t="shared" si="3"/>
        <v>0.47365687708514798</v>
      </c>
      <c r="H9" s="53"/>
      <c r="I9" s="132"/>
      <c r="J9" s="132"/>
      <c r="K9" s="132"/>
      <c r="L9" s="83"/>
      <c r="M9" s="1572" t="s">
        <v>489</v>
      </c>
      <c r="N9" s="1573">
        <v>305731</v>
      </c>
      <c r="O9" s="1573">
        <v>160440</v>
      </c>
      <c r="P9" s="1574">
        <v>145291</v>
      </c>
      <c r="Q9" s="1571"/>
      <c r="R9" s="1571"/>
      <c r="S9" s="1571"/>
      <c r="T9" s="1571"/>
      <c r="AL9" s="1244" t="s">
        <v>17</v>
      </c>
      <c r="AM9" s="1245">
        <v>114856</v>
      </c>
      <c r="AN9" s="1245">
        <v>-87226</v>
      </c>
      <c r="AO9" s="1245" t="e">
        <f t="shared" ref="AO9:AO21" si="4">AN9*$C$34</f>
        <v>#VALUE!</v>
      </c>
    </row>
    <row r="10" spans="1:41" s="36" customFormat="1" ht="55.5" customHeight="1">
      <c r="A10" s="1236" t="s">
        <v>20</v>
      </c>
      <c r="B10" s="1237">
        <f t="shared" si="1"/>
        <v>277881</v>
      </c>
      <c r="C10" s="1238">
        <f t="shared" si="0"/>
        <v>0.11628089929486024</v>
      </c>
      <c r="D10" s="1239">
        <f>+'Resumen EEp'!F56</f>
        <v>147923</v>
      </c>
      <c r="E10" s="1240">
        <f t="shared" si="2"/>
        <v>0.53232498803444639</v>
      </c>
      <c r="F10" s="1239">
        <f>+'Resumen EEp'!G56</f>
        <v>129958</v>
      </c>
      <c r="G10" s="1241">
        <f t="shared" si="3"/>
        <v>0.46767501196555361</v>
      </c>
      <c r="H10" s="53"/>
      <c r="I10" s="132"/>
      <c r="J10" s="132"/>
      <c r="K10" s="132"/>
      <c r="L10" s="1222"/>
      <c r="M10" s="1572" t="s">
        <v>491</v>
      </c>
      <c r="N10" s="1573">
        <v>278796</v>
      </c>
      <c r="O10" s="1573">
        <v>148026</v>
      </c>
      <c r="P10" s="1574">
        <v>130770</v>
      </c>
      <c r="Q10" s="1571"/>
      <c r="R10" s="1571"/>
      <c r="S10" s="1571"/>
      <c r="T10" s="1571"/>
      <c r="AL10" s="1244" t="s">
        <v>18</v>
      </c>
      <c r="AM10" s="1245">
        <v>110599</v>
      </c>
      <c r="AN10" s="1245">
        <v>-88163</v>
      </c>
      <c r="AO10" s="1245" t="e">
        <f t="shared" si="4"/>
        <v>#VALUE!</v>
      </c>
    </row>
    <row r="11" spans="1:41" s="36" customFormat="1" ht="55.5" customHeight="1">
      <c r="A11" s="1236" t="s">
        <v>21</v>
      </c>
      <c r="B11" s="1237">
        <f t="shared" si="1"/>
        <v>221313</v>
      </c>
      <c r="C11" s="1238">
        <f t="shared" si="0"/>
        <v>9.2609695033641748E-2</v>
      </c>
      <c r="D11" s="1239">
        <f>+'Resumen EEp'!F57</f>
        <v>119822</v>
      </c>
      <c r="E11" s="1240">
        <f t="shared" si="2"/>
        <v>0.54141419618368558</v>
      </c>
      <c r="F11" s="1239">
        <f>+'Resumen EEp'!G57</f>
        <v>101491</v>
      </c>
      <c r="G11" s="1241">
        <f t="shared" si="3"/>
        <v>0.45858580381631447</v>
      </c>
      <c r="H11" s="53"/>
      <c r="I11" s="132"/>
      <c r="J11" s="132"/>
      <c r="K11" s="132"/>
      <c r="L11" s="1222"/>
      <c r="M11" s="1572" t="s">
        <v>492</v>
      </c>
      <c r="N11" s="1573">
        <v>222410</v>
      </c>
      <c r="O11" s="1573">
        <v>120316</v>
      </c>
      <c r="P11" s="1574">
        <v>102094</v>
      </c>
      <c r="Q11" s="1571"/>
      <c r="R11" s="1571"/>
      <c r="S11" s="1571"/>
      <c r="T11" s="1571"/>
      <c r="AL11" s="1244" t="s">
        <v>19</v>
      </c>
      <c r="AM11" s="1245">
        <v>94068</v>
      </c>
      <c r="AN11" s="1245">
        <v>-78209</v>
      </c>
      <c r="AO11" s="1245" t="e">
        <f t="shared" si="4"/>
        <v>#VALUE!</v>
      </c>
    </row>
    <row r="12" spans="1:41" s="36" customFormat="1" ht="55.5" customHeight="1">
      <c r="A12" s="1236" t="s">
        <v>22</v>
      </c>
      <c r="B12" s="1237">
        <f t="shared" si="1"/>
        <v>182275</v>
      </c>
      <c r="C12" s="1238">
        <f t="shared" si="0"/>
        <v>7.6274019882505997E-2</v>
      </c>
      <c r="D12" s="1239">
        <f>+'Resumen EEp'!F58</f>
        <v>100623</v>
      </c>
      <c r="E12" s="1240">
        <f t="shared" si="2"/>
        <v>0.55203950075435471</v>
      </c>
      <c r="F12" s="1239">
        <f>+'Resumen EEp'!G58</f>
        <v>81652</v>
      </c>
      <c r="G12" s="1241">
        <f t="shared" si="3"/>
        <v>0.44796049924564529</v>
      </c>
      <c r="H12" s="53"/>
      <c r="I12" s="132"/>
      <c r="J12" s="132"/>
      <c r="K12" s="132"/>
      <c r="L12" s="83"/>
      <c r="M12" s="1572" t="s">
        <v>493</v>
      </c>
      <c r="N12" s="1573">
        <v>182692</v>
      </c>
      <c r="O12" s="1573">
        <v>100431</v>
      </c>
      <c r="P12" s="1574">
        <v>82261</v>
      </c>
      <c r="Q12" s="1571"/>
      <c r="R12" s="1571"/>
      <c r="S12" s="1571"/>
      <c r="T12" s="1571"/>
      <c r="AL12" s="1244" t="s">
        <v>20</v>
      </c>
      <c r="AM12" s="1245">
        <v>82896</v>
      </c>
      <c r="AN12" s="1245">
        <v>-70646</v>
      </c>
      <c r="AO12" s="1245" t="e">
        <f t="shared" si="4"/>
        <v>#VALUE!</v>
      </c>
    </row>
    <row r="13" spans="1:41" s="36" customFormat="1" ht="55.5" customHeight="1">
      <c r="A13" s="1236" t="s">
        <v>23</v>
      </c>
      <c r="B13" s="1237">
        <f t="shared" si="1"/>
        <v>144082</v>
      </c>
      <c r="C13" s="1238">
        <f t="shared" si="0"/>
        <v>6.0291939831086154E-2</v>
      </c>
      <c r="D13" s="1239">
        <f>+'Resumen EEp'!F59</f>
        <v>80238</v>
      </c>
      <c r="E13" s="1240">
        <f t="shared" si="2"/>
        <v>0.55689121472494829</v>
      </c>
      <c r="F13" s="1239">
        <f>+'Resumen EEp'!G59</f>
        <v>63844</v>
      </c>
      <c r="G13" s="1241">
        <f t="shared" si="3"/>
        <v>0.44310878527505171</v>
      </c>
      <c r="H13" s="53"/>
      <c r="I13" s="132"/>
      <c r="J13" s="132"/>
      <c r="K13" s="132"/>
      <c r="L13" s="83"/>
      <c r="M13" s="1572" t="s">
        <v>494</v>
      </c>
      <c r="N13" s="1573">
        <v>146064</v>
      </c>
      <c r="O13" s="1573">
        <v>81241</v>
      </c>
      <c r="P13" s="1574">
        <v>64823</v>
      </c>
      <c r="Q13" s="1571"/>
      <c r="R13" s="1571"/>
      <c r="S13" s="1571"/>
      <c r="T13" s="1571"/>
      <c r="AL13" s="1244" t="s">
        <v>21</v>
      </c>
      <c r="AM13" s="1245">
        <v>68381</v>
      </c>
      <c r="AN13" s="1245">
        <v>-56998</v>
      </c>
      <c r="AO13" s="1245" t="e">
        <f t="shared" si="4"/>
        <v>#VALUE!</v>
      </c>
    </row>
    <row r="14" spans="1:41" s="36" customFormat="1" ht="55.5" customHeight="1">
      <c r="A14" s="1236" t="s">
        <v>24</v>
      </c>
      <c r="B14" s="1237">
        <f t="shared" si="1"/>
        <v>91060</v>
      </c>
      <c r="C14" s="1238">
        <f t="shared" si="0"/>
        <v>3.8104579621456566E-2</v>
      </c>
      <c r="D14" s="1239">
        <f>+'Resumen EEp'!F60</f>
        <v>51907</v>
      </c>
      <c r="E14" s="1240">
        <f t="shared" si="2"/>
        <v>0.57003074895673178</v>
      </c>
      <c r="F14" s="1239">
        <f>+'Resumen EEp'!G60</f>
        <v>39153</v>
      </c>
      <c r="G14" s="1241">
        <f t="shared" si="3"/>
        <v>0.42996925104326816</v>
      </c>
      <c r="H14" s="53"/>
      <c r="I14" s="132"/>
      <c r="J14" s="132"/>
      <c r="K14" s="132"/>
      <c r="L14" s="83"/>
      <c r="M14" s="1572" t="s">
        <v>496</v>
      </c>
      <c r="N14" s="1573">
        <v>91593</v>
      </c>
      <c r="O14" s="1573">
        <v>51880</v>
      </c>
      <c r="P14" s="1574">
        <v>39713</v>
      </c>
      <c r="Q14" s="1571"/>
      <c r="R14" s="1571"/>
      <c r="S14" s="1571"/>
      <c r="T14" s="1571"/>
      <c r="AL14" s="1244" t="s">
        <v>22</v>
      </c>
      <c r="AM14" s="1245">
        <v>53231</v>
      </c>
      <c r="AN14" s="1245">
        <v>-40454</v>
      </c>
      <c r="AO14" s="1245" t="e">
        <f t="shared" si="4"/>
        <v>#VALUE!</v>
      </c>
    </row>
    <row r="15" spans="1:41" s="36" customFormat="1" ht="55.5" customHeight="1">
      <c r="A15" s="1236" t="s">
        <v>81</v>
      </c>
      <c r="B15" s="1237">
        <f t="shared" si="1"/>
        <v>52859</v>
      </c>
      <c r="C15" s="1238">
        <f t="shared" si="0"/>
        <v>2.2119151924122258E-2</v>
      </c>
      <c r="D15" s="1239">
        <f>+'Resumen EEp'!F61</f>
        <v>31534</v>
      </c>
      <c r="E15" s="1240">
        <f t="shared" si="2"/>
        <v>0.59656822868385706</v>
      </c>
      <c r="F15" s="1239">
        <f>+'Resumen EEp'!G61</f>
        <v>21325</v>
      </c>
      <c r="G15" s="1241">
        <f t="shared" si="3"/>
        <v>0.40343177131614294</v>
      </c>
      <c r="H15" s="53"/>
      <c r="I15" s="132"/>
      <c r="J15" s="132"/>
      <c r="K15" s="132"/>
      <c r="L15" s="83"/>
      <c r="M15" s="1572" t="s">
        <v>497</v>
      </c>
      <c r="N15" s="1573">
        <v>54331</v>
      </c>
      <c r="O15" s="1573">
        <v>32010</v>
      </c>
      <c r="P15" s="1574">
        <v>22321</v>
      </c>
      <c r="Q15" s="1571"/>
      <c r="R15" s="1571"/>
      <c r="S15" s="1571"/>
      <c r="T15" s="1571"/>
      <c r="AL15" s="1244" t="s">
        <v>23</v>
      </c>
      <c r="AM15" s="1245">
        <v>39299</v>
      </c>
      <c r="AN15" s="1245">
        <v>-25509</v>
      </c>
      <c r="AO15" s="1245" t="e">
        <f t="shared" si="4"/>
        <v>#VALUE!</v>
      </c>
    </row>
    <row r="16" spans="1:41" s="36" customFormat="1" ht="55.5" customHeight="1">
      <c r="A16" s="1236" t="s">
        <v>82</v>
      </c>
      <c r="B16" s="1237">
        <f t="shared" si="1"/>
        <v>27677</v>
      </c>
      <c r="C16" s="1238">
        <f t="shared" si="0"/>
        <v>1.1581599496848819E-2</v>
      </c>
      <c r="D16" s="1239">
        <f>+'Resumen EEp'!F62</f>
        <v>16840</v>
      </c>
      <c r="E16" s="1240">
        <f t="shared" si="2"/>
        <v>0.60844744733894573</v>
      </c>
      <c r="F16" s="1239">
        <f>+'Resumen EEp'!G62</f>
        <v>10837</v>
      </c>
      <c r="G16" s="1241">
        <f t="shared" si="3"/>
        <v>0.39155255266105432</v>
      </c>
      <c r="H16" s="53"/>
      <c r="I16" s="132"/>
      <c r="J16" s="132"/>
      <c r="K16" s="132"/>
      <c r="L16" s="83"/>
      <c r="M16" s="1572" t="s">
        <v>498</v>
      </c>
      <c r="N16" s="1573">
        <v>29329</v>
      </c>
      <c r="O16" s="1573">
        <v>17494</v>
      </c>
      <c r="P16" s="1574">
        <v>11835</v>
      </c>
      <c r="Q16" s="1571"/>
      <c r="R16" s="1571"/>
      <c r="S16" s="1571"/>
      <c r="T16" s="1571"/>
      <c r="AL16" s="1244" t="s">
        <v>24</v>
      </c>
      <c r="AM16" s="1245">
        <v>25049</v>
      </c>
      <c r="AN16" s="1245">
        <v>-13161</v>
      </c>
      <c r="AO16" s="1245" t="e">
        <f t="shared" si="4"/>
        <v>#VALUE!</v>
      </c>
    </row>
    <row r="17" spans="1:41" s="36" customFormat="1" ht="55.5" customHeight="1">
      <c r="A17" s="1236" t="s">
        <v>83</v>
      </c>
      <c r="B17" s="1237">
        <f t="shared" si="1"/>
        <v>13556</v>
      </c>
      <c r="C17" s="1238">
        <f t="shared" si="0"/>
        <v>5.6725860020696824E-3</v>
      </c>
      <c r="D17" s="1239">
        <f>+'Resumen EEp'!F63</f>
        <v>8110</v>
      </c>
      <c r="E17" s="1240">
        <f t="shared" si="2"/>
        <v>0.59825907347300089</v>
      </c>
      <c r="F17" s="1239">
        <f>+'Resumen EEp'!G63</f>
        <v>5446</v>
      </c>
      <c r="G17" s="1241">
        <f t="shared" si="3"/>
        <v>0.40174092652699911</v>
      </c>
      <c r="H17" s="53"/>
      <c r="I17" s="132"/>
      <c r="J17" s="132"/>
      <c r="K17" s="132"/>
      <c r="L17" s="83"/>
      <c r="M17" s="1572" t="s">
        <v>499</v>
      </c>
      <c r="N17" s="1573">
        <v>14440</v>
      </c>
      <c r="O17" s="1573">
        <v>8450</v>
      </c>
      <c r="P17" s="1574">
        <v>5990</v>
      </c>
      <c r="Q17" s="1571"/>
      <c r="R17" s="1571"/>
      <c r="S17" s="1571"/>
      <c r="T17" s="1571"/>
      <c r="AL17" s="1244" t="s">
        <v>81</v>
      </c>
      <c r="AM17" s="1245">
        <v>13405</v>
      </c>
      <c r="AN17" s="1245">
        <v>-5601</v>
      </c>
      <c r="AO17" s="1245" t="e">
        <f t="shared" si="4"/>
        <v>#VALUE!</v>
      </c>
    </row>
    <row r="18" spans="1:41" s="36" customFormat="1" ht="55.5" customHeight="1">
      <c r="A18" s="1236" t="s">
        <v>84</v>
      </c>
      <c r="B18" s="1237">
        <f t="shared" si="1"/>
        <v>6471</v>
      </c>
      <c r="C18" s="1238">
        <f t="shared" si="0"/>
        <v>2.7078270890670488E-3</v>
      </c>
      <c r="D18" s="1239">
        <f>+'Resumen EEp'!F64</f>
        <v>3788</v>
      </c>
      <c r="E18" s="1240">
        <f t="shared" si="2"/>
        <v>0.58538093030443517</v>
      </c>
      <c r="F18" s="1239">
        <f>+'Resumen EEp'!G64</f>
        <v>2683</v>
      </c>
      <c r="G18" s="1241">
        <f t="shared" si="3"/>
        <v>0.41461906969556483</v>
      </c>
      <c r="H18" s="53"/>
      <c r="I18" s="132"/>
      <c r="J18" s="132"/>
      <c r="K18" s="132"/>
      <c r="L18" s="1222"/>
      <c r="M18" s="1572" t="s">
        <v>500</v>
      </c>
      <c r="N18" s="1573">
        <v>7157</v>
      </c>
      <c r="O18" s="1573">
        <v>4122</v>
      </c>
      <c r="P18" s="1574">
        <v>3035</v>
      </c>
      <c r="Q18" s="1571"/>
      <c r="R18" s="1571"/>
      <c r="S18" s="1571"/>
      <c r="T18" s="1571"/>
      <c r="AL18" s="1244" t="s">
        <v>82</v>
      </c>
      <c r="AM18" s="1245">
        <v>7875</v>
      </c>
      <c r="AN18" s="1245">
        <v>-2898</v>
      </c>
      <c r="AO18" s="1245" t="e">
        <f t="shared" si="4"/>
        <v>#VALUE!</v>
      </c>
    </row>
    <row r="19" spans="1:41" s="36" customFormat="1" ht="55.5" customHeight="1">
      <c r="A19" s="1236" t="s">
        <v>85</v>
      </c>
      <c r="B19" s="1237">
        <f t="shared" si="1"/>
        <v>3997</v>
      </c>
      <c r="C19" s="1238">
        <f t="shared" si="0"/>
        <v>1.6725675900171526E-3</v>
      </c>
      <c r="D19" s="1239">
        <f>+'Resumen EEp'!F65</f>
        <v>2239</v>
      </c>
      <c r="E19" s="1240">
        <f t="shared" si="2"/>
        <v>0.56017012759569673</v>
      </c>
      <c r="F19" s="1239">
        <f>+'Resumen EEp'!G65</f>
        <v>1758</v>
      </c>
      <c r="G19" s="1241">
        <f t="shared" si="3"/>
        <v>0.43982987240430321</v>
      </c>
      <c r="H19" s="53"/>
      <c r="I19" s="132"/>
      <c r="J19" s="132"/>
      <c r="K19" s="132"/>
      <c r="L19" s="1222"/>
      <c r="M19" s="1575" t="s">
        <v>502</v>
      </c>
      <c r="N19" s="1576">
        <v>4499</v>
      </c>
      <c r="O19" s="1576">
        <v>2462</v>
      </c>
      <c r="P19" s="1577">
        <v>2037</v>
      </c>
      <c r="Q19" s="1571"/>
      <c r="R19" s="1571"/>
      <c r="S19" s="1571"/>
      <c r="T19" s="1571"/>
      <c r="AL19" s="1244" t="s">
        <v>83</v>
      </c>
      <c r="AM19" s="1245">
        <v>3939</v>
      </c>
      <c r="AN19" s="1245">
        <v>-1434</v>
      </c>
      <c r="AO19" s="1245" t="e">
        <f t="shared" si="4"/>
        <v>#VALUE!</v>
      </c>
    </row>
    <row r="20" spans="1:41" s="36" customFormat="1" ht="55.5" customHeight="1">
      <c r="A20" s="1236" t="s">
        <v>391</v>
      </c>
      <c r="B20" s="1237">
        <f t="shared" si="1"/>
        <v>2</v>
      </c>
      <c r="C20" s="1238">
        <f t="shared" si="0"/>
        <v>8.3691147861753944E-7</v>
      </c>
      <c r="D20" s="1239">
        <f>+'Resumen EEp'!F66</f>
        <v>2</v>
      </c>
      <c r="E20" s="1240">
        <f t="shared" si="2"/>
        <v>1</v>
      </c>
      <c r="F20" s="1239">
        <f>+'Resumen EEp'!G66</f>
        <v>0</v>
      </c>
      <c r="G20" s="1241">
        <f t="shared" si="3"/>
        <v>0</v>
      </c>
      <c r="H20" s="53"/>
      <c r="I20" s="132"/>
      <c r="J20" s="132"/>
      <c r="K20" s="132"/>
      <c r="L20" s="83"/>
      <c r="M20" s="1578" t="s">
        <v>1124</v>
      </c>
      <c r="N20" s="1579">
        <v>2</v>
      </c>
      <c r="O20" s="1579">
        <v>2</v>
      </c>
      <c r="P20" s="1580">
        <v>0</v>
      </c>
      <c r="Q20" s="1571"/>
      <c r="R20" s="1571"/>
      <c r="S20" s="1571"/>
      <c r="T20" s="1571"/>
      <c r="AL20" s="1244" t="s">
        <v>84</v>
      </c>
      <c r="AM20" s="1245">
        <v>1841</v>
      </c>
      <c r="AN20" s="1245">
        <v>-673</v>
      </c>
      <c r="AO20" s="1245" t="e">
        <f t="shared" si="4"/>
        <v>#VALUE!</v>
      </c>
    </row>
    <row r="21" spans="1:41" s="36" customFormat="1" ht="55.5" customHeight="1">
      <c r="A21" s="1230" t="s">
        <v>1</v>
      </c>
      <c r="B21" s="1231">
        <f>SUM(B5:B20)</f>
        <v>2389739</v>
      </c>
      <c r="C21" s="1232">
        <f>SUM(C5:C19)</f>
        <v>0.99999916308852121</v>
      </c>
      <c r="D21" s="1231">
        <f>SUM(D5:D20)</f>
        <v>1295191</v>
      </c>
      <c r="E21" s="1246">
        <f t="shared" si="2"/>
        <v>0.54198010745106473</v>
      </c>
      <c r="F21" s="1231">
        <f>SUM(F5:F20)</f>
        <v>1094548</v>
      </c>
      <c r="G21" s="1247">
        <f t="shared" si="3"/>
        <v>0.45801989254893527</v>
      </c>
      <c r="H21" s="53"/>
      <c r="I21" s="1248"/>
      <c r="J21" s="1248"/>
      <c r="K21" s="1248"/>
      <c r="L21" s="1249"/>
      <c r="M21" s="1581"/>
      <c r="N21" s="1571"/>
      <c r="O21" s="1571"/>
      <c r="P21" s="1582"/>
      <c r="Q21" s="1571"/>
      <c r="R21" s="1571"/>
      <c r="S21" s="1571"/>
      <c r="T21" s="1571"/>
      <c r="AL21" s="1244" t="s">
        <v>85</v>
      </c>
      <c r="AM21" s="1245">
        <v>855</v>
      </c>
      <c r="AN21" s="1245">
        <v>-303</v>
      </c>
      <c r="AO21" s="1245" t="e">
        <f t="shared" si="4"/>
        <v>#VALUE!</v>
      </c>
    </row>
    <row r="22" spans="1:41">
      <c r="A22" s="1171"/>
      <c r="B22" s="1171"/>
      <c r="C22" s="1171"/>
      <c r="D22" s="1171"/>
      <c r="E22" s="1171"/>
      <c r="F22" s="1171"/>
      <c r="G22" s="1171"/>
      <c r="H22" s="9"/>
      <c r="I22" s="14"/>
      <c r="J22" s="14"/>
      <c r="K22" s="14"/>
      <c r="L22" s="82"/>
      <c r="M22" s="1583">
        <f>+B21-'III.6.3.Afil. SRL'!C20</f>
        <v>0</v>
      </c>
      <c r="AL22" s="27" t="s">
        <v>1</v>
      </c>
      <c r="AM22" s="18">
        <f>SUM(AM7:AM21)</f>
        <v>724953</v>
      </c>
      <c r="AN22" s="18">
        <f>SUM(AN7:AN21)</f>
        <v>-545405</v>
      </c>
    </row>
    <row r="23" spans="1:41">
      <c r="B23" s="9"/>
      <c r="C23" s="9"/>
      <c r="D23" s="9"/>
      <c r="E23" s="9"/>
      <c r="F23" s="9"/>
      <c r="G23" s="9"/>
      <c r="H23" s="9"/>
      <c r="I23" s="9"/>
      <c r="J23" s="9"/>
      <c r="K23" s="9"/>
      <c r="L23" s="82"/>
      <c r="M23" s="1583"/>
    </row>
    <row r="24" spans="1:41">
      <c r="B24" s="9"/>
      <c r="C24" s="9"/>
      <c r="D24" s="9"/>
      <c r="E24" s="9"/>
      <c r="F24" s="9"/>
      <c r="G24" s="9"/>
      <c r="H24" s="9"/>
      <c r="I24" s="9"/>
      <c r="J24" s="9"/>
      <c r="K24" s="9"/>
      <c r="L24" s="82"/>
      <c r="M24" s="1583"/>
    </row>
    <row r="25" spans="1:41">
      <c r="B25" s="9"/>
      <c r="C25" s="9"/>
      <c r="D25" s="9"/>
      <c r="E25" s="9"/>
      <c r="F25" s="9"/>
      <c r="G25" s="9"/>
      <c r="H25" s="9"/>
      <c r="I25" s="9"/>
      <c r="J25" s="9"/>
      <c r="K25" s="9"/>
      <c r="L25" s="82"/>
      <c r="M25" s="1583"/>
    </row>
    <row r="26" spans="1:41">
      <c r="B26" s="9"/>
      <c r="C26" s="9"/>
      <c r="D26" s="9"/>
      <c r="E26" s="9"/>
      <c r="F26" s="9"/>
      <c r="G26" s="9"/>
      <c r="H26" s="9"/>
      <c r="I26" s="9"/>
      <c r="J26" s="9"/>
      <c r="K26" s="9"/>
      <c r="L26" s="82"/>
      <c r="M26" s="1583"/>
    </row>
    <row r="27" spans="1:41">
      <c r="B27" s="1224"/>
      <c r="C27" s="1224"/>
      <c r="D27" s="1224"/>
      <c r="E27" s="1224"/>
      <c r="F27" s="1224"/>
      <c r="G27" s="9"/>
      <c r="H27" s="9"/>
      <c r="I27" s="9"/>
      <c r="J27" s="9"/>
      <c r="K27" s="9"/>
      <c r="L27" s="82"/>
      <c r="M27" s="1583"/>
    </row>
    <row r="28" spans="1:41">
      <c r="B28" s="1224"/>
      <c r="C28" s="1224"/>
      <c r="D28" s="1224"/>
      <c r="E28" s="1224"/>
      <c r="F28" s="1224"/>
      <c r="G28" s="9"/>
      <c r="H28" s="9"/>
      <c r="I28" s="9"/>
      <c r="J28" s="9"/>
      <c r="K28" s="9"/>
      <c r="L28" s="82"/>
      <c r="M28" s="1583"/>
    </row>
    <row r="29" spans="1:41">
      <c r="B29" s="1224"/>
      <c r="C29" s="1224"/>
      <c r="D29" s="1224"/>
      <c r="E29" s="1224"/>
      <c r="F29" s="1224"/>
      <c r="G29" s="9"/>
      <c r="H29" s="9"/>
      <c r="I29" s="9"/>
      <c r="J29" s="9"/>
      <c r="K29" s="9"/>
      <c r="L29" s="82"/>
      <c r="M29" s="1583"/>
    </row>
    <row r="30" spans="1:41">
      <c r="B30" s="1224"/>
      <c r="C30" s="1225"/>
      <c r="D30" s="1225"/>
      <c r="E30" s="1225"/>
      <c r="F30" s="1225"/>
      <c r="G30" s="9"/>
      <c r="H30" s="9"/>
      <c r="I30" s="9"/>
      <c r="J30" s="9"/>
      <c r="K30" s="9"/>
      <c r="L30" s="82"/>
      <c r="M30" s="1583"/>
    </row>
    <row r="31" spans="1:41">
      <c r="B31" s="1224"/>
      <c r="C31" s="1989" t="s">
        <v>78</v>
      </c>
      <c r="D31" s="1225"/>
      <c r="E31" s="1225"/>
      <c r="F31" s="1225"/>
      <c r="G31" s="9"/>
      <c r="H31" s="9"/>
      <c r="I31" s="9"/>
      <c r="J31" s="9"/>
      <c r="K31" s="9"/>
      <c r="L31" s="82"/>
      <c r="M31" s="1583"/>
    </row>
    <row r="32" spans="1:41">
      <c r="B32" s="1224"/>
      <c r="C32" s="1989"/>
      <c r="D32" s="1226" t="s">
        <v>41</v>
      </c>
      <c r="E32" s="1226" t="s">
        <v>79</v>
      </c>
      <c r="F32" s="1225"/>
      <c r="G32" s="9"/>
      <c r="H32" s="9"/>
      <c r="I32" s="9"/>
      <c r="J32" s="9"/>
      <c r="K32" s="9"/>
      <c r="L32" s="82"/>
      <c r="M32" s="1583"/>
    </row>
    <row r="33" spans="2:34">
      <c r="B33" s="1224"/>
      <c r="C33" s="1227" t="s">
        <v>80</v>
      </c>
      <c r="D33" s="1228">
        <f>F5*-1</f>
        <v>-16242</v>
      </c>
      <c r="E33" s="1229">
        <f>+D5</f>
        <v>23662</v>
      </c>
      <c r="F33" s="1225"/>
      <c r="G33" s="9"/>
      <c r="H33" s="9"/>
      <c r="I33" s="9"/>
      <c r="J33" s="9"/>
      <c r="K33" s="9"/>
      <c r="L33" s="82"/>
      <c r="M33" s="1583"/>
    </row>
    <row r="34" spans="2:34">
      <c r="B34" s="1224"/>
      <c r="C34" s="1227" t="s">
        <v>16</v>
      </c>
      <c r="D34" s="1228">
        <f t="shared" ref="D34:D47" si="5">F6*-1</f>
        <v>-130893</v>
      </c>
      <c r="E34" s="1229">
        <f t="shared" ref="E34:E47" si="6">+D6</f>
        <v>159851</v>
      </c>
      <c r="F34" s="1225"/>
      <c r="G34" s="9"/>
      <c r="H34" s="9"/>
      <c r="I34" s="9"/>
      <c r="J34" s="9"/>
      <c r="K34" s="9"/>
      <c r="L34" s="82"/>
      <c r="M34" s="1583"/>
    </row>
    <row r="35" spans="2:34">
      <c r="B35" s="1224"/>
      <c r="C35" s="1227" t="s">
        <v>17</v>
      </c>
      <c r="D35" s="1228">
        <f t="shared" si="5"/>
        <v>-170767</v>
      </c>
      <c r="E35" s="1229">
        <f t="shared" si="6"/>
        <v>193006</v>
      </c>
      <c r="F35" s="1225"/>
      <c r="G35" s="9"/>
      <c r="H35" s="9"/>
      <c r="I35" s="9"/>
      <c r="J35" s="9"/>
      <c r="K35" s="9"/>
      <c r="L35" s="82"/>
      <c r="M35" s="1583"/>
    </row>
    <row r="36" spans="2:34">
      <c r="B36" s="1224"/>
      <c r="C36" s="1227" t="s">
        <v>18</v>
      </c>
      <c r="D36" s="1228">
        <f t="shared" si="5"/>
        <v>-174396</v>
      </c>
      <c r="E36" s="1229">
        <f t="shared" si="6"/>
        <v>195514</v>
      </c>
      <c r="F36" s="1225"/>
      <c r="G36" s="9"/>
      <c r="H36" s="9"/>
      <c r="I36" s="9"/>
      <c r="J36" s="9"/>
      <c r="K36" s="9"/>
      <c r="L36" s="162"/>
      <c r="M36" s="1583"/>
      <c r="S36" s="1584"/>
      <c r="T36" s="1584"/>
      <c r="U36" s="14"/>
      <c r="V36" s="14"/>
      <c r="W36" s="14"/>
      <c r="X36" s="14"/>
      <c r="Y36" s="14"/>
      <c r="Z36" s="14"/>
      <c r="AA36" s="14"/>
      <c r="AB36" s="14"/>
      <c r="AC36" s="14"/>
      <c r="AD36" s="14"/>
      <c r="AE36" s="14"/>
      <c r="AF36" s="14"/>
      <c r="AG36" s="10"/>
      <c r="AH36" s="10"/>
    </row>
    <row r="37" spans="2:34">
      <c r="B37" s="1224"/>
      <c r="C37" s="1227" t="s">
        <v>19</v>
      </c>
      <c r="D37" s="1228">
        <f t="shared" si="5"/>
        <v>-144103</v>
      </c>
      <c r="E37" s="1229">
        <f t="shared" si="6"/>
        <v>160132</v>
      </c>
      <c r="F37" s="1225"/>
      <c r="G37" s="9"/>
      <c r="H37" s="9"/>
      <c r="I37" s="9"/>
      <c r="J37" s="9"/>
      <c r="K37" s="9"/>
      <c r="L37" s="162"/>
      <c r="M37" s="1583"/>
      <c r="S37" s="1584"/>
      <c r="T37" s="1584"/>
      <c r="U37" s="14"/>
      <c r="V37" s="14"/>
      <c r="W37" s="14"/>
      <c r="X37" s="14"/>
      <c r="Y37" s="14"/>
      <c r="Z37" s="14"/>
      <c r="AA37" s="14"/>
      <c r="AB37" s="14"/>
      <c r="AC37" s="14"/>
      <c r="AD37" s="14"/>
      <c r="AE37" s="14"/>
      <c r="AF37" s="14"/>
      <c r="AG37" s="10"/>
      <c r="AH37" s="10"/>
    </row>
    <row r="38" spans="2:34">
      <c r="B38" s="1224"/>
      <c r="C38" s="1227" t="s">
        <v>20</v>
      </c>
      <c r="D38" s="1228">
        <f t="shared" si="5"/>
        <v>-129958</v>
      </c>
      <c r="E38" s="1229">
        <f t="shared" si="6"/>
        <v>147923</v>
      </c>
      <c r="F38" s="1225"/>
      <c r="G38" s="9"/>
      <c r="H38" s="9"/>
      <c r="I38" s="9"/>
      <c r="J38" s="9"/>
      <c r="K38" s="9"/>
      <c r="L38" s="162"/>
      <c r="M38" s="1583"/>
      <c r="Q38" s="1584"/>
      <c r="R38" s="1584"/>
      <c r="S38" s="1584"/>
      <c r="T38" s="1584"/>
      <c r="U38" s="14"/>
      <c r="V38" s="14"/>
      <c r="W38" s="14"/>
      <c r="X38" s="14"/>
      <c r="Y38" s="14"/>
      <c r="Z38" s="14"/>
      <c r="AA38" s="14"/>
      <c r="AB38" s="14"/>
      <c r="AC38" s="14"/>
      <c r="AD38" s="14"/>
      <c r="AE38" s="14"/>
      <c r="AF38" s="14"/>
      <c r="AG38" s="10"/>
      <c r="AH38" s="10"/>
    </row>
    <row r="39" spans="2:34">
      <c r="B39" s="1224"/>
      <c r="C39" s="1227" t="s">
        <v>21</v>
      </c>
      <c r="D39" s="1228">
        <f t="shared" si="5"/>
        <v>-101491</v>
      </c>
      <c r="E39" s="1229">
        <f t="shared" si="6"/>
        <v>119822</v>
      </c>
      <c r="F39" s="1225"/>
      <c r="G39" s="9"/>
      <c r="H39" s="9"/>
      <c r="I39" s="9"/>
      <c r="J39" s="9"/>
      <c r="K39" s="9"/>
      <c r="L39" s="162"/>
      <c r="M39" s="1583"/>
      <c r="Q39" s="1584"/>
      <c r="R39" s="1584"/>
      <c r="S39" s="1584"/>
      <c r="T39" s="1584"/>
      <c r="U39" s="14"/>
      <c r="V39" s="14"/>
      <c r="W39" s="14"/>
      <c r="X39" s="14"/>
      <c r="Y39" s="14"/>
      <c r="Z39" s="14"/>
      <c r="AA39" s="14"/>
      <c r="AB39" s="14"/>
      <c r="AC39" s="14"/>
      <c r="AD39" s="14"/>
      <c r="AE39" s="14"/>
      <c r="AF39" s="14"/>
      <c r="AG39" s="10"/>
      <c r="AH39" s="10"/>
    </row>
    <row r="40" spans="2:34" ht="97.5" customHeight="1">
      <c r="B40" s="1224"/>
      <c r="C40" s="1227" t="s">
        <v>22</v>
      </c>
      <c r="D40" s="1228">
        <f t="shared" si="5"/>
        <v>-81652</v>
      </c>
      <c r="E40" s="1229">
        <f t="shared" si="6"/>
        <v>100623</v>
      </c>
      <c r="F40" s="1225"/>
      <c r="G40" s="9"/>
      <c r="H40" s="9"/>
      <c r="I40" s="9"/>
      <c r="J40" s="9"/>
      <c r="K40" s="9"/>
      <c r="L40" s="162"/>
      <c r="M40" s="1583"/>
      <c r="Q40" s="1584"/>
      <c r="R40" s="1584"/>
      <c r="S40" s="1584"/>
      <c r="T40" s="1584"/>
      <c r="U40" s="14"/>
      <c r="V40" s="14"/>
      <c r="W40" s="14"/>
      <c r="X40" s="14"/>
      <c r="Y40" s="14"/>
      <c r="Z40" s="14"/>
      <c r="AA40" s="14"/>
      <c r="AB40" s="14"/>
      <c r="AC40" s="14"/>
      <c r="AD40" s="14"/>
      <c r="AE40" s="14"/>
      <c r="AF40" s="14"/>
      <c r="AG40" s="10"/>
      <c r="AH40" s="10"/>
    </row>
    <row r="41" spans="2:34" ht="97.5" customHeight="1">
      <c r="B41" s="1224"/>
      <c r="C41" s="1227" t="s">
        <v>23</v>
      </c>
      <c r="D41" s="1228">
        <f t="shared" si="5"/>
        <v>-63844</v>
      </c>
      <c r="E41" s="1229">
        <f t="shared" si="6"/>
        <v>80238</v>
      </c>
      <c r="F41" s="1225"/>
      <c r="G41" s="9"/>
      <c r="H41" s="9"/>
      <c r="I41" s="9"/>
      <c r="J41" s="9"/>
      <c r="K41" s="9"/>
      <c r="L41" s="162"/>
      <c r="M41" s="1583"/>
      <c r="Q41" s="1584"/>
      <c r="R41" s="1584"/>
      <c r="S41" s="1584"/>
      <c r="T41" s="1584"/>
      <c r="U41" s="14"/>
      <c r="V41" s="14"/>
      <c r="W41" s="14"/>
      <c r="X41" s="14"/>
      <c r="Y41" s="14"/>
      <c r="Z41" s="14"/>
      <c r="AA41" s="14"/>
      <c r="AB41" s="14"/>
      <c r="AC41" s="14"/>
      <c r="AD41" s="14"/>
      <c r="AE41" s="14"/>
      <c r="AF41" s="14"/>
      <c r="AG41" s="10"/>
      <c r="AH41" s="10"/>
    </row>
    <row r="42" spans="2:34" ht="97.5" customHeight="1">
      <c r="B42" s="1224"/>
      <c r="C42" s="1227" t="s">
        <v>24</v>
      </c>
      <c r="D42" s="1228">
        <f t="shared" si="5"/>
        <v>-39153</v>
      </c>
      <c r="E42" s="1229">
        <f t="shared" si="6"/>
        <v>51907</v>
      </c>
      <c r="F42" s="1225"/>
      <c r="G42" s="9"/>
      <c r="H42" s="9"/>
      <c r="I42" s="9"/>
      <c r="J42" s="9"/>
      <c r="K42" s="9"/>
      <c r="L42" s="162"/>
      <c r="M42" s="1585"/>
      <c r="N42" s="1584"/>
      <c r="O42" s="1584"/>
      <c r="P42" s="1586"/>
      <c r="Q42" s="1584"/>
      <c r="R42" s="1584"/>
      <c r="S42" s="1584"/>
      <c r="T42" s="1584"/>
      <c r="U42" s="14"/>
      <c r="V42" s="14"/>
      <c r="W42" s="14"/>
      <c r="X42" s="14"/>
      <c r="Y42" s="14"/>
      <c r="Z42" s="14"/>
      <c r="AA42" s="14"/>
      <c r="AB42" s="14"/>
      <c r="AC42" s="14"/>
      <c r="AD42" s="14"/>
      <c r="AE42" s="14"/>
      <c r="AF42" s="14"/>
      <c r="AG42" s="10"/>
      <c r="AH42" s="10"/>
    </row>
    <row r="43" spans="2:34">
      <c r="B43" s="1224"/>
      <c r="C43" s="1227" t="s">
        <v>81</v>
      </c>
      <c r="D43" s="1228">
        <f t="shared" si="5"/>
        <v>-21325</v>
      </c>
      <c r="E43" s="1229">
        <f t="shared" si="6"/>
        <v>31534</v>
      </c>
      <c r="F43" s="1225"/>
      <c r="G43" s="9"/>
      <c r="H43" s="9"/>
      <c r="I43" s="9"/>
      <c r="J43" s="9"/>
      <c r="K43" s="9"/>
      <c r="L43" s="14"/>
      <c r="M43" s="1585"/>
      <c r="N43" s="1584"/>
      <c r="O43" s="1584"/>
      <c r="P43" s="1586"/>
      <c r="Q43" s="1584"/>
      <c r="R43" s="1584"/>
      <c r="S43" s="1584"/>
      <c r="T43" s="1584"/>
      <c r="U43" s="14"/>
      <c r="V43" s="14"/>
      <c r="W43" s="14"/>
      <c r="X43" s="14"/>
      <c r="Y43" s="14"/>
      <c r="Z43" s="14"/>
      <c r="AA43" s="14"/>
      <c r="AB43" s="14"/>
      <c r="AC43" s="14"/>
      <c r="AD43" s="14"/>
      <c r="AE43" s="14"/>
      <c r="AF43" s="14"/>
      <c r="AG43" s="10"/>
      <c r="AH43" s="10"/>
    </row>
    <row r="44" spans="2:34">
      <c r="B44" s="1224"/>
      <c r="C44" s="1227" t="s">
        <v>82</v>
      </c>
      <c r="D44" s="1228">
        <f t="shared" si="5"/>
        <v>-10837</v>
      </c>
      <c r="E44" s="1229">
        <f t="shared" si="6"/>
        <v>16840</v>
      </c>
      <c r="F44" s="1225"/>
      <c r="G44" s="9"/>
      <c r="H44" s="9"/>
      <c r="I44" s="9"/>
      <c r="J44" s="9"/>
      <c r="K44" s="9"/>
      <c r="L44" s="14"/>
      <c r="M44" s="1587"/>
      <c r="N44" s="1584"/>
      <c r="O44" s="1584"/>
      <c r="P44" s="1586"/>
      <c r="Q44" s="1584"/>
      <c r="R44" s="1584"/>
      <c r="S44" s="1584"/>
      <c r="T44" s="1584"/>
      <c r="U44" s="14"/>
      <c r="V44" s="14"/>
      <c r="W44" s="14"/>
      <c r="X44" s="14"/>
      <c r="Y44" s="14"/>
      <c r="Z44" s="14"/>
      <c r="AA44" s="14"/>
      <c r="AB44" s="14"/>
      <c r="AC44" s="14"/>
      <c r="AD44" s="14"/>
      <c r="AE44" s="14"/>
      <c r="AF44" s="14"/>
      <c r="AG44" s="10"/>
      <c r="AH44" s="10"/>
    </row>
    <row r="45" spans="2:34">
      <c r="B45" s="1224"/>
      <c r="C45" s="1227" t="s">
        <v>83</v>
      </c>
      <c r="D45" s="1228">
        <f t="shared" si="5"/>
        <v>-5446</v>
      </c>
      <c r="E45" s="1229">
        <f t="shared" si="6"/>
        <v>8110</v>
      </c>
      <c r="F45" s="1225"/>
      <c r="G45" s="9"/>
      <c r="H45" s="9"/>
      <c r="I45" s="9"/>
      <c r="J45" s="9"/>
      <c r="K45" s="9"/>
      <c r="L45" s="14"/>
      <c r="M45" s="1587"/>
      <c r="N45" s="1584"/>
      <c r="O45" s="1584"/>
      <c r="P45" s="1586"/>
      <c r="Q45" s="1584"/>
      <c r="R45" s="1584"/>
      <c r="S45" s="1584"/>
      <c r="T45" s="1584"/>
      <c r="U45" s="14"/>
      <c r="V45" s="14"/>
      <c r="W45" s="14"/>
      <c r="X45" s="14"/>
      <c r="Y45" s="14"/>
      <c r="Z45" s="14"/>
      <c r="AA45" s="14"/>
      <c r="AB45" s="14"/>
      <c r="AC45" s="14"/>
      <c r="AD45" s="14"/>
      <c r="AE45" s="14"/>
      <c r="AF45" s="14"/>
      <c r="AG45" s="10"/>
      <c r="AH45" s="10"/>
    </row>
    <row r="46" spans="2:34">
      <c r="B46" s="1224"/>
      <c r="C46" s="1227" t="s">
        <v>84</v>
      </c>
      <c r="D46" s="1228">
        <f t="shared" si="5"/>
        <v>-2683</v>
      </c>
      <c r="E46" s="1229">
        <f t="shared" si="6"/>
        <v>3788</v>
      </c>
      <c r="F46" s="1225"/>
      <c r="G46" s="9"/>
      <c r="H46" s="9"/>
      <c r="I46" s="9"/>
      <c r="J46" s="9"/>
      <c r="K46" s="9"/>
      <c r="L46" s="14"/>
      <c r="M46" s="1587"/>
      <c r="N46" s="1584"/>
      <c r="O46" s="1584"/>
      <c r="P46" s="1586"/>
      <c r="Q46" s="1584"/>
      <c r="R46" s="1584"/>
      <c r="S46" s="1584"/>
      <c r="T46" s="1584"/>
      <c r="U46" s="14"/>
      <c r="V46" s="14"/>
      <c r="W46" s="14"/>
      <c r="X46" s="14"/>
      <c r="Y46" s="14"/>
      <c r="Z46" s="14"/>
      <c r="AA46" s="14"/>
      <c r="AB46" s="14"/>
      <c r="AC46" s="14"/>
      <c r="AD46" s="14"/>
      <c r="AE46" s="14"/>
      <c r="AF46" s="14"/>
      <c r="AG46" s="10"/>
      <c r="AH46" s="10"/>
    </row>
    <row r="47" spans="2:34">
      <c r="B47" s="1224"/>
      <c r="C47" s="1227" t="s">
        <v>85</v>
      </c>
      <c r="D47" s="1228">
        <f t="shared" si="5"/>
        <v>-1758</v>
      </c>
      <c r="E47" s="1229">
        <f t="shared" si="6"/>
        <v>2239</v>
      </c>
      <c r="F47" s="1225"/>
      <c r="G47" s="9"/>
      <c r="H47" s="9"/>
      <c r="I47" s="9"/>
      <c r="J47" s="9"/>
      <c r="K47" s="9"/>
      <c r="L47" s="14"/>
      <c r="M47" s="1587"/>
      <c r="N47" s="1584"/>
      <c r="O47" s="1584"/>
      <c r="P47" s="1586"/>
      <c r="Q47" s="1584"/>
      <c r="R47" s="1584"/>
      <c r="S47" s="1584"/>
      <c r="T47" s="1584"/>
      <c r="U47" s="14"/>
      <c r="V47" s="14"/>
      <c r="W47" s="14"/>
      <c r="X47" s="14"/>
      <c r="Y47" s="14"/>
      <c r="Z47" s="14"/>
      <c r="AA47" s="14"/>
      <c r="AB47" s="14"/>
      <c r="AC47" s="14"/>
      <c r="AD47" s="14"/>
      <c r="AE47" s="14"/>
      <c r="AF47" s="14"/>
      <c r="AG47" s="10"/>
      <c r="AH47" s="10"/>
    </row>
    <row r="48" spans="2:34">
      <c r="B48" s="1224"/>
      <c r="C48" s="1225"/>
      <c r="D48" s="1225"/>
      <c r="E48" s="1225"/>
      <c r="F48" s="1225"/>
      <c r="G48" s="9"/>
      <c r="H48" s="9"/>
      <c r="L48" s="14"/>
      <c r="M48" s="1587"/>
      <c r="N48" s="1584"/>
      <c r="O48" s="1584"/>
      <c r="P48" s="1586"/>
      <c r="Q48" s="1584"/>
      <c r="R48" s="1584"/>
      <c r="S48" s="1584"/>
      <c r="T48" s="1584"/>
      <c r="U48" s="14"/>
      <c r="V48" s="14"/>
      <c r="W48" s="14"/>
      <c r="X48" s="14"/>
      <c r="Y48" s="14"/>
      <c r="Z48" s="14"/>
      <c r="AA48" s="14"/>
      <c r="AB48" s="14"/>
      <c r="AC48" s="14"/>
      <c r="AD48" s="14"/>
      <c r="AE48" s="14"/>
      <c r="AF48" s="14"/>
      <c r="AG48" s="10"/>
      <c r="AH48" s="10"/>
    </row>
    <row r="49" spans="2:34">
      <c r="B49" s="1225"/>
      <c r="C49" s="1225"/>
      <c r="D49" s="1225"/>
      <c r="E49" s="1225"/>
      <c r="F49" s="1225"/>
      <c r="L49" s="14"/>
      <c r="M49" s="1587"/>
      <c r="N49" s="1584"/>
      <c r="O49" s="1584"/>
      <c r="P49" s="1586"/>
      <c r="Q49" s="1584"/>
      <c r="R49" s="1584"/>
      <c r="S49" s="1584"/>
      <c r="T49" s="1584"/>
      <c r="U49" s="14"/>
      <c r="V49" s="14"/>
      <c r="W49" s="14"/>
      <c r="X49" s="14"/>
      <c r="Y49" s="14"/>
      <c r="Z49" s="14"/>
      <c r="AA49" s="14"/>
      <c r="AB49" s="14"/>
      <c r="AC49" s="14"/>
      <c r="AD49" s="14"/>
      <c r="AE49" s="14"/>
      <c r="AF49" s="14"/>
      <c r="AG49" s="10"/>
      <c r="AH49" s="38"/>
    </row>
    <row r="50" spans="2:34">
      <c r="B50" s="1225"/>
      <c r="C50" s="1225"/>
      <c r="D50" s="1225"/>
      <c r="E50" s="1225"/>
      <c r="F50" s="1225"/>
      <c r="L50" s="14"/>
      <c r="M50" s="1587"/>
      <c r="N50" s="1584"/>
      <c r="O50" s="1584"/>
      <c r="P50" s="1586"/>
      <c r="Q50" s="1584"/>
      <c r="R50" s="1584"/>
      <c r="S50" s="1584"/>
      <c r="T50" s="1584"/>
      <c r="U50" s="14"/>
      <c r="V50" s="14"/>
      <c r="W50" s="14"/>
      <c r="X50" s="14"/>
      <c r="Y50" s="14"/>
      <c r="Z50" s="14"/>
      <c r="AA50" s="14"/>
      <c r="AB50" s="14"/>
      <c r="AC50" s="14"/>
      <c r="AD50" s="14"/>
      <c r="AE50" s="14"/>
      <c r="AF50" s="39"/>
      <c r="AG50" s="10"/>
      <c r="AH50" s="38"/>
    </row>
    <row r="51" spans="2:34">
      <c r="B51" s="1225"/>
      <c r="C51" s="1225"/>
      <c r="D51" s="1225"/>
      <c r="E51" s="1225"/>
      <c r="F51" s="1225"/>
    </row>
    <row r="52" spans="2:34">
      <c r="B52" s="1225"/>
      <c r="C52" s="1225"/>
      <c r="D52" s="1225"/>
      <c r="E52" s="1225"/>
      <c r="F52" s="1225"/>
    </row>
    <row r="53" spans="2:34">
      <c r="B53" s="1225"/>
      <c r="C53" s="1225"/>
      <c r="D53" s="1225"/>
      <c r="E53" s="1225"/>
      <c r="F53" s="1225"/>
    </row>
    <row r="54" spans="2:34">
      <c r="B54" s="1225"/>
      <c r="C54" s="1225"/>
      <c r="D54" s="1225"/>
      <c r="E54" s="1225"/>
      <c r="F54" s="1225"/>
    </row>
    <row r="56" spans="2:34" ht="71.25" customHeight="1"/>
    <row r="57" spans="2:34" ht="71.25" customHeight="1"/>
    <row r="58" spans="2:34" ht="71.25" customHeight="1"/>
    <row r="59" spans="2:34" ht="71.25" customHeight="1"/>
  </sheetData>
  <mergeCells count="4">
    <mergeCell ref="A1:K1"/>
    <mergeCell ref="C31:C32"/>
    <mergeCell ref="AL5:AN5"/>
    <mergeCell ref="A2:K2"/>
  </mergeCells>
  <conditionalFormatting sqref="B21:G21 B5:G5 B6:C19 D6:D20 E6:G19">
    <cfRule type="cellIs" dxfId="402"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zoomScale="40" zoomScaleNormal="100" zoomScaleSheetLayoutView="40" workbookViewId="0">
      <selection activeCell="A6" sqref="A6:J27"/>
    </sheetView>
  </sheetViews>
  <sheetFormatPr baseColWidth="10" defaultColWidth="11.42578125" defaultRowHeight="14.25"/>
  <cols>
    <col min="1" max="1" width="28.85546875" style="383" customWidth="1"/>
    <col min="2" max="2" width="33.7109375" style="383" customWidth="1"/>
    <col min="3" max="3" width="39" style="383" customWidth="1"/>
    <col min="4" max="4" width="50.85546875" style="383" customWidth="1"/>
    <col min="5" max="5" width="42.42578125" style="383" customWidth="1"/>
    <col min="6" max="13" width="14.28515625" style="383" customWidth="1"/>
    <col min="14" max="14" width="19" style="383" customWidth="1"/>
    <col min="15" max="15" width="17.5703125" style="383" customWidth="1"/>
    <col min="16" max="16" width="10.28515625" style="383" customWidth="1"/>
    <col min="17" max="17" width="14.42578125" style="383" customWidth="1"/>
    <col min="18" max="18" width="14.28515625" style="383" customWidth="1"/>
    <col min="19" max="19" width="13.85546875" style="383" customWidth="1"/>
    <col min="20" max="16384" width="11.42578125" style="383"/>
  </cols>
  <sheetData>
    <row r="1" spans="1:21" s="708" customFormat="1" ht="78" customHeight="1">
      <c r="A1" s="1993" t="s">
        <v>701</v>
      </c>
      <c r="B1" s="1993"/>
      <c r="C1" s="1993"/>
      <c r="D1" s="1993"/>
      <c r="E1" s="1993"/>
      <c r="F1" s="1993"/>
      <c r="G1" s="1993"/>
      <c r="H1" s="1993"/>
      <c r="I1" s="1993"/>
      <c r="J1" s="1993"/>
      <c r="K1" s="1993"/>
      <c r="L1" s="1993"/>
      <c r="M1" s="1993"/>
      <c r="N1" s="1993"/>
      <c r="O1" s="1993"/>
      <c r="P1" s="1993"/>
    </row>
    <row r="2" spans="1:21" s="708" customFormat="1" ht="39" customHeight="1">
      <c r="A2" s="1906" t="str">
        <f>+'Resumen EEp'!O4</f>
        <v>Período:  Diciembre 2008 - Junio 2023</v>
      </c>
      <c r="B2" s="1906"/>
      <c r="C2" s="1906"/>
      <c r="D2" s="1906"/>
      <c r="E2" s="1906"/>
      <c r="F2" s="1906"/>
      <c r="G2" s="1906"/>
      <c r="H2" s="1906"/>
      <c r="I2" s="1906"/>
      <c r="J2" s="1906"/>
      <c r="K2" s="1906"/>
      <c r="L2" s="1906"/>
      <c r="M2" s="1906"/>
      <c r="N2" s="1906"/>
      <c r="O2" s="1906"/>
      <c r="P2" s="1906"/>
    </row>
    <row r="3" spans="1:21" ht="10.5" customHeight="1">
      <c r="A3" s="1994"/>
      <c r="B3" s="1994"/>
      <c r="C3" s="1994"/>
      <c r="D3" s="1994"/>
      <c r="E3" s="1994"/>
      <c r="F3" s="1994"/>
      <c r="G3" s="1994"/>
      <c r="H3" s="1994"/>
      <c r="I3" s="1994"/>
      <c r="J3" s="1994"/>
      <c r="K3" s="1994"/>
      <c r="L3" s="1994"/>
      <c r="M3" s="1994"/>
      <c r="N3" s="1994"/>
      <c r="O3" s="1994"/>
      <c r="P3" s="1994"/>
    </row>
    <row r="4" spans="1:21" ht="130.5" customHeight="1">
      <c r="A4" s="1172" t="s">
        <v>0</v>
      </c>
      <c r="B4" s="949" t="s">
        <v>149</v>
      </c>
      <c r="C4" s="949" t="s">
        <v>182</v>
      </c>
      <c r="D4" s="949" t="s">
        <v>281</v>
      </c>
      <c r="E4" s="1412" t="s">
        <v>1006</v>
      </c>
      <c r="Q4" s="456"/>
      <c r="R4" s="456"/>
      <c r="S4" s="456"/>
      <c r="T4" s="456"/>
      <c r="U4" s="456"/>
    </row>
    <row r="5" spans="1:21" ht="27" customHeight="1">
      <c r="A5" s="950" t="s">
        <v>4</v>
      </c>
      <c r="B5" s="1173">
        <v>992746</v>
      </c>
      <c r="C5" s="1173">
        <f>+'V.4.2.NA. Reportes ARL'!D6</f>
        <v>10977</v>
      </c>
      <c r="D5" s="1174">
        <f t="shared" ref="D5:D18" si="0">C5/B5*$A$26</f>
        <v>1105.7208994042787</v>
      </c>
      <c r="E5" s="1468">
        <f>C5/B5</f>
        <v>1.1057208994042786E-2</v>
      </c>
      <c r="Q5" s="456"/>
      <c r="R5" s="456"/>
      <c r="S5" s="456"/>
      <c r="T5" s="456"/>
      <c r="U5" s="456"/>
    </row>
    <row r="6" spans="1:21" ht="27" customHeight="1">
      <c r="A6" s="950" t="s">
        <v>5</v>
      </c>
      <c r="B6" s="1173">
        <v>1084705</v>
      </c>
      <c r="C6" s="1173">
        <f>+'V.4.2.NA. Reportes ARL'!D7</f>
        <v>14683</v>
      </c>
      <c r="D6" s="1174">
        <f t="shared" si="0"/>
        <v>1353.6399297504852</v>
      </c>
      <c r="E6" s="1468">
        <f t="shared" ref="E6:E19" si="1">C6/B6</f>
        <v>1.3536399297504852E-2</v>
      </c>
      <c r="Q6" s="456"/>
      <c r="R6" s="456"/>
      <c r="S6" s="456"/>
      <c r="T6" s="456"/>
      <c r="U6" s="456"/>
    </row>
    <row r="7" spans="1:21" ht="27" customHeight="1">
      <c r="A7" s="950" t="s">
        <v>117</v>
      </c>
      <c r="B7" s="1173">
        <v>1183463</v>
      </c>
      <c r="C7" s="1173">
        <f>+'V.4.2.NA. Reportes ARL'!D8</f>
        <v>17456</v>
      </c>
      <c r="D7" s="1174">
        <f t="shared" si="0"/>
        <v>1474.9933035506815</v>
      </c>
      <c r="E7" s="1468">
        <f t="shared" si="1"/>
        <v>1.4749933035506814E-2</v>
      </c>
      <c r="Q7" s="456"/>
      <c r="R7" s="456"/>
      <c r="S7" s="456"/>
      <c r="T7" s="456"/>
      <c r="U7" s="456"/>
    </row>
    <row r="8" spans="1:21" ht="27" customHeight="1">
      <c r="A8" s="950" t="s">
        <v>142</v>
      </c>
      <c r="B8" s="1173">
        <v>1367790</v>
      </c>
      <c r="C8" s="1175">
        <f>+'V.4.2.NA. Reportes ARL'!D9</f>
        <v>22597</v>
      </c>
      <c r="D8" s="1176">
        <f t="shared" si="0"/>
        <v>1652.0810943200345</v>
      </c>
      <c r="E8" s="1468">
        <f t="shared" si="1"/>
        <v>1.6520810943200345E-2</v>
      </c>
      <c r="N8" s="457"/>
      <c r="Q8" s="456"/>
      <c r="R8" s="456"/>
      <c r="S8" s="456"/>
      <c r="T8" s="456"/>
      <c r="U8" s="456"/>
    </row>
    <row r="9" spans="1:21" ht="27" customHeight="1">
      <c r="A9" s="950" t="s">
        <v>194</v>
      </c>
      <c r="B9" s="1173">
        <v>1430273</v>
      </c>
      <c r="C9" s="1175">
        <f>+'V.4.2.NA. Reportes ARL'!D10</f>
        <v>26688</v>
      </c>
      <c r="D9" s="1176">
        <f t="shared" si="0"/>
        <v>1865.9374818653503</v>
      </c>
      <c r="E9" s="1468">
        <f t="shared" si="1"/>
        <v>1.8659374818653502E-2</v>
      </c>
      <c r="Q9" s="456"/>
      <c r="R9" s="456"/>
      <c r="S9" s="456"/>
      <c r="T9" s="456"/>
      <c r="U9" s="456"/>
    </row>
    <row r="10" spans="1:21" ht="27" customHeight="1">
      <c r="A10" s="950" t="s">
        <v>217</v>
      </c>
      <c r="B10" s="1173">
        <v>1530322</v>
      </c>
      <c r="C10" s="1175">
        <f>+'V.4.2.NA. Reportes ARL'!D11</f>
        <v>28635</v>
      </c>
      <c r="D10" s="1176">
        <f t="shared" si="0"/>
        <v>1871.174824644748</v>
      </c>
      <c r="E10" s="1468">
        <f t="shared" si="1"/>
        <v>1.8711748246447481E-2</v>
      </c>
      <c r="Q10" s="456"/>
      <c r="R10" s="456"/>
      <c r="S10" s="456"/>
      <c r="T10" s="456"/>
      <c r="U10" s="456"/>
    </row>
    <row r="11" spans="1:21" ht="27" customHeight="1">
      <c r="A11" s="950" t="s">
        <v>224</v>
      </c>
      <c r="B11" s="1173">
        <f>+'[7]VI.1.1 Afil. SRL'!D10</f>
        <v>1651202</v>
      </c>
      <c r="C11" s="1175">
        <f>+'V.4.2.NA. Reportes ARL'!D12</f>
        <v>31032</v>
      </c>
      <c r="D11" s="1176">
        <f t="shared" si="0"/>
        <v>1879.3581887618836</v>
      </c>
      <c r="E11" s="1468">
        <f t="shared" si="1"/>
        <v>1.8793581887618836E-2</v>
      </c>
      <c r="Q11" s="456"/>
      <c r="R11" s="456"/>
      <c r="S11" s="456"/>
      <c r="T11" s="456"/>
      <c r="U11" s="456"/>
    </row>
    <row r="12" spans="1:21" s="458" customFormat="1" ht="27" customHeight="1">
      <c r="A12" s="950" t="s">
        <v>404</v>
      </c>
      <c r="B12" s="1173">
        <v>1759458</v>
      </c>
      <c r="C12" s="1175">
        <v>34549</v>
      </c>
      <c r="D12" s="1176">
        <f t="shared" si="0"/>
        <v>1963.6160681300721</v>
      </c>
      <c r="E12" s="1468">
        <f t="shared" si="1"/>
        <v>1.963616068130072E-2</v>
      </c>
      <c r="Q12" s="459"/>
      <c r="R12" s="456"/>
      <c r="S12" s="459"/>
      <c r="T12" s="459"/>
      <c r="U12" s="459"/>
    </row>
    <row r="13" spans="1:21" ht="27" customHeight="1">
      <c r="A13" s="950" t="s">
        <v>417</v>
      </c>
      <c r="B13" s="1173">
        <v>1888238</v>
      </c>
      <c r="C13" s="1175">
        <v>38856</v>
      </c>
      <c r="D13" s="1176">
        <f t="shared" si="0"/>
        <v>2057.7914436633519</v>
      </c>
      <c r="E13" s="1468">
        <f t="shared" si="1"/>
        <v>2.0577914436633517E-2</v>
      </c>
      <c r="Q13" s="456"/>
      <c r="R13" s="456"/>
      <c r="S13" s="456"/>
      <c r="T13" s="456"/>
      <c r="U13" s="456"/>
    </row>
    <row r="14" spans="1:21" ht="27" customHeight="1">
      <c r="A14" s="950" t="s">
        <v>432</v>
      </c>
      <c r="B14" s="1173">
        <v>2050322</v>
      </c>
      <c r="C14" s="1175">
        <v>41489</v>
      </c>
      <c r="D14" s="1176">
        <f t="shared" si="0"/>
        <v>2023.5358153499792</v>
      </c>
      <c r="E14" s="1468">
        <f t="shared" si="1"/>
        <v>2.0235358153499791E-2</v>
      </c>
      <c r="Q14" s="456"/>
      <c r="R14" s="456"/>
      <c r="S14" s="456"/>
      <c r="T14" s="456"/>
      <c r="U14" s="456"/>
    </row>
    <row r="15" spans="1:21" ht="27" customHeight="1">
      <c r="A15" s="950" t="s">
        <v>443</v>
      </c>
      <c r="B15" s="1173">
        <v>2202518</v>
      </c>
      <c r="C15" s="1175">
        <v>45470</v>
      </c>
      <c r="D15" s="1176">
        <f t="shared" si="0"/>
        <v>2064.4553188668606</v>
      </c>
      <c r="E15" s="1468">
        <f t="shared" si="1"/>
        <v>2.0644553188668605E-2</v>
      </c>
      <c r="Q15" s="456"/>
      <c r="R15" s="456"/>
      <c r="S15" s="456"/>
      <c r="T15" s="456"/>
      <c r="U15" s="456"/>
    </row>
    <row r="16" spans="1:21" ht="27" customHeight="1">
      <c r="A16" s="950" t="s">
        <v>527</v>
      </c>
      <c r="B16" s="1173">
        <v>2299153</v>
      </c>
      <c r="C16" s="1175">
        <v>49148</v>
      </c>
      <c r="D16" s="1176">
        <f t="shared" si="0"/>
        <v>2137.6567805622331</v>
      </c>
      <c r="E16" s="1468">
        <f t="shared" si="1"/>
        <v>2.1376567805622332E-2</v>
      </c>
      <c r="Q16" s="456"/>
      <c r="R16" s="456"/>
      <c r="S16" s="456"/>
      <c r="T16" s="456"/>
      <c r="U16" s="456"/>
    </row>
    <row r="17" spans="1:21" ht="27" customHeight="1">
      <c r="A17" s="950" t="s">
        <v>566</v>
      </c>
      <c r="B17" s="1173">
        <v>2117050</v>
      </c>
      <c r="C17" s="1175">
        <v>40145</v>
      </c>
      <c r="D17" s="1176">
        <f t="shared" si="0"/>
        <v>1896.2707541153964</v>
      </c>
      <c r="E17" s="1468">
        <f t="shared" si="1"/>
        <v>1.8962707541153964E-2</v>
      </c>
      <c r="Q17" s="456"/>
      <c r="R17" s="456"/>
      <c r="S17" s="456"/>
      <c r="T17" s="456"/>
      <c r="U17" s="456"/>
    </row>
    <row r="18" spans="1:21" ht="27" customHeight="1">
      <c r="A18" s="950" t="s">
        <v>680</v>
      </c>
      <c r="B18" s="1173">
        <v>2352043</v>
      </c>
      <c r="C18" s="1175">
        <v>47450</v>
      </c>
      <c r="D18" s="1176">
        <f t="shared" si="0"/>
        <v>2017.3950901407841</v>
      </c>
      <c r="E18" s="1468">
        <f t="shared" si="1"/>
        <v>2.017395090140784E-2</v>
      </c>
      <c r="Q18" s="456"/>
      <c r="R18" s="456"/>
      <c r="S18" s="456"/>
      <c r="T18" s="456"/>
      <c r="U18" s="456"/>
    </row>
    <row r="19" spans="1:21" ht="27" customHeight="1">
      <c r="A19" s="1177" t="s">
        <v>959</v>
      </c>
      <c r="B19" s="1175">
        <v>2405039</v>
      </c>
      <c r="C19" s="1175">
        <v>49595</v>
      </c>
      <c r="D19" s="1176">
        <v>2062.1287222369369</v>
      </c>
      <c r="E19" s="1468">
        <f t="shared" si="1"/>
        <v>2.0621287222369368E-2</v>
      </c>
      <c r="Q19" s="456"/>
      <c r="R19" s="456"/>
      <c r="S19" s="456"/>
      <c r="T19" s="456"/>
      <c r="U19" s="456"/>
    </row>
    <row r="20" spans="1:21" ht="27" customHeight="1">
      <c r="A20" s="1705" t="str">
        <f>+'Resumen EEp'!O6</f>
        <v>Jun.23</v>
      </c>
      <c r="B20" s="1173">
        <f>+Tabla21[[#This Row],[Afiliados  SRL]]</f>
        <v>2389739</v>
      </c>
      <c r="C20" s="1175">
        <f>+'Resumen EEp'!D7</f>
        <v>23344</v>
      </c>
      <c r="D20" s="1176">
        <f>C20/B20*$A$26</f>
        <v>976.84307784239206</v>
      </c>
      <c r="E20" s="1468">
        <f>C20/B20</f>
        <v>9.7684307784239206E-3</v>
      </c>
      <c r="Q20" s="456"/>
      <c r="R20" s="460"/>
      <c r="S20" s="456"/>
      <c r="T20" s="456"/>
      <c r="U20" s="456"/>
    </row>
    <row r="21" spans="1:21" ht="27" customHeight="1">
      <c r="A21" s="1178" t="s">
        <v>1</v>
      </c>
      <c r="B21" s="1469"/>
      <c r="C21" s="904"/>
      <c r="D21" s="904"/>
      <c r="E21" s="1470">
        <f>AVERAGE(E5:E20)</f>
        <v>1.7751624245753418E-2</v>
      </c>
      <c r="Q21" s="456"/>
      <c r="R21" s="456"/>
      <c r="S21" s="456"/>
      <c r="T21" s="456"/>
      <c r="U21" s="456"/>
    </row>
    <row r="22" spans="1:21" s="1467" customFormat="1" ht="27.75" customHeight="1">
      <c r="A22" s="1588" t="s">
        <v>1106</v>
      </c>
      <c r="Q22" s="456"/>
      <c r="R22" s="456"/>
      <c r="S22" s="456"/>
      <c r="T22" s="456"/>
      <c r="U22" s="456"/>
    </row>
    <row r="23" spans="1:21">
      <c r="Q23" s="449"/>
      <c r="R23" s="456"/>
    </row>
    <row r="24" spans="1:21">
      <c r="Q24" s="449"/>
      <c r="R24" s="456"/>
    </row>
    <row r="25" spans="1:21">
      <c r="Q25" s="449"/>
      <c r="R25" s="449"/>
    </row>
    <row r="26" spans="1:21" ht="15">
      <c r="A26" s="461">
        <v>100000</v>
      </c>
      <c r="Q26" s="449"/>
      <c r="R26" s="449"/>
    </row>
    <row r="27" spans="1:21">
      <c r="Q27" s="449"/>
      <c r="R27" s="449"/>
    </row>
    <row r="28" spans="1:21">
      <c r="Q28" s="449"/>
      <c r="R28" s="449"/>
    </row>
    <row r="29" spans="1:21">
      <c r="Q29" s="449"/>
      <c r="R29" s="449"/>
      <c r="S29" s="442"/>
    </row>
    <row r="30" spans="1:21">
      <c r="Q30" s="449"/>
      <c r="R30" s="449"/>
    </row>
    <row r="31" spans="1:21">
      <c r="Q31" s="449"/>
      <c r="R31" s="449"/>
    </row>
    <row r="32" spans="1:21">
      <c r="Q32" s="449"/>
      <c r="R32" s="449"/>
    </row>
    <row r="33" spans="17:18" ht="52.5" customHeight="1">
      <c r="Q33" s="449"/>
      <c r="R33" s="449"/>
    </row>
    <row r="34" spans="17:18" ht="101.25" customHeight="1">
      <c r="Q34" s="449"/>
      <c r="R34" s="449"/>
    </row>
    <row r="35" spans="17:18">
      <c r="Q35" s="449"/>
      <c r="R35" s="449"/>
    </row>
    <row r="36" spans="17:18">
      <c r="Q36" s="449"/>
      <c r="R36" s="449"/>
    </row>
    <row r="39" spans="17:18" ht="67.5" customHeight="1"/>
  </sheetData>
  <mergeCells count="3">
    <mergeCell ref="A1:P1"/>
    <mergeCell ref="A3:P3"/>
    <mergeCell ref="A2:P2"/>
  </mergeCells>
  <conditionalFormatting sqref="B20:E20 B15:D19 E5:E19">
    <cfRule type="cellIs" dxfId="389" priority="2"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A6" sqref="A6:J27"/>
    </sheetView>
  </sheetViews>
  <sheetFormatPr baseColWidth="10" defaultColWidth="11.42578125" defaultRowHeight="14.25"/>
  <cols>
    <col min="1" max="6" width="11.42578125" style="383"/>
    <col min="7" max="7" width="8.85546875" style="383" customWidth="1"/>
    <col min="8" max="8" width="11.42578125" style="383"/>
    <col min="9" max="9" width="7.85546875" style="383" customWidth="1"/>
    <col min="10" max="10" width="7" style="383" customWidth="1"/>
    <col min="11" max="11" width="5.85546875" style="383" customWidth="1"/>
    <col min="12" max="16384" width="11.42578125" style="383"/>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A6" sqref="A6:J27"/>
    </sheetView>
  </sheetViews>
  <sheetFormatPr baseColWidth="10" defaultColWidth="11.42578125" defaultRowHeight="14.25"/>
  <cols>
    <col min="1" max="4" width="10.7109375" style="383" customWidth="1"/>
    <col min="5" max="5" width="22.140625" style="383" customWidth="1"/>
    <col min="6" max="6" width="21.28515625" style="383" customWidth="1"/>
    <col min="7" max="8" width="10.7109375" style="383" customWidth="1"/>
    <col min="9" max="9" width="27.28515625" style="383" customWidth="1"/>
    <col min="10" max="10" width="20.28515625" style="383" customWidth="1"/>
    <col min="11" max="11" width="26.7109375" style="383" customWidth="1"/>
    <col min="12" max="13" width="20.28515625" style="383" customWidth="1"/>
    <col min="14" max="14" width="31.42578125" style="383" customWidth="1"/>
    <col min="15" max="15" width="29.140625" style="383" customWidth="1"/>
    <col min="16" max="16" width="16.140625" style="383" customWidth="1"/>
    <col min="17" max="16384" width="11.42578125" style="383"/>
  </cols>
  <sheetData>
    <row r="5" spans="1:16" ht="54" customHeight="1"/>
    <row r="6" spans="1:16" ht="20.25" customHeight="1"/>
    <row r="7" spans="1:16" ht="14.25" customHeight="1">
      <c r="A7" s="1875" t="s">
        <v>1068</v>
      </c>
      <c r="B7" s="1875"/>
      <c r="C7" s="1875"/>
      <c r="D7" s="1875"/>
      <c r="E7" s="1875"/>
      <c r="F7" s="1875"/>
      <c r="G7" s="1875"/>
      <c r="H7" s="1875"/>
      <c r="I7" s="1875"/>
      <c r="J7" s="1875"/>
      <c r="K7" s="1875"/>
      <c r="L7" s="1875"/>
      <c r="M7" s="1875"/>
      <c r="N7" s="1875"/>
      <c r="O7" s="1875"/>
      <c r="P7" s="1875"/>
    </row>
    <row r="8" spans="1:16" ht="14.25" customHeight="1">
      <c r="A8" s="1875"/>
      <c r="B8" s="1875"/>
      <c r="C8" s="1875"/>
      <c r="D8" s="1875"/>
      <c r="E8" s="1875"/>
      <c r="F8" s="1875"/>
      <c r="G8" s="1875"/>
      <c r="H8" s="1875"/>
      <c r="I8" s="1875"/>
      <c r="J8" s="1875"/>
      <c r="K8" s="1875"/>
      <c r="L8" s="1875"/>
      <c r="M8" s="1875"/>
      <c r="N8" s="1875"/>
      <c r="O8" s="1875"/>
      <c r="P8" s="1875"/>
    </row>
    <row r="9" spans="1:16" ht="14.25" customHeight="1">
      <c r="A9" s="1875"/>
      <c r="B9" s="1875"/>
      <c r="C9" s="1875"/>
      <c r="D9" s="1875"/>
      <c r="E9" s="1875"/>
      <c r="F9" s="1875"/>
      <c r="G9" s="1875"/>
      <c r="H9" s="1875"/>
      <c r="I9" s="1875"/>
      <c r="J9" s="1875"/>
      <c r="K9" s="1875"/>
      <c r="L9" s="1875"/>
      <c r="M9" s="1875"/>
      <c r="N9" s="1875"/>
      <c r="O9" s="1875"/>
      <c r="P9" s="1875"/>
    </row>
    <row r="10" spans="1:16" ht="14.25" customHeight="1">
      <c r="A10" s="1875"/>
      <c r="B10" s="1875"/>
      <c r="C10" s="1875"/>
      <c r="D10" s="1875"/>
      <c r="E10" s="1875"/>
      <c r="F10" s="1875"/>
      <c r="G10" s="1875"/>
      <c r="H10" s="1875"/>
      <c r="I10" s="1875"/>
      <c r="J10" s="1875"/>
      <c r="K10" s="1875"/>
      <c r="L10" s="1875"/>
      <c r="M10" s="1875"/>
      <c r="N10" s="1875"/>
      <c r="O10" s="1875"/>
      <c r="P10" s="1875"/>
    </row>
    <row r="11" spans="1:16" ht="14.25" customHeight="1">
      <c r="A11" s="1875"/>
      <c r="B11" s="1875"/>
      <c r="C11" s="1875"/>
      <c r="D11" s="1875"/>
      <c r="E11" s="1875"/>
      <c r="F11" s="1875"/>
      <c r="G11" s="1875"/>
      <c r="H11" s="1875"/>
      <c r="I11" s="1875"/>
      <c r="J11" s="1875"/>
      <c r="K11" s="1875"/>
      <c r="L11" s="1875"/>
      <c r="M11" s="1875"/>
      <c r="N11" s="1875"/>
      <c r="O11" s="1875"/>
      <c r="P11" s="1875"/>
    </row>
    <row r="12" spans="1:16" ht="14.25" customHeight="1">
      <c r="A12" s="1875"/>
      <c r="B12" s="1875"/>
      <c r="C12" s="1875"/>
      <c r="D12" s="1875"/>
      <c r="E12" s="1875"/>
      <c r="F12" s="1875"/>
      <c r="G12" s="1875"/>
      <c r="H12" s="1875"/>
      <c r="I12" s="1875"/>
      <c r="J12" s="1875"/>
      <c r="K12" s="1875"/>
      <c r="L12" s="1875"/>
      <c r="M12" s="1875"/>
      <c r="N12" s="1875"/>
      <c r="O12" s="1875"/>
      <c r="P12" s="1875"/>
    </row>
    <row r="13" spans="1:16" ht="14.25" customHeight="1">
      <c r="A13" s="1875"/>
      <c r="B13" s="1875"/>
      <c r="C13" s="1875"/>
      <c r="D13" s="1875"/>
      <c r="E13" s="1875"/>
      <c r="F13" s="1875"/>
      <c r="G13" s="1875"/>
      <c r="H13" s="1875"/>
      <c r="I13" s="1875"/>
      <c r="J13" s="1875"/>
      <c r="K13" s="1875"/>
      <c r="L13" s="1875"/>
      <c r="M13" s="1875"/>
      <c r="N13" s="1875"/>
      <c r="O13" s="1875"/>
      <c r="P13" s="1875"/>
    </row>
    <row r="14" spans="1:16" ht="14.25" customHeight="1">
      <c r="A14" s="1875"/>
      <c r="B14" s="1875"/>
      <c r="C14" s="1875"/>
      <c r="D14" s="1875"/>
      <c r="E14" s="1875"/>
      <c r="F14" s="1875"/>
      <c r="G14" s="1875"/>
      <c r="H14" s="1875"/>
      <c r="I14" s="1875"/>
      <c r="J14" s="1875"/>
      <c r="K14" s="1875"/>
      <c r="L14" s="1875"/>
      <c r="M14" s="1875"/>
      <c r="N14" s="1875"/>
      <c r="O14" s="1875"/>
      <c r="P14" s="1875"/>
    </row>
    <row r="15" spans="1:16" ht="14.25" customHeight="1">
      <c r="A15" s="1875"/>
      <c r="B15" s="1875"/>
      <c r="C15" s="1875"/>
      <c r="D15" s="1875"/>
      <c r="E15" s="1875"/>
      <c r="F15" s="1875"/>
      <c r="G15" s="1875"/>
      <c r="H15" s="1875"/>
      <c r="I15" s="1875"/>
      <c r="J15" s="1875"/>
      <c r="K15" s="1875"/>
      <c r="L15" s="1875"/>
      <c r="M15" s="1875"/>
      <c r="N15" s="1875"/>
      <c r="O15" s="1875"/>
      <c r="P15" s="1875"/>
    </row>
    <row r="16" spans="1:16" ht="14.25" customHeight="1">
      <c r="A16" s="1875"/>
      <c r="B16" s="1875"/>
      <c r="C16" s="1875"/>
      <c r="D16" s="1875"/>
      <c r="E16" s="1875"/>
      <c r="F16" s="1875"/>
      <c r="G16" s="1875"/>
      <c r="H16" s="1875"/>
      <c r="I16" s="1875"/>
      <c r="J16" s="1875"/>
      <c r="K16" s="1875"/>
      <c r="L16" s="1875"/>
      <c r="M16" s="1875"/>
      <c r="N16" s="1875"/>
      <c r="O16" s="1875"/>
      <c r="P16" s="1875"/>
    </row>
    <row r="17" spans="1:16" ht="14.25" customHeight="1">
      <c r="A17" s="1875"/>
      <c r="B17" s="1875"/>
      <c r="C17" s="1875"/>
      <c r="D17" s="1875"/>
      <c r="E17" s="1875"/>
      <c r="F17" s="1875"/>
      <c r="G17" s="1875"/>
      <c r="H17" s="1875"/>
      <c r="I17" s="1875"/>
      <c r="J17" s="1875"/>
      <c r="K17" s="1875"/>
      <c r="L17" s="1875"/>
      <c r="M17" s="1875"/>
      <c r="N17" s="1875"/>
      <c r="O17" s="1875"/>
      <c r="P17" s="1875"/>
    </row>
    <row r="18" spans="1:16" ht="14.25" customHeight="1">
      <c r="A18" s="1875"/>
      <c r="B18" s="1875"/>
      <c r="C18" s="1875"/>
      <c r="D18" s="1875"/>
      <c r="E18" s="1875"/>
      <c r="F18" s="1875"/>
      <c r="G18" s="1875"/>
      <c r="H18" s="1875"/>
      <c r="I18" s="1875"/>
      <c r="J18" s="1875"/>
      <c r="K18" s="1875"/>
      <c r="L18" s="1875"/>
      <c r="M18" s="1875"/>
      <c r="N18" s="1875"/>
      <c r="O18" s="1875"/>
      <c r="P18" s="1875"/>
    </row>
    <row r="19" spans="1:16" ht="14.25" customHeight="1">
      <c r="A19" s="1875"/>
      <c r="B19" s="1875"/>
      <c r="C19" s="1875"/>
      <c r="D19" s="1875"/>
      <c r="E19" s="1875"/>
      <c r="F19" s="1875"/>
      <c r="G19" s="1875"/>
      <c r="H19" s="1875"/>
      <c r="I19" s="1875"/>
      <c r="J19" s="1875"/>
      <c r="K19" s="1875"/>
      <c r="L19" s="1875"/>
      <c r="M19" s="1875"/>
      <c r="N19" s="1875"/>
      <c r="O19" s="1875"/>
      <c r="P19" s="1875"/>
    </row>
    <row r="20" spans="1:16" ht="14.25" customHeight="1">
      <c r="A20" s="1875"/>
      <c r="B20" s="1875"/>
      <c r="C20" s="1875"/>
      <c r="D20" s="1875"/>
      <c r="E20" s="1875"/>
      <c r="F20" s="1875"/>
      <c r="G20" s="1875"/>
      <c r="H20" s="1875"/>
      <c r="I20" s="1875"/>
      <c r="J20" s="1875"/>
      <c r="K20" s="1875"/>
      <c r="L20" s="1875"/>
      <c r="M20" s="1875"/>
      <c r="N20" s="1875"/>
      <c r="O20" s="1875"/>
      <c r="P20" s="1875"/>
    </row>
    <row r="21" spans="1:16" ht="14.25" customHeight="1">
      <c r="A21" s="1875"/>
      <c r="B21" s="1875"/>
      <c r="C21" s="1875"/>
      <c r="D21" s="1875"/>
      <c r="E21" s="1875"/>
      <c r="F21" s="1875"/>
      <c r="G21" s="1875"/>
      <c r="H21" s="1875"/>
      <c r="I21" s="1875"/>
      <c r="J21" s="1875"/>
      <c r="K21" s="1875"/>
      <c r="L21" s="1875"/>
      <c r="M21" s="1875"/>
      <c r="N21" s="1875"/>
      <c r="O21" s="1875"/>
      <c r="P21" s="1875"/>
    </row>
    <row r="22" spans="1:16" ht="14.25" customHeight="1">
      <c r="A22" s="1875"/>
      <c r="B22" s="1875"/>
      <c r="C22" s="1875"/>
      <c r="D22" s="1875"/>
      <c r="E22" s="1875"/>
      <c r="F22" s="1875"/>
      <c r="G22" s="1875"/>
      <c r="H22" s="1875"/>
      <c r="I22" s="1875"/>
      <c r="J22" s="1875"/>
      <c r="K22" s="1875"/>
      <c r="L22" s="1875"/>
      <c r="M22" s="1875"/>
      <c r="N22" s="1875"/>
      <c r="O22" s="1875"/>
      <c r="P22" s="1875"/>
    </row>
    <row r="23" spans="1:16" ht="14.25" customHeight="1">
      <c r="A23" s="1875"/>
      <c r="B23" s="1875"/>
      <c r="C23" s="1875"/>
      <c r="D23" s="1875"/>
      <c r="E23" s="1875"/>
      <c r="F23" s="1875"/>
      <c r="G23" s="1875"/>
      <c r="H23" s="1875"/>
      <c r="I23" s="1875"/>
      <c r="J23" s="1875"/>
      <c r="K23" s="1875"/>
      <c r="L23" s="1875"/>
      <c r="M23" s="1875"/>
      <c r="N23" s="1875"/>
      <c r="O23" s="1875"/>
      <c r="P23" s="1875"/>
    </row>
    <row r="24" spans="1:16" ht="14.25" customHeight="1">
      <c r="A24" s="1875"/>
      <c r="B24" s="1875"/>
      <c r="C24" s="1875"/>
      <c r="D24" s="1875"/>
      <c r="E24" s="1875"/>
      <c r="F24" s="1875"/>
      <c r="G24" s="1875"/>
      <c r="H24" s="1875"/>
      <c r="I24" s="1875"/>
      <c r="J24" s="1875"/>
      <c r="K24" s="1875"/>
      <c r="L24" s="1875"/>
      <c r="M24" s="1875"/>
      <c r="N24" s="1875"/>
      <c r="O24" s="1875"/>
      <c r="P24" s="1875"/>
    </row>
    <row r="25" spans="1:16" ht="14.25" customHeight="1">
      <c r="A25" s="1875"/>
      <c r="B25" s="1875"/>
      <c r="C25" s="1875"/>
      <c r="D25" s="1875"/>
      <c r="E25" s="1875"/>
      <c r="F25" s="1875"/>
      <c r="G25" s="1875"/>
      <c r="H25" s="1875"/>
      <c r="I25" s="1875"/>
      <c r="J25" s="1875"/>
      <c r="K25" s="1875"/>
      <c r="L25" s="1875"/>
      <c r="M25" s="1875"/>
      <c r="N25" s="1875"/>
      <c r="O25" s="1875"/>
      <c r="P25" s="1875"/>
    </row>
    <row r="26" spans="1:16" ht="14.25" customHeight="1">
      <c r="A26" s="1875"/>
      <c r="B26" s="1875"/>
      <c r="C26" s="1875"/>
      <c r="D26" s="1875"/>
      <c r="E26" s="1875"/>
      <c r="F26" s="1875"/>
      <c r="G26" s="1875"/>
      <c r="H26" s="1875"/>
      <c r="I26" s="1875"/>
      <c r="J26" s="1875"/>
      <c r="K26" s="1875"/>
      <c r="L26" s="1875"/>
      <c r="M26" s="1875"/>
      <c r="N26" s="1875"/>
      <c r="O26" s="1875"/>
      <c r="P26" s="1875"/>
    </row>
    <row r="27" spans="1:16" ht="14.25" customHeight="1">
      <c r="A27" s="1875"/>
      <c r="B27" s="1875"/>
      <c r="C27" s="1875"/>
      <c r="D27" s="1875"/>
      <c r="E27" s="1875"/>
      <c r="F27" s="1875"/>
      <c r="G27" s="1875"/>
      <c r="H27" s="1875"/>
      <c r="I27" s="1875"/>
      <c r="J27" s="1875"/>
      <c r="K27" s="1875"/>
      <c r="L27" s="1875"/>
      <c r="M27" s="1875"/>
      <c r="N27" s="1875"/>
      <c r="O27" s="1875"/>
      <c r="P27" s="1875"/>
    </row>
    <row r="28" spans="1:16" ht="14.25" customHeight="1">
      <c r="A28" s="1875"/>
      <c r="B28" s="1875"/>
      <c r="C28" s="1875"/>
      <c r="D28" s="1875"/>
      <c r="E28" s="1875"/>
      <c r="F28" s="1875"/>
      <c r="G28" s="1875"/>
      <c r="H28" s="1875"/>
      <c r="I28" s="1875"/>
      <c r="J28" s="1875"/>
      <c r="K28" s="1875"/>
      <c r="L28" s="1875"/>
      <c r="M28" s="1875"/>
      <c r="N28" s="1875"/>
      <c r="O28" s="1875"/>
      <c r="P28" s="1875"/>
    </row>
    <row r="29" spans="1:16" ht="14.25" customHeight="1">
      <c r="A29" s="1875"/>
      <c r="B29" s="1875"/>
      <c r="C29" s="1875"/>
      <c r="D29" s="1875"/>
      <c r="E29" s="1875"/>
      <c r="F29" s="1875"/>
      <c r="G29" s="1875"/>
      <c r="H29" s="1875"/>
      <c r="I29" s="1875"/>
      <c r="J29" s="1875"/>
      <c r="K29" s="1875"/>
      <c r="L29" s="1875"/>
      <c r="M29" s="1875"/>
      <c r="N29" s="1875"/>
      <c r="O29" s="1875"/>
      <c r="P29" s="1875"/>
    </row>
    <row r="30" spans="1:16" ht="14.25" customHeight="1">
      <c r="A30" s="1875"/>
      <c r="B30" s="1875"/>
      <c r="C30" s="1875"/>
      <c r="D30" s="1875"/>
      <c r="E30" s="1875"/>
      <c r="F30" s="1875"/>
      <c r="G30" s="1875"/>
      <c r="H30" s="1875"/>
      <c r="I30" s="1875"/>
      <c r="J30" s="1875"/>
      <c r="K30" s="1875"/>
      <c r="L30" s="1875"/>
      <c r="M30" s="1875"/>
      <c r="N30" s="1875"/>
      <c r="O30" s="1875"/>
      <c r="P30" s="1875"/>
    </row>
    <row r="31" spans="1:16" ht="14.25" customHeight="1">
      <c r="A31" s="1875"/>
      <c r="B31" s="1875"/>
      <c r="C31" s="1875"/>
      <c r="D31" s="1875"/>
      <c r="E31" s="1875"/>
      <c r="F31" s="1875"/>
      <c r="G31" s="1875"/>
      <c r="H31" s="1875"/>
      <c r="I31" s="1875"/>
      <c r="J31" s="1875"/>
      <c r="K31" s="1875"/>
      <c r="L31" s="1875"/>
      <c r="M31" s="1875"/>
      <c r="N31" s="1875"/>
      <c r="O31" s="1875"/>
      <c r="P31" s="1875"/>
    </row>
    <row r="32" spans="1:16" ht="14.25" customHeight="1">
      <c r="A32" s="1875"/>
      <c r="B32" s="1875"/>
      <c r="C32" s="1875"/>
      <c r="D32" s="1875"/>
      <c r="E32" s="1875"/>
      <c r="F32" s="1875"/>
      <c r="G32" s="1875"/>
      <c r="H32" s="1875"/>
      <c r="I32" s="1875"/>
      <c r="J32" s="1875"/>
      <c r="K32" s="1875"/>
      <c r="L32" s="1875"/>
      <c r="M32" s="1875"/>
      <c r="N32" s="1875"/>
      <c r="O32" s="1875"/>
      <c r="P32" s="1875"/>
    </row>
    <row r="33" spans="1:16" ht="14.25" customHeight="1">
      <c r="A33" s="1875"/>
      <c r="B33" s="1875"/>
      <c r="C33" s="1875"/>
      <c r="D33" s="1875"/>
      <c r="E33" s="1875"/>
      <c r="F33" s="1875"/>
      <c r="G33" s="1875"/>
      <c r="H33" s="1875"/>
      <c r="I33" s="1875"/>
      <c r="J33" s="1875"/>
      <c r="K33" s="1875"/>
      <c r="L33" s="1875"/>
      <c r="M33" s="1875"/>
      <c r="N33" s="1875"/>
      <c r="O33" s="1875"/>
      <c r="P33" s="1875"/>
    </row>
    <row r="34" spans="1:16" ht="14.25" customHeight="1">
      <c r="A34" s="1875"/>
      <c r="B34" s="1875"/>
      <c r="C34" s="1875"/>
      <c r="D34" s="1875"/>
      <c r="E34" s="1875"/>
      <c r="F34" s="1875"/>
      <c r="G34" s="1875"/>
      <c r="H34" s="1875"/>
      <c r="I34" s="1875"/>
      <c r="J34" s="1875"/>
      <c r="K34" s="1875"/>
      <c r="L34" s="1875"/>
      <c r="M34" s="1875"/>
      <c r="N34" s="1875"/>
      <c r="O34" s="1875"/>
      <c r="P34" s="1875"/>
    </row>
    <row r="35" spans="1:16" ht="14.25" customHeight="1">
      <c r="A35" s="1875"/>
      <c r="B35" s="1875"/>
      <c r="C35" s="1875"/>
      <c r="D35" s="1875"/>
      <c r="E35" s="1875"/>
      <c r="F35" s="1875"/>
      <c r="G35" s="1875"/>
      <c r="H35" s="1875"/>
      <c r="I35" s="1875"/>
      <c r="J35" s="1875"/>
      <c r="K35" s="1875"/>
      <c r="L35" s="1875"/>
      <c r="M35" s="1875"/>
      <c r="N35" s="1875"/>
      <c r="O35" s="1875"/>
      <c r="P35" s="1875"/>
    </row>
    <row r="36" spans="1:16" ht="14.25" customHeight="1">
      <c r="A36" s="1875"/>
      <c r="B36" s="1875"/>
      <c r="C36" s="1875"/>
      <c r="D36" s="1875"/>
      <c r="E36" s="1875"/>
      <c r="F36" s="1875"/>
      <c r="G36" s="1875"/>
      <c r="H36" s="1875"/>
      <c r="I36" s="1875"/>
      <c r="J36" s="1875"/>
      <c r="K36" s="1875"/>
      <c r="L36" s="1875"/>
      <c r="M36" s="1875"/>
      <c r="N36" s="1875"/>
      <c r="O36" s="1875"/>
      <c r="P36" s="1875"/>
    </row>
    <row r="37" spans="1:16" ht="14.25" customHeight="1">
      <c r="A37" s="1875"/>
      <c r="B37" s="1875"/>
      <c r="C37" s="1875"/>
      <c r="D37" s="1875"/>
      <c r="E37" s="1875"/>
      <c r="F37" s="1875"/>
      <c r="G37" s="1875"/>
      <c r="H37" s="1875"/>
      <c r="I37" s="1875"/>
      <c r="J37" s="1875"/>
      <c r="K37" s="1875"/>
      <c r="L37" s="1875"/>
      <c r="M37" s="1875"/>
      <c r="N37" s="1875"/>
      <c r="O37" s="1875"/>
      <c r="P37" s="1875"/>
    </row>
    <row r="38" spans="1:16" ht="14.25" customHeight="1">
      <c r="A38" s="1875"/>
      <c r="B38" s="1875"/>
      <c r="C38" s="1875"/>
      <c r="D38" s="1875"/>
      <c r="E38" s="1875"/>
      <c r="F38" s="1875"/>
      <c r="G38" s="1875"/>
      <c r="H38" s="1875"/>
      <c r="I38" s="1875"/>
      <c r="J38" s="1875"/>
      <c r="K38" s="1875"/>
      <c r="L38" s="1875"/>
      <c r="M38" s="1875"/>
      <c r="N38" s="1875"/>
      <c r="O38" s="1875"/>
      <c r="P38" s="1875"/>
    </row>
    <row r="39" spans="1:16" ht="14.25" customHeight="1">
      <c r="A39" s="1875"/>
      <c r="B39" s="1875"/>
      <c r="C39" s="1875"/>
      <c r="D39" s="1875"/>
      <c r="E39" s="1875"/>
      <c r="F39" s="1875"/>
      <c r="G39" s="1875"/>
      <c r="H39" s="1875"/>
      <c r="I39" s="1875"/>
      <c r="J39" s="1875"/>
      <c r="K39" s="1875"/>
      <c r="L39" s="1875"/>
      <c r="M39" s="1875"/>
      <c r="N39" s="1875"/>
      <c r="O39" s="1875"/>
      <c r="P39" s="1875"/>
    </row>
    <row r="40" spans="1:16" ht="14.25" customHeight="1">
      <c r="A40" s="1875"/>
      <c r="B40" s="1875"/>
      <c r="C40" s="1875"/>
      <c r="D40" s="1875"/>
      <c r="E40" s="1875"/>
      <c r="F40" s="1875"/>
      <c r="G40" s="1875"/>
      <c r="H40" s="1875"/>
      <c r="I40" s="1875"/>
      <c r="J40" s="1875"/>
      <c r="K40" s="1875"/>
      <c r="L40" s="1875"/>
      <c r="M40" s="1875"/>
      <c r="N40" s="1875"/>
      <c r="O40" s="1875"/>
      <c r="P40" s="1875"/>
    </row>
    <row r="41" spans="1:16" ht="14.25" customHeight="1">
      <c r="A41" s="1875"/>
      <c r="B41" s="1875"/>
      <c r="C41" s="1875"/>
      <c r="D41" s="1875"/>
      <c r="E41" s="1875"/>
      <c r="F41" s="1875"/>
      <c r="G41" s="1875"/>
      <c r="H41" s="1875"/>
      <c r="I41" s="1875"/>
      <c r="J41" s="1875"/>
      <c r="K41" s="1875"/>
      <c r="L41" s="1875"/>
      <c r="M41" s="1875"/>
      <c r="N41" s="1875"/>
      <c r="O41" s="1875"/>
      <c r="P41" s="1875"/>
    </row>
    <row r="42" spans="1:16" ht="14.25" customHeight="1">
      <c r="A42" s="1875"/>
      <c r="B42" s="1875"/>
      <c r="C42" s="1875"/>
      <c r="D42" s="1875"/>
      <c r="E42" s="1875"/>
      <c r="F42" s="1875"/>
      <c r="G42" s="1875"/>
      <c r="H42" s="1875"/>
      <c r="I42" s="1875"/>
      <c r="J42" s="1875"/>
      <c r="K42" s="1875"/>
      <c r="L42" s="1875"/>
      <c r="M42" s="1875"/>
      <c r="N42" s="1875"/>
      <c r="O42" s="1875"/>
      <c r="P42" s="1875"/>
    </row>
    <row r="43" spans="1:16" ht="14.25" customHeight="1">
      <c r="A43" s="1875"/>
      <c r="B43" s="1875"/>
      <c r="C43" s="1875"/>
      <c r="D43" s="1875"/>
      <c r="E43" s="1875"/>
      <c r="F43" s="1875"/>
      <c r="G43" s="1875"/>
      <c r="H43" s="1875"/>
      <c r="I43" s="1875"/>
      <c r="J43" s="1875"/>
      <c r="K43" s="1875"/>
      <c r="L43" s="1875"/>
      <c r="M43" s="1875"/>
      <c r="N43" s="1875"/>
      <c r="O43" s="1875"/>
      <c r="P43" s="1875"/>
    </row>
    <row r="44" spans="1:16" ht="14.25" customHeight="1">
      <c r="A44" s="1875"/>
      <c r="B44" s="1875"/>
      <c r="C44" s="1875"/>
      <c r="D44" s="1875"/>
      <c r="E44" s="1875"/>
      <c r="F44" s="1875"/>
      <c r="G44" s="1875"/>
      <c r="H44" s="1875"/>
      <c r="I44" s="1875"/>
      <c r="J44" s="1875"/>
      <c r="K44" s="1875"/>
      <c r="L44" s="1875"/>
      <c r="M44" s="1875"/>
      <c r="N44" s="1875"/>
      <c r="O44" s="1875"/>
      <c r="P44" s="1875"/>
    </row>
    <row r="45" spans="1:16" ht="14.25" customHeight="1">
      <c r="A45" s="1875"/>
      <c r="B45" s="1875"/>
      <c r="C45" s="1875"/>
      <c r="D45" s="1875"/>
      <c r="E45" s="1875"/>
      <c r="F45" s="1875"/>
      <c r="G45" s="1875"/>
      <c r="H45" s="1875"/>
      <c r="I45" s="1875"/>
      <c r="J45" s="1875"/>
      <c r="K45" s="1875"/>
      <c r="L45" s="1875"/>
      <c r="M45" s="1875"/>
      <c r="N45" s="1875"/>
      <c r="O45" s="1875"/>
      <c r="P45" s="1875"/>
    </row>
    <row r="46" spans="1:16" ht="14.25" customHeight="1">
      <c r="A46" s="1875"/>
      <c r="B46" s="1875"/>
      <c r="C46" s="1875"/>
      <c r="D46" s="1875"/>
      <c r="E46" s="1875"/>
      <c r="F46" s="1875"/>
      <c r="G46" s="1875"/>
      <c r="H46" s="1875"/>
      <c r="I46" s="1875"/>
      <c r="J46" s="1875"/>
      <c r="K46" s="1875"/>
      <c r="L46" s="1875"/>
      <c r="M46" s="1875"/>
      <c r="N46" s="1875"/>
      <c r="O46" s="1875"/>
      <c r="P46" s="1875"/>
    </row>
    <row r="47" spans="1:16" ht="14.25" customHeight="1">
      <c r="A47" s="1875"/>
      <c r="B47" s="1875"/>
      <c r="C47" s="1875"/>
      <c r="D47" s="1875"/>
      <c r="E47" s="1875"/>
      <c r="F47" s="1875"/>
      <c r="G47" s="1875"/>
      <c r="H47" s="1875"/>
      <c r="I47" s="1875"/>
      <c r="J47" s="1875"/>
      <c r="K47" s="1875"/>
      <c r="L47" s="1875"/>
      <c r="M47" s="1875"/>
      <c r="N47" s="1875"/>
      <c r="O47" s="1875"/>
      <c r="P47" s="1875"/>
    </row>
    <row r="48" spans="1:16" ht="14.25" customHeight="1">
      <c r="A48" s="1875"/>
      <c r="B48" s="1875"/>
      <c r="C48" s="1875"/>
      <c r="D48" s="1875"/>
      <c r="E48" s="1875"/>
      <c r="F48" s="1875"/>
      <c r="G48" s="1875"/>
      <c r="H48" s="1875"/>
      <c r="I48" s="1875"/>
      <c r="J48" s="1875"/>
      <c r="K48" s="1875"/>
      <c r="L48" s="1875"/>
      <c r="M48" s="1875"/>
      <c r="N48" s="1875"/>
      <c r="O48" s="1875"/>
      <c r="P48" s="1875"/>
    </row>
    <row r="49" spans="1:16" ht="14.25" customHeight="1">
      <c r="A49" s="1875"/>
      <c r="B49" s="1875"/>
      <c r="C49" s="1875"/>
      <c r="D49" s="1875"/>
      <c r="E49" s="1875"/>
      <c r="F49" s="1875"/>
      <c r="G49" s="1875"/>
      <c r="H49" s="1875"/>
      <c r="I49" s="1875"/>
      <c r="J49" s="1875"/>
      <c r="K49" s="1875"/>
      <c r="L49" s="1875"/>
      <c r="M49" s="1875"/>
      <c r="N49" s="1875"/>
      <c r="O49" s="1875"/>
      <c r="P49" s="1875"/>
    </row>
    <row r="50" spans="1:16" ht="14.25" customHeight="1">
      <c r="A50" s="1875"/>
      <c r="B50" s="1875"/>
      <c r="C50" s="1875"/>
      <c r="D50" s="1875"/>
      <c r="E50" s="1875"/>
      <c r="F50" s="1875"/>
      <c r="G50" s="1875"/>
      <c r="H50" s="1875"/>
      <c r="I50" s="1875"/>
      <c r="J50" s="1875"/>
      <c r="K50" s="1875"/>
      <c r="L50" s="1875"/>
      <c r="M50" s="1875"/>
      <c r="N50" s="1875"/>
      <c r="O50" s="1875"/>
      <c r="P50" s="1875"/>
    </row>
    <row r="51" spans="1:16" ht="14.25" customHeight="1">
      <c r="A51" s="1875"/>
      <c r="B51" s="1875"/>
      <c r="C51" s="1875"/>
      <c r="D51" s="1875"/>
      <c r="E51" s="1875"/>
      <c r="F51" s="1875"/>
      <c r="G51" s="1875"/>
      <c r="H51" s="1875"/>
      <c r="I51" s="1875"/>
      <c r="J51" s="1875"/>
      <c r="K51" s="1875"/>
      <c r="L51" s="1875"/>
      <c r="M51" s="1875"/>
      <c r="N51" s="1875"/>
      <c r="O51" s="1875"/>
      <c r="P51" s="1875"/>
    </row>
    <row r="52" spans="1:16" ht="14.25" customHeight="1">
      <c r="A52" s="1875"/>
      <c r="B52" s="1875"/>
      <c r="C52" s="1875"/>
      <c r="D52" s="1875"/>
      <c r="E52" s="1875"/>
      <c r="F52" s="1875"/>
      <c r="G52" s="1875"/>
      <c r="H52" s="1875"/>
      <c r="I52" s="1875"/>
      <c r="J52" s="1875"/>
      <c r="K52" s="1875"/>
      <c r="L52" s="1875"/>
      <c r="M52" s="1875"/>
      <c r="N52" s="1875"/>
      <c r="O52" s="1875"/>
      <c r="P52" s="1875"/>
    </row>
    <row r="53" spans="1:16" ht="14.25" customHeight="1">
      <c r="A53" s="1875"/>
      <c r="B53" s="1875"/>
      <c r="C53" s="1875"/>
      <c r="D53" s="1875"/>
      <c r="E53" s="1875"/>
      <c r="F53" s="1875"/>
      <c r="G53" s="1875"/>
      <c r="H53" s="1875"/>
      <c r="I53" s="1875"/>
      <c r="J53" s="1875"/>
      <c r="K53" s="1875"/>
      <c r="L53" s="1875"/>
      <c r="M53" s="1875"/>
      <c r="N53" s="1875"/>
      <c r="O53" s="1875"/>
      <c r="P53" s="1875"/>
    </row>
    <row r="54" spans="1:16" ht="92.25" customHeight="1">
      <c r="A54" s="1875"/>
      <c r="B54" s="1875"/>
      <c r="C54" s="1875"/>
      <c r="D54" s="1875"/>
      <c r="E54" s="1875"/>
      <c r="F54" s="1875"/>
      <c r="G54" s="1875"/>
      <c r="H54" s="1875"/>
      <c r="I54" s="1875"/>
      <c r="J54" s="1875"/>
      <c r="K54" s="1875"/>
      <c r="L54" s="1875"/>
      <c r="M54" s="1875"/>
      <c r="N54" s="1875"/>
      <c r="O54" s="1875"/>
      <c r="P54" s="1875"/>
    </row>
    <row r="55" spans="1:16">
      <c r="A55" s="1875"/>
      <c r="B55" s="1875"/>
      <c r="C55" s="1875"/>
      <c r="D55" s="1875"/>
      <c r="E55" s="1875"/>
      <c r="F55" s="1875"/>
      <c r="G55" s="1875"/>
      <c r="H55" s="1875"/>
      <c r="I55" s="1875"/>
      <c r="J55" s="1875"/>
      <c r="K55" s="1875"/>
      <c r="L55" s="1875"/>
      <c r="M55" s="1875"/>
      <c r="N55" s="1875"/>
      <c r="O55" s="1875"/>
      <c r="P55" s="1875"/>
    </row>
    <row r="56" spans="1:16">
      <c r="A56" s="1875"/>
      <c r="B56" s="1875"/>
      <c r="C56" s="1875"/>
      <c r="D56" s="1875"/>
      <c r="E56" s="1875"/>
      <c r="F56" s="1875"/>
      <c r="G56" s="1875"/>
      <c r="H56" s="1875"/>
      <c r="I56" s="1875"/>
      <c r="J56" s="1875"/>
      <c r="K56" s="1875"/>
      <c r="L56" s="1875"/>
      <c r="M56" s="1875"/>
      <c r="N56" s="1875"/>
      <c r="O56" s="1875"/>
      <c r="P56" s="1875"/>
    </row>
    <row r="57" spans="1:16">
      <c r="A57" s="1875"/>
      <c r="B57" s="1875"/>
      <c r="C57" s="1875"/>
      <c r="D57" s="1875"/>
      <c r="E57" s="1875"/>
      <c r="F57" s="1875"/>
      <c r="G57" s="1875"/>
      <c r="H57" s="1875"/>
      <c r="I57" s="1875"/>
      <c r="J57" s="1875"/>
      <c r="K57" s="1875"/>
      <c r="L57" s="1875"/>
      <c r="M57" s="1875"/>
      <c r="N57" s="1875"/>
      <c r="O57" s="1875"/>
      <c r="P57" s="1875"/>
    </row>
    <row r="58" spans="1:16">
      <c r="A58" s="1875"/>
      <c r="B58" s="1875"/>
      <c r="C58" s="1875"/>
      <c r="D58" s="1875"/>
      <c r="E58" s="1875"/>
      <c r="F58" s="1875"/>
      <c r="G58" s="1875"/>
      <c r="H58" s="1875"/>
      <c r="I58" s="1875"/>
      <c r="J58" s="1875"/>
      <c r="K58" s="1875"/>
      <c r="L58" s="1875"/>
      <c r="M58" s="1875"/>
      <c r="N58" s="1875"/>
      <c r="O58" s="1875"/>
      <c r="P58" s="1875"/>
    </row>
    <row r="59" spans="1:16">
      <c r="A59" s="1875"/>
      <c r="B59" s="1875"/>
      <c r="C59" s="1875"/>
      <c r="D59" s="1875"/>
      <c r="E59" s="1875"/>
      <c r="F59" s="1875"/>
      <c r="G59" s="1875"/>
      <c r="H59" s="1875"/>
      <c r="I59" s="1875"/>
      <c r="J59" s="1875"/>
      <c r="K59" s="1875"/>
      <c r="L59" s="1875"/>
      <c r="M59" s="1875"/>
      <c r="N59" s="1875"/>
      <c r="O59" s="1875"/>
      <c r="P59" s="1875"/>
    </row>
    <row r="60" spans="1:16">
      <c r="A60" s="1875"/>
      <c r="B60" s="1875"/>
      <c r="C60" s="1875"/>
      <c r="D60" s="1875"/>
      <c r="E60" s="1875"/>
      <c r="F60" s="1875"/>
      <c r="G60" s="1875"/>
      <c r="H60" s="1875"/>
      <c r="I60" s="1875"/>
      <c r="J60" s="1875"/>
      <c r="K60" s="1875"/>
      <c r="L60" s="1875"/>
      <c r="M60" s="1875"/>
      <c r="N60" s="1875"/>
      <c r="O60" s="1875"/>
      <c r="P60" s="1875"/>
    </row>
    <row r="61" spans="1:16">
      <c r="A61" s="1875"/>
      <c r="B61" s="1875"/>
      <c r="C61" s="1875"/>
      <c r="D61" s="1875"/>
      <c r="E61" s="1875"/>
      <c r="F61" s="1875"/>
      <c r="G61" s="1875"/>
      <c r="H61" s="1875"/>
      <c r="I61" s="1875"/>
      <c r="J61" s="1875"/>
      <c r="K61" s="1875"/>
      <c r="L61" s="1875"/>
      <c r="M61" s="1875"/>
      <c r="N61" s="1875"/>
      <c r="O61" s="1875"/>
      <c r="P61" s="1875"/>
    </row>
    <row r="62" spans="1:16" ht="90" customHeight="1">
      <c r="A62" s="1875"/>
      <c r="B62" s="1875"/>
      <c r="C62" s="1875"/>
      <c r="D62" s="1875"/>
      <c r="E62" s="1875"/>
      <c r="F62" s="1875"/>
      <c r="G62" s="1875"/>
      <c r="H62" s="1875"/>
      <c r="I62" s="1875"/>
      <c r="J62" s="1875"/>
      <c r="K62" s="1875"/>
      <c r="L62" s="1875"/>
      <c r="M62" s="1875"/>
      <c r="N62" s="1875"/>
      <c r="O62" s="1875"/>
      <c r="P62" s="1875"/>
    </row>
    <row r="63" spans="1:16">
      <c r="A63" s="1875"/>
      <c r="B63" s="1875"/>
      <c r="C63" s="1875"/>
      <c r="D63" s="1875"/>
      <c r="E63" s="1875"/>
      <c r="F63" s="1875"/>
      <c r="G63" s="1875"/>
      <c r="H63" s="1875"/>
      <c r="I63" s="1875"/>
      <c r="J63" s="1875"/>
      <c r="K63" s="1875"/>
      <c r="L63" s="1875"/>
      <c r="M63" s="1875"/>
      <c r="N63" s="1875"/>
      <c r="O63" s="1875"/>
      <c r="P63" s="1875"/>
    </row>
    <row r="64" spans="1:16">
      <c r="A64" s="1875"/>
      <c r="B64" s="1875"/>
      <c r="C64" s="1875"/>
      <c r="D64" s="1875"/>
      <c r="E64" s="1875"/>
      <c r="F64" s="1875"/>
      <c r="G64" s="1875"/>
      <c r="H64" s="1875"/>
      <c r="I64" s="1875"/>
      <c r="J64" s="1875"/>
      <c r="K64" s="1875"/>
      <c r="L64" s="1875"/>
      <c r="M64" s="1875"/>
      <c r="N64" s="1875"/>
      <c r="O64" s="1875"/>
      <c r="P64" s="1875"/>
    </row>
    <row r="65" spans="1:16">
      <c r="A65" s="1875"/>
      <c r="B65" s="1875"/>
      <c r="C65" s="1875"/>
      <c r="D65" s="1875"/>
      <c r="E65" s="1875"/>
      <c r="F65" s="1875"/>
      <c r="G65" s="1875"/>
      <c r="H65" s="1875"/>
      <c r="I65" s="1875"/>
      <c r="J65" s="1875"/>
      <c r="K65" s="1875"/>
      <c r="L65" s="1875"/>
      <c r="M65" s="1875"/>
      <c r="N65" s="1875"/>
      <c r="O65" s="1875"/>
      <c r="P65" s="1875"/>
    </row>
    <row r="66" spans="1:16" ht="19.5" customHeight="1">
      <c r="A66" s="1875"/>
      <c r="B66" s="1875"/>
      <c r="C66" s="1875"/>
      <c r="D66" s="1875"/>
      <c r="E66" s="1875"/>
      <c r="F66" s="1875"/>
      <c r="G66" s="1875"/>
      <c r="H66" s="1875"/>
      <c r="I66" s="1875"/>
      <c r="J66" s="1875"/>
      <c r="K66" s="1875"/>
      <c r="L66" s="1875"/>
      <c r="M66" s="1875"/>
      <c r="N66" s="1875"/>
      <c r="O66" s="1875"/>
      <c r="P66" s="1875"/>
    </row>
    <row r="67" spans="1:16" ht="127.5" customHeight="1">
      <c r="A67" s="1875"/>
      <c r="B67" s="1875"/>
      <c r="C67" s="1875"/>
      <c r="D67" s="1875"/>
      <c r="E67" s="1875"/>
      <c r="F67" s="1875"/>
      <c r="G67" s="1875"/>
      <c r="H67" s="1875"/>
      <c r="I67" s="1875"/>
      <c r="J67" s="1875"/>
      <c r="K67" s="1875"/>
      <c r="L67" s="1875"/>
      <c r="M67" s="1875"/>
      <c r="N67" s="1875"/>
      <c r="O67" s="1875"/>
      <c r="P67" s="1875"/>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J27"/>
    </sheetView>
  </sheetViews>
  <sheetFormatPr baseColWidth="10" defaultColWidth="11.42578125" defaultRowHeight="14.25"/>
  <cols>
    <col min="1" max="6" width="11.42578125" style="383"/>
    <col min="7" max="7" width="13.42578125" style="383" customWidth="1"/>
    <col min="8" max="8" width="11.42578125" style="383"/>
    <col min="9" max="9" width="23.42578125" style="383" customWidth="1"/>
    <col min="10" max="10" width="24.42578125" style="383" customWidth="1"/>
    <col min="11" max="11" width="15.5703125" style="383" customWidth="1"/>
    <col min="12" max="12" width="13.140625" style="383" customWidth="1"/>
    <col min="13" max="13" width="20.140625" style="383" customWidth="1"/>
    <col min="14" max="16384" width="11.42578125" style="383"/>
  </cols>
  <sheetData>
    <row r="5" spans="1:28" ht="42" customHeight="1"/>
    <row r="6" spans="1:28">
      <c r="A6" s="1982" t="s">
        <v>969</v>
      </c>
      <c r="B6" s="1983"/>
      <c r="C6" s="1983"/>
      <c r="D6" s="1983"/>
      <c r="E6" s="1983"/>
      <c r="F6" s="1983"/>
      <c r="G6" s="1983"/>
      <c r="H6" s="1983"/>
      <c r="I6" s="1983"/>
      <c r="J6" s="1983"/>
      <c r="K6" s="1983"/>
      <c r="L6" s="1983"/>
      <c r="M6" s="1983"/>
    </row>
    <row r="7" spans="1:28" ht="14.25" customHeight="1">
      <c r="A7" s="1983"/>
      <c r="B7" s="1983"/>
      <c r="C7" s="1983"/>
      <c r="D7" s="1983"/>
      <c r="E7" s="1983"/>
      <c r="F7" s="1983"/>
      <c r="G7" s="1983"/>
      <c r="H7" s="1983"/>
      <c r="I7" s="1983"/>
      <c r="J7" s="1983"/>
      <c r="K7" s="1983"/>
      <c r="L7" s="1983"/>
      <c r="M7" s="1983"/>
      <c r="O7" s="947"/>
      <c r="P7" s="948"/>
      <c r="Q7" s="948"/>
      <c r="R7" s="948"/>
      <c r="S7" s="948"/>
      <c r="T7" s="948"/>
      <c r="U7" s="948"/>
      <c r="V7" s="948"/>
      <c r="W7" s="948"/>
      <c r="X7" s="948"/>
      <c r="Y7" s="948"/>
      <c r="Z7" s="948"/>
      <c r="AA7" s="948"/>
      <c r="AB7" s="948"/>
    </row>
    <row r="8" spans="1:28" ht="14.25" customHeight="1">
      <c r="A8" s="1983"/>
      <c r="B8" s="1983"/>
      <c r="C8" s="1983"/>
      <c r="D8" s="1983"/>
      <c r="E8" s="1983"/>
      <c r="F8" s="1983"/>
      <c r="G8" s="1983"/>
      <c r="H8" s="1983"/>
      <c r="I8" s="1983"/>
      <c r="J8" s="1983"/>
      <c r="K8" s="1983"/>
      <c r="L8" s="1983"/>
      <c r="M8" s="1983"/>
      <c r="O8" s="948"/>
      <c r="P8" s="948"/>
      <c r="Q8" s="948"/>
      <c r="R8" s="948"/>
      <c r="S8" s="948"/>
      <c r="T8" s="948"/>
      <c r="U8" s="948"/>
      <c r="V8" s="948"/>
      <c r="W8" s="948"/>
      <c r="X8" s="948"/>
      <c r="Y8" s="948"/>
      <c r="Z8" s="948"/>
      <c r="AA8" s="948"/>
      <c r="AB8" s="948"/>
    </row>
    <row r="9" spans="1:28" ht="14.25" customHeight="1">
      <c r="A9" s="1983"/>
      <c r="B9" s="1983"/>
      <c r="C9" s="1983"/>
      <c r="D9" s="1983"/>
      <c r="E9" s="1983"/>
      <c r="F9" s="1983"/>
      <c r="G9" s="1983"/>
      <c r="H9" s="1983"/>
      <c r="I9" s="1983"/>
      <c r="J9" s="1983"/>
      <c r="K9" s="1983"/>
      <c r="L9" s="1983"/>
      <c r="M9" s="1983"/>
      <c r="O9" s="948"/>
      <c r="P9" s="948"/>
      <c r="Q9" s="948"/>
      <c r="R9" s="948"/>
      <c r="S9" s="948"/>
      <c r="T9" s="948"/>
      <c r="U9" s="948"/>
      <c r="V9" s="948"/>
      <c r="W9" s="948"/>
      <c r="X9" s="948"/>
      <c r="Y9" s="948"/>
      <c r="Z9" s="948"/>
      <c r="AA9" s="948"/>
      <c r="AB9" s="948"/>
    </row>
    <row r="10" spans="1:28" ht="14.25" customHeight="1">
      <c r="A10" s="1983"/>
      <c r="B10" s="1983"/>
      <c r="C10" s="1983"/>
      <c r="D10" s="1983"/>
      <c r="E10" s="1983"/>
      <c r="F10" s="1983"/>
      <c r="G10" s="1983"/>
      <c r="H10" s="1983"/>
      <c r="I10" s="1983"/>
      <c r="J10" s="1983"/>
      <c r="K10" s="1983"/>
      <c r="L10" s="1983"/>
      <c r="M10" s="1983"/>
      <c r="O10" s="948"/>
      <c r="P10" s="948"/>
      <c r="Q10" s="948"/>
      <c r="R10" s="948"/>
      <c r="S10" s="948"/>
      <c r="T10" s="948"/>
      <c r="U10" s="948"/>
      <c r="V10" s="948"/>
      <c r="W10" s="948"/>
      <c r="X10" s="948"/>
      <c r="Y10" s="948"/>
      <c r="Z10" s="948"/>
      <c r="AA10" s="948"/>
      <c r="AB10" s="948"/>
    </row>
    <row r="11" spans="1:28" ht="14.25" customHeight="1">
      <c r="A11" s="1983"/>
      <c r="B11" s="1983"/>
      <c r="C11" s="1983"/>
      <c r="D11" s="1983"/>
      <c r="E11" s="1983"/>
      <c r="F11" s="1983"/>
      <c r="G11" s="1983"/>
      <c r="H11" s="1983"/>
      <c r="I11" s="1983"/>
      <c r="J11" s="1983"/>
      <c r="K11" s="1983"/>
      <c r="L11" s="1983"/>
      <c r="M11" s="1983"/>
      <c r="O11" s="948"/>
      <c r="P11" s="948"/>
      <c r="Q11" s="948"/>
      <c r="R11" s="948"/>
      <c r="S11" s="948"/>
      <c r="T11" s="948"/>
      <c r="U11" s="948"/>
      <c r="V11" s="948"/>
      <c r="W11" s="948"/>
      <c r="X11" s="948"/>
      <c r="Y11" s="948"/>
      <c r="Z11" s="948"/>
      <c r="AA11" s="948"/>
      <c r="AB11" s="948"/>
    </row>
    <row r="12" spans="1:28" ht="14.25" customHeight="1">
      <c r="A12" s="1983"/>
      <c r="B12" s="1983"/>
      <c r="C12" s="1983"/>
      <c r="D12" s="1983"/>
      <c r="E12" s="1983"/>
      <c r="F12" s="1983"/>
      <c r="G12" s="1983"/>
      <c r="H12" s="1983"/>
      <c r="I12" s="1983"/>
      <c r="J12" s="1983"/>
      <c r="K12" s="1983"/>
      <c r="L12" s="1983"/>
      <c r="M12" s="1983"/>
      <c r="O12" s="948"/>
      <c r="P12" s="948"/>
      <c r="Q12" s="948"/>
      <c r="R12" s="948"/>
      <c r="S12" s="948"/>
      <c r="T12" s="948"/>
      <c r="U12" s="948"/>
      <c r="V12" s="948"/>
      <c r="W12" s="948"/>
      <c r="X12" s="948"/>
      <c r="Y12" s="948"/>
      <c r="Z12" s="948"/>
      <c r="AA12" s="948"/>
      <c r="AB12" s="948"/>
    </row>
    <row r="13" spans="1:28" ht="14.25" customHeight="1">
      <c r="A13" s="1983"/>
      <c r="B13" s="1983"/>
      <c r="C13" s="1983"/>
      <c r="D13" s="1983"/>
      <c r="E13" s="1983"/>
      <c r="F13" s="1983"/>
      <c r="G13" s="1983"/>
      <c r="H13" s="1983"/>
      <c r="I13" s="1983"/>
      <c r="J13" s="1983"/>
      <c r="K13" s="1983"/>
      <c r="L13" s="1983"/>
      <c r="M13" s="1983"/>
      <c r="O13" s="948"/>
      <c r="P13" s="948"/>
      <c r="Q13" s="948"/>
      <c r="R13" s="948"/>
      <c r="S13" s="948"/>
      <c r="T13" s="948"/>
      <c r="U13" s="948"/>
      <c r="V13" s="948"/>
      <c r="W13" s="948"/>
      <c r="X13" s="948"/>
      <c r="Y13" s="948"/>
      <c r="Z13" s="948"/>
      <c r="AA13" s="948"/>
      <c r="AB13" s="948"/>
    </row>
    <row r="14" spans="1:28" ht="14.25" customHeight="1">
      <c r="A14" s="1983"/>
      <c r="B14" s="1983"/>
      <c r="C14" s="1983"/>
      <c r="D14" s="1983"/>
      <c r="E14" s="1983"/>
      <c r="F14" s="1983"/>
      <c r="G14" s="1983"/>
      <c r="H14" s="1983"/>
      <c r="I14" s="1983"/>
      <c r="J14" s="1983"/>
      <c r="K14" s="1983"/>
      <c r="L14" s="1983"/>
      <c r="M14" s="1983"/>
      <c r="O14" s="948"/>
      <c r="P14" s="948"/>
      <c r="Q14" s="948"/>
      <c r="R14" s="948"/>
      <c r="S14" s="948"/>
      <c r="T14" s="948"/>
      <c r="U14" s="948"/>
      <c r="V14" s="948"/>
      <c r="W14" s="948"/>
      <c r="X14" s="948"/>
      <c r="Y14" s="948"/>
      <c r="Z14" s="948"/>
      <c r="AA14" s="948"/>
      <c r="AB14" s="948"/>
    </row>
    <row r="15" spans="1:28" ht="14.25" customHeight="1">
      <c r="A15" s="1983"/>
      <c r="B15" s="1983"/>
      <c r="C15" s="1983"/>
      <c r="D15" s="1983"/>
      <c r="E15" s="1983"/>
      <c r="F15" s="1983"/>
      <c r="G15" s="1983"/>
      <c r="H15" s="1983"/>
      <c r="I15" s="1983"/>
      <c r="J15" s="1983"/>
      <c r="K15" s="1983"/>
      <c r="L15" s="1983"/>
      <c r="M15" s="1983"/>
      <c r="O15" s="948"/>
      <c r="P15" s="948"/>
      <c r="Q15" s="948"/>
      <c r="R15" s="948"/>
      <c r="S15" s="948"/>
      <c r="T15" s="948"/>
      <c r="U15" s="948"/>
      <c r="V15" s="948"/>
      <c r="W15" s="948"/>
      <c r="X15" s="948"/>
      <c r="Y15" s="948"/>
      <c r="Z15" s="948"/>
      <c r="AA15" s="948"/>
      <c r="AB15" s="948"/>
    </row>
    <row r="16" spans="1:28" ht="14.25" customHeight="1">
      <c r="A16" s="1983"/>
      <c r="B16" s="1983"/>
      <c r="C16" s="1983"/>
      <c r="D16" s="1983"/>
      <c r="E16" s="1983"/>
      <c r="F16" s="1983"/>
      <c r="G16" s="1983"/>
      <c r="H16" s="1983"/>
      <c r="I16" s="1983"/>
      <c r="J16" s="1983"/>
      <c r="K16" s="1983"/>
      <c r="L16" s="1983"/>
      <c r="M16" s="1983"/>
      <c r="O16" s="948"/>
      <c r="P16" s="948"/>
      <c r="Q16" s="948"/>
      <c r="R16" s="948"/>
      <c r="S16" s="948"/>
      <c r="T16" s="948"/>
      <c r="U16" s="948"/>
      <c r="V16" s="948"/>
      <c r="W16" s="948"/>
      <c r="X16" s="948"/>
      <c r="Y16" s="948"/>
      <c r="Z16" s="948"/>
      <c r="AA16" s="948"/>
      <c r="AB16" s="948"/>
    </row>
    <row r="17" spans="1:28" ht="14.25" customHeight="1">
      <c r="A17" s="1983"/>
      <c r="B17" s="1983"/>
      <c r="C17" s="1983"/>
      <c r="D17" s="1983"/>
      <c r="E17" s="1983"/>
      <c r="F17" s="1983"/>
      <c r="G17" s="1983"/>
      <c r="H17" s="1983"/>
      <c r="I17" s="1983"/>
      <c r="J17" s="1983"/>
      <c r="K17" s="1983"/>
      <c r="L17" s="1983"/>
      <c r="M17" s="1983"/>
      <c r="O17" s="948"/>
      <c r="P17" s="948"/>
      <c r="Q17" s="948"/>
      <c r="R17" s="948"/>
      <c r="S17" s="948"/>
      <c r="T17" s="948"/>
      <c r="U17" s="948"/>
      <c r="V17" s="948"/>
      <c r="W17" s="948"/>
      <c r="X17" s="948"/>
      <c r="Y17" s="948"/>
      <c r="Z17" s="948"/>
      <c r="AA17" s="948"/>
      <c r="AB17" s="948"/>
    </row>
    <row r="18" spans="1:28" ht="14.25" customHeight="1">
      <c r="A18" s="1983"/>
      <c r="B18" s="1983"/>
      <c r="C18" s="1983"/>
      <c r="D18" s="1983"/>
      <c r="E18" s="1983"/>
      <c r="F18" s="1983"/>
      <c r="G18" s="1983"/>
      <c r="H18" s="1983"/>
      <c r="I18" s="1983"/>
      <c r="J18" s="1983"/>
      <c r="K18" s="1983"/>
      <c r="L18" s="1983"/>
      <c r="M18" s="1983"/>
      <c r="O18" s="948"/>
      <c r="P18" s="948"/>
      <c r="Q18" s="948"/>
      <c r="R18" s="948"/>
      <c r="S18" s="948"/>
      <c r="T18" s="948"/>
      <c r="U18" s="948"/>
      <c r="V18" s="948"/>
      <c r="W18" s="948"/>
      <c r="X18" s="948"/>
      <c r="Y18" s="948"/>
      <c r="Z18" s="948"/>
      <c r="AA18" s="948"/>
      <c r="AB18" s="948"/>
    </row>
    <row r="19" spans="1:28" ht="14.25" customHeight="1">
      <c r="A19" s="1983"/>
      <c r="B19" s="1983"/>
      <c r="C19" s="1983"/>
      <c r="D19" s="1983"/>
      <c r="E19" s="1983"/>
      <c r="F19" s="1983"/>
      <c r="G19" s="1983"/>
      <c r="H19" s="1983"/>
      <c r="I19" s="1983"/>
      <c r="J19" s="1983"/>
      <c r="K19" s="1983"/>
      <c r="L19" s="1983"/>
      <c r="M19" s="1983"/>
      <c r="O19" s="948"/>
      <c r="P19" s="948"/>
      <c r="Q19" s="948"/>
      <c r="R19" s="948"/>
      <c r="S19" s="948"/>
      <c r="T19" s="948"/>
      <c r="U19" s="948"/>
      <c r="V19" s="948"/>
      <c r="W19" s="948"/>
      <c r="X19" s="948"/>
      <c r="Y19" s="948"/>
      <c r="Z19" s="948"/>
      <c r="AA19" s="948"/>
      <c r="AB19" s="948"/>
    </row>
    <row r="20" spans="1:28" ht="14.25" customHeight="1">
      <c r="A20" s="1983"/>
      <c r="B20" s="1983"/>
      <c r="C20" s="1983"/>
      <c r="D20" s="1983"/>
      <c r="E20" s="1983"/>
      <c r="F20" s="1983"/>
      <c r="G20" s="1983"/>
      <c r="H20" s="1983"/>
      <c r="I20" s="1983"/>
      <c r="J20" s="1983"/>
      <c r="K20" s="1983"/>
      <c r="L20" s="1983"/>
      <c r="M20" s="1983"/>
      <c r="O20" s="948"/>
      <c r="P20" s="948"/>
      <c r="Q20" s="948"/>
      <c r="R20" s="948"/>
      <c r="S20" s="948"/>
      <c r="T20" s="948"/>
      <c r="U20" s="948"/>
      <c r="V20" s="948"/>
      <c r="W20" s="948"/>
      <c r="X20" s="948"/>
      <c r="Y20" s="948"/>
      <c r="Z20" s="948"/>
      <c r="AA20" s="948"/>
      <c r="AB20" s="948"/>
    </row>
    <row r="21" spans="1:28" ht="14.25" customHeight="1">
      <c r="A21" s="1983"/>
      <c r="B21" s="1983"/>
      <c r="C21" s="1983"/>
      <c r="D21" s="1983"/>
      <c r="E21" s="1983"/>
      <c r="F21" s="1983"/>
      <c r="G21" s="1983"/>
      <c r="H21" s="1983"/>
      <c r="I21" s="1983"/>
      <c r="J21" s="1983"/>
      <c r="K21" s="1983"/>
      <c r="L21" s="1983"/>
      <c r="M21" s="1983"/>
      <c r="O21" s="948"/>
      <c r="P21" s="948"/>
      <c r="Q21" s="948"/>
      <c r="R21" s="948"/>
      <c r="S21" s="948"/>
      <c r="T21" s="948"/>
      <c r="U21" s="948"/>
      <c r="V21" s="948"/>
      <c r="W21" s="948"/>
      <c r="X21" s="948"/>
      <c r="Y21" s="948"/>
      <c r="Z21" s="948"/>
      <c r="AA21" s="948"/>
      <c r="AB21" s="948"/>
    </row>
    <row r="22" spans="1:28" ht="14.25" customHeight="1">
      <c r="A22" s="1983"/>
      <c r="B22" s="1983"/>
      <c r="C22" s="1983"/>
      <c r="D22" s="1983"/>
      <c r="E22" s="1983"/>
      <c r="F22" s="1983"/>
      <c r="G22" s="1983"/>
      <c r="H22" s="1983"/>
      <c r="I22" s="1983"/>
      <c r="J22" s="1983"/>
      <c r="K22" s="1983"/>
      <c r="L22" s="1983"/>
      <c r="M22" s="1983"/>
      <c r="O22" s="948"/>
      <c r="P22" s="948"/>
      <c r="Q22" s="948"/>
      <c r="R22" s="948"/>
      <c r="S22" s="948"/>
      <c r="T22" s="948"/>
      <c r="U22" s="948"/>
      <c r="V22" s="948"/>
      <c r="W22" s="948"/>
      <c r="X22" s="948"/>
      <c r="Y22" s="948"/>
      <c r="Z22" s="948"/>
      <c r="AA22" s="948"/>
      <c r="AB22" s="948"/>
    </row>
    <row r="23" spans="1:28" ht="14.25" customHeight="1">
      <c r="A23" s="1983"/>
      <c r="B23" s="1983"/>
      <c r="C23" s="1983"/>
      <c r="D23" s="1983"/>
      <c r="E23" s="1983"/>
      <c r="F23" s="1983"/>
      <c r="G23" s="1983"/>
      <c r="H23" s="1983"/>
      <c r="I23" s="1983"/>
      <c r="J23" s="1983"/>
      <c r="K23" s="1983"/>
      <c r="L23" s="1983"/>
      <c r="M23" s="1983"/>
      <c r="O23" s="948"/>
      <c r="P23" s="948"/>
      <c r="Q23" s="948"/>
      <c r="R23" s="948"/>
      <c r="S23" s="948"/>
      <c r="T23" s="948"/>
      <c r="U23" s="948"/>
      <c r="V23" s="948"/>
      <c r="W23" s="948"/>
      <c r="X23" s="948"/>
      <c r="Y23" s="948"/>
      <c r="Z23" s="948"/>
      <c r="AA23" s="948"/>
      <c r="AB23" s="948"/>
    </row>
    <row r="24" spans="1:28" ht="14.25" customHeight="1">
      <c r="A24" s="1983"/>
      <c r="B24" s="1983"/>
      <c r="C24" s="1983"/>
      <c r="D24" s="1983"/>
      <c r="E24" s="1983"/>
      <c r="F24" s="1983"/>
      <c r="G24" s="1983"/>
      <c r="H24" s="1983"/>
      <c r="I24" s="1983"/>
      <c r="J24" s="1983"/>
      <c r="K24" s="1983"/>
      <c r="L24" s="1983"/>
      <c r="M24" s="1983"/>
      <c r="O24" s="948"/>
      <c r="P24" s="948"/>
      <c r="Q24" s="948"/>
      <c r="R24" s="948"/>
      <c r="S24" s="948"/>
      <c r="T24" s="948"/>
      <c r="U24" s="948"/>
      <c r="V24" s="948"/>
      <c r="W24" s="948"/>
      <c r="X24" s="948"/>
      <c r="Y24" s="948"/>
      <c r="Z24" s="948"/>
      <c r="AA24" s="948"/>
      <c r="AB24" s="948"/>
    </row>
    <row r="25" spans="1:28" ht="14.25" customHeight="1">
      <c r="A25" s="1983"/>
      <c r="B25" s="1983"/>
      <c r="C25" s="1983"/>
      <c r="D25" s="1983"/>
      <c r="E25" s="1983"/>
      <c r="F25" s="1983"/>
      <c r="G25" s="1983"/>
      <c r="H25" s="1983"/>
      <c r="I25" s="1983"/>
      <c r="J25" s="1983"/>
      <c r="K25" s="1983"/>
      <c r="L25" s="1983"/>
      <c r="M25" s="1983"/>
      <c r="O25" s="948"/>
      <c r="P25" s="948"/>
      <c r="Q25" s="948"/>
      <c r="R25" s="948"/>
      <c r="S25" s="948"/>
      <c r="T25" s="948"/>
      <c r="U25" s="948"/>
      <c r="V25" s="948"/>
      <c r="W25" s="948"/>
      <c r="X25" s="948"/>
      <c r="Y25" s="948"/>
      <c r="Z25" s="948"/>
      <c r="AA25" s="948"/>
      <c r="AB25" s="948"/>
    </row>
    <row r="26" spans="1:28" ht="14.25" customHeight="1">
      <c r="A26" s="1983"/>
      <c r="B26" s="1983"/>
      <c r="C26" s="1983"/>
      <c r="D26" s="1983"/>
      <c r="E26" s="1983"/>
      <c r="F26" s="1983"/>
      <c r="G26" s="1983"/>
      <c r="H26" s="1983"/>
      <c r="I26" s="1983"/>
      <c r="J26" s="1983"/>
      <c r="K26" s="1983"/>
      <c r="L26" s="1983"/>
      <c r="M26" s="1983"/>
      <c r="O26" s="948"/>
      <c r="P26" s="948"/>
      <c r="Q26" s="948"/>
      <c r="R26" s="948"/>
      <c r="S26" s="948"/>
      <c r="T26" s="948"/>
      <c r="U26" s="948"/>
      <c r="V26" s="948"/>
      <c r="W26" s="948"/>
      <c r="X26" s="948"/>
      <c r="Y26" s="948"/>
      <c r="Z26" s="948"/>
      <c r="AA26" s="948"/>
      <c r="AB26" s="948"/>
    </row>
    <row r="27" spans="1:28" ht="14.25" customHeight="1">
      <c r="A27" s="1983"/>
      <c r="B27" s="1983"/>
      <c r="C27" s="1983"/>
      <c r="D27" s="1983"/>
      <c r="E27" s="1983"/>
      <c r="F27" s="1983"/>
      <c r="G27" s="1983"/>
      <c r="H27" s="1983"/>
      <c r="I27" s="1983"/>
      <c r="J27" s="1983"/>
      <c r="K27" s="1983"/>
      <c r="L27" s="1983"/>
      <c r="M27" s="1983"/>
      <c r="O27" s="948"/>
      <c r="P27" s="948"/>
      <c r="Q27" s="948"/>
      <c r="R27" s="948"/>
      <c r="S27" s="948"/>
      <c r="T27" s="948"/>
      <c r="U27" s="948"/>
      <c r="V27" s="948"/>
      <c r="W27" s="948"/>
      <c r="X27" s="948"/>
      <c r="Y27" s="948"/>
      <c r="Z27" s="948"/>
      <c r="AA27" s="948"/>
      <c r="AB27" s="948"/>
    </row>
    <row r="28" spans="1:28" ht="61.5" customHeight="1">
      <c r="A28" s="1983"/>
      <c r="B28" s="1983"/>
      <c r="C28" s="1983"/>
      <c r="D28" s="1983"/>
      <c r="E28" s="1983"/>
      <c r="F28" s="1983"/>
      <c r="G28" s="1983"/>
      <c r="H28" s="1983"/>
      <c r="I28" s="1983"/>
      <c r="J28" s="1983"/>
      <c r="K28" s="1983"/>
      <c r="L28" s="1983"/>
      <c r="M28" s="1983"/>
      <c r="O28" s="948"/>
      <c r="P28" s="948"/>
      <c r="Q28" s="948"/>
      <c r="R28" s="948"/>
      <c r="S28" s="948"/>
      <c r="T28" s="948"/>
      <c r="U28" s="948"/>
      <c r="V28" s="948"/>
      <c r="W28" s="948"/>
      <c r="X28" s="948"/>
      <c r="Y28" s="948"/>
      <c r="Z28" s="948"/>
      <c r="AA28" s="948"/>
      <c r="AB28" s="948"/>
    </row>
    <row r="29" spans="1:28" ht="61.5" customHeight="1">
      <c r="A29" s="1983"/>
      <c r="B29" s="1983"/>
      <c r="C29" s="1983"/>
      <c r="D29" s="1983"/>
      <c r="E29" s="1983"/>
      <c r="F29" s="1983"/>
      <c r="G29" s="1983"/>
      <c r="H29" s="1983"/>
      <c r="I29" s="1983"/>
      <c r="J29" s="1983"/>
      <c r="K29" s="1983"/>
      <c r="L29" s="1983"/>
      <c r="M29" s="1983"/>
      <c r="O29" s="948"/>
      <c r="P29" s="948"/>
      <c r="Q29" s="948"/>
      <c r="R29" s="948"/>
      <c r="S29" s="948"/>
      <c r="T29" s="948"/>
      <c r="U29" s="948"/>
      <c r="V29" s="948"/>
      <c r="W29" s="948"/>
      <c r="X29" s="948"/>
      <c r="Y29" s="948"/>
      <c r="Z29" s="948"/>
      <c r="AA29" s="948"/>
      <c r="AB29" s="948"/>
    </row>
    <row r="30" spans="1:28" ht="61.5" customHeight="1">
      <c r="A30" s="1983"/>
      <c r="B30" s="1983"/>
      <c r="C30" s="1983"/>
      <c r="D30" s="1983"/>
      <c r="E30" s="1983"/>
      <c r="F30" s="1983"/>
      <c r="G30" s="1983"/>
      <c r="H30" s="1983"/>
      <c r="I30" s="1983"/>
      <c r="J30" s="1983"/>
      <c r="K30" s="1983"/>
      <c r="L30" s="1983"/>
      <c r="M30" s="1983"/>
      <c r="O30" s="948"/>
      <c r="P30" s="948"/>
      <c r="Q30" s="948"/>
      <c r="R30" s="948"/>
      <c r="S30" s="948"/>
      <c r="T30" s="948"/>
      <c r="U30" s="948"/>
      <c r="V30" s="948"/>
      <c r="W30" s="948"/>
      <c r="X30" s="948"/>
      <c r="Y30" s="948"/>
      <c r="Z30" s="948"/>
      <c r="AA30" s="948"/>
      <c r="AB30" s="948"/>
    </row>
    <row r="31" spans="1:28" ht="61.5" customHeight="1">
      <c r="A31" s="1983"/>
      <c r="B31" s="1983"/>
      <c r="C31" s="1983"/>
      <c r="D31" s="1983"/>
      <c r="E31" s="1983"/>
      <c r="F31" s="1983"/>
      <c r="G31" s="1983"/>
      <c r="H31" s="1983"/>
      <c r="I31" s="1983"/>
      <c r="J31" s="1983"/>
      <c r="K31" s="1983"/>
      <c r="L31" s="1983"/>
      <c r="M31" s="1983"/>
      <c r="O31" s="948"/>
      <c r="P31" s="948"/>
      <c r="Q31" s="948"/>
      <c r="R31" s="948"/>
      <c r="S31" s="948"/>
      <c r="T31" s="948"/>
      <c r="U31" s="948"/>
      <c r="V31" s="948"/>
      <c r="W31" s="948"/>
      <c r="X31" s="948"/>
      <c r="Y31" s="948"/>
      <c r="Z31" s="948"/>
      <c r="AA31" s="948"/>
      <c r="AB31" s="948"/>
    </row>
    <row r="32" spans="1:28" ht="61.5" customHeight="1">
      <c r="A32" s="1983"/>
      <c r="B32" s="1983"/>
      <c r="C32" s="1983"/>
      <c r="D32" s="1983"/>
      <c r="E32" s="1983"/>
      <c r="F32" s="1983"/>
      <c r="G32" s="1983"/>
      <c r="H32" s="1983"/>
      <c r="I32" s="1983"/>
      <c r="J32" s="1983"/>
      <c r="K32" s="1983"/>
      <c r="L32" s="1983"/>
      <c r="M32" s="1983"/>
      <c r="O32" s="948"/>
      <c r="P32" s="948"/>
      <c r="Q32" s="948"/>
      <c r="R32" s="948"/>
      <c r="S32" s="948"/>
      <c r="T32" s="948"/>
      <c r="U32" s="948"/>
      <c r="V32" s="948"/>
      <c r="W32" s="948"/>
      <c r="X32" s="948"/>
      <c r="Y32" s="948"/>
      <c r="Z32" s="948"/>
      <c r="AA32" s="948"/>
      <c r="AB32" s="948"/>
    </row>
    <row r="33" spans="1:28" ht="61.5" customHeight="1">
      <c r="A33" s="1983"/>
      <c r="B33" s="1983"/>
      <c r="C33" s="1983"/>
      <c r="D33" s="1983"/>
      <c r="E33" s="1983"/>
      <c r="F33" s="1983"/>
      <c r="G33" s="1983"/>
      <c r="H33" s="1983"/>
      <c r="I33" s="1983"/>
      <c r="J33" s="1983"/>
      <c r="K33" s="1983"/>
      <c r="L33" s="1983"/>
      <c r="M33" s="1983"/>
      <c r="O33" s="948"/>
      <c r="P33" s="948"/>
      <c r="Q33" s="948"/>
      <c r="R33" s="948"/>
      <c r="S33" s="948"/>
      <c r="T33" s="948"/>
      <c r="U33" s="948"/>
      <c r="V33" s="948"/>
      <c r="W33" s="948"/>
      <c r="X33" s="948"/>
      <c r="Y33" s="948"/>
      <c r="Z33" s="948"/>
      <c r="AA33" s="948"/>
      <c r="AB33" s="948"/>
    </row>
    <row r="34" spans="1:28" ht="14.25" customHeight="1">
      <c r="A34" s="1983"/>
      <c r="B34" s="1983"/>
      <c r="C34" s="1983"/>
      <c r="D34" s="1983"/>
      <c r="E34" s="1983"/>
      <c r="F34" s="1983"/>
      <c r="G34" s="1983"/>
      <c r="H34" s="1983"/>
      <c r="I34" s="1983"/>
      <c r="J34" s="1983"/>
      <c r="K34" s="1983"/>
      <c r="L34" s="1983"/>
      <c r="M34" s="1983"/>
      <c r="O34" s="948"/>
      <c r="P34" s="948"/>
      <c r="Q34" s="948"/>
      <c r="R34" s="948"/>
      <c r="S34" s="948"/>
      <c r="T34" s="948"/>
      <c r="U34" s="948"/>
      <c r="V34" s="948"/>
      <c r="W34" s="948"/>
      <c r="X34" s="948"/>
      <c r="Y34" s="948"/>
      <c r="Z34" s="948"/>
      <c r="AA34" s="948"/>
      <c r="AB34" s="948"/>
    </row>
    <row r="35" spans="1:28" ht="14.25" customHeight="1">
      <c r="A35" s="1983"/>
      <c r="B35" s="1983"/>
      <c r="C35" s="1983"/>
      <c r="D35" s="1983"/>
      <c r="E35" s="1983"/>
      <c r="F35" s="1983"/>
      <c r="G35" s="1983"/>
      <c r="H35" s="1983"/>
      <c r="I35" s="1983"/>
      <c r="J35" s="1983"/>
      <c r="K35" s="1983"/>
      <c r="L35" s="1983"/>
      <c r="M35" s="1983"/>
      <c r="O35" s="948"/>
      <c r="P35" s="948"/>
      <c r="Q35" s="948"/>
      <c r="R35" s="948"/>
      <c r="S35" s="948"/>
      <c r="T35" s="948"/>
      <c r="U35" s="948"/>
      <c r="V35" s="948"/>
      <c r="W35" s="948"/>
      <c r="X35" s="948"/>
      <c r="Y35" s="948"/>
      <c r="Z35" s="948"/>
      <c r="AA35" s="948"/>
      <c r="AB35" s="948"/>
    </row>
    <row r="36" spans="1:28" ht="14.25" customHeight="1">
      <c r="O36" s="948"/>
      <c r="P36" s="948"/>
      <c r="Q36" s="948"/>
      <c r="R36" s="948"/>
      <c r="S36" s="948"/>
      <c r="T36" s="948"/>
      <c r="U36" s="948"/>
      <c r="V36" s="948"/>
      <c r="W36" s="948"/>
      <c r="X36" s="948"/>
      <c r="Y36" s="948"/>
      <c r="Z36" s="948"/>
      <c r="AA36" s="948"/>
      <c r="AB36" s="948"/>
    </row>
    <row r="37" spans="1:28" ht="14.25" customHeight="1">
      <c r="O37" s="948"/>
      <c r="P37" s="948"/>
      <c r="Q37" s="948"/>
      <c r="R37" s="948"/>
      <c r="S37" s="948"/>
      <c r="T37" s="948"/>
      <c r="U37" s="948"/>
      <c r="V37" s="948"/>
      <c r="W37" s="948"/>
      <c r="X37" s="948"/>
      <c r="Y37" s="948"/>
      <c r="Z37" s="948"/>
      <c r="AA37" s="948"/>
      <c r="AB37" s="948"/>
    </row>
    <row r="38" spans="1:28" ht="14.25" customHeight="1">
      <c r="O38" s="948"/>
      <c r="P38" s="948"/>
      <c r="Q38" s="948"/>
      <c r="R38" s="948"/>
      <c r="S38" s="948"/>
      <c r="T38" s="948"/>
      <c r="U38" s="948"/>
      <c r="V38" s="948"/>
      <c r="W38" s="948"/>
      <c r="X38" s="948"/>
      <c r="Y38" s="948"/>
      <c r="Z38" s="948"/>
      <c r="AA38" s="948"/>
      <c r="AB38" s="948"/>
    </row>
    <row r="39" spans="1:28" ht="14.25" customHeight="1">
      <c r="O39" s="948"/>
      <c r="P39" s="948"/>
      <c r="Q39" s="948"/>
      <c r="R39" s="948"/>
      <c r="S39" s="948"/>
      <c r="T39" s="948"/>
      <c r="U39" s="948"/>
      <c r="V39" s="948"/>
      <c r="W39" s="948"/>
      <c r="X39" s="948"/>
      <c r="Y39" s="948"/>
      <c r="Z39" s="948"/>
      <c r="AA39" s="948"/>
      <c r="AB39" s="948"/>
    </row>
    <row r="40" spans="1:28" ht="14.25" customHeight="1">
      <c r="O40" s="948"/>
      <c r="P40" s="948"/>
      <c r="Q40" s="948"/>
      <c r="R40" s="948"/>
      <c r="S40" s="948"/>
      <c r="T40" s="948"/>
      <c r="U40" s="948"/>
      <c r="V40" s="948"/>
      <c r="W40" s="948"/>
      <c r="X40" s="948"/>
      <c r="Y40" s="948"/>
      <c r="Z40" s="948"/>
      <c r="AA40" s="948"/>
      <c r="AB40" s="948"/>
    </row>
    <row r="41" spans="1:28" ht="14.25" customHeight="1">
      <c r="O41" s="948"/>
      <c r="P41" s="948"/>
      <c r="Q41" s="948"/>
      <c r="R41" s="948"/>
      <c r="S41" s="948"/>
      <c r="T41" s="948"/>
      <c r="U41" s="948"/>
      <c r="V41" s="948"/>
      <c r="W41" s="948"/>
      <c r="X41" s="948"/>
      <c r="Y41" s="948"/>
      <c r="Z41" s="948"/>
      <c r="AA41" s="948"/>
      <c r="AB41" s="948"/>
    </row>
    <row r="42" spans="1:28" ht="14.25" customHeight="1">
      <c r="O42" s="948"/>
      <c r="P42" s="948"/>
      <c r="Q42" s="948"/>
      <c r="R42" s="948"/>
      <c r="S42" s="948"/>
      <c r="T42" s="948"/>
      <c r="U42" s="948"/>
      <c r="V42" s="948"/>
      <c r="W42" s="948"/>
      <c r="X42" s="948"/>
      <c r="Y42" s="948"/>
      <c r="Z42" s="948"/>
      <c r="AA42" s="948"/>
      <c r="AB42" s="948"/>
    </row>
    <row r="43" spans="1:28" ht="14.25" customHeight="1">
      <c r="O43" s="948"/>
      <c r="P43" s="948"/>
      <c r="Q43" s="948"/>
      <c r="R43" s="948"/>
      <c r="S43" s="948"/>
      <c r="T43" s="948"/>
      <c r="U43" s="948"/>
      <c r="V43" s="948"/>
      <c r="W43" s="948"/>
      <c r="X43" s="948"/>
      <c r="Y43" s="948"/>
      <c r="Z43" s="948"/>
      <c r="AA43" s="948"/>
      <c r="AB43" s="948"/>
    </row>
    <row r="44" spans="1:28" ht="14.25" customHeight="1">
      <c r="O44" s="948"/>
      <c r="P44" s="948"/>
      <c r="Q44" s="948"/>
      <c r="R44" s="948"/>
      <c r="S44" s="948"/>
      <c r="T44" s="948"/>
      <c r="U44" s="948"/>
      <c r="V44" s="948"/>
      <c r="W44" s="948"/>
      <c r="X44" s="948"/>
      <c r="Y44" s="948"/>
      <c r="Z44" s="948"/>
      <c r="AA44" s="948"/>
      <c r="AB44" s="948"/>
    </row>
    <row r="45" spans="1:28" ht="14.25" customHeight="1">
      <c r="O45" s="948"/>
      <c r="P45" s="948"/>
      <c r="Q45" s="948"/>
      <c r="R45" s="948"/>
      <c r="S45" s="948"/>
      <c r="T45" s="948"/>
      <c r="U45" s="948"/>
      <c r="V45" s="948"/>
      <c r="W45" s="948"/>
      <c r="X45" s="948"/>
      <c r="Y45" s="948"/>
      <c r="Z45" s="948"/>
      <c r="AA45" s="948"/>
      <c r="AB45" s="948"/>
    </row>
    <row r="46" spans="1:28" ht="14.25" customHeight="1">
      <c r="O46" s="948"/>
      <c r="P46" s="948"/>
      <c r="Q46" s="948"/>
      <c r="R46" s="948"/>
      <c r="S46" s="948"/>
      <c r="T46" s="948"/>
      <c r="U46" s="948"/>
      <c r="V46" s="948"/>
      <c r="W46" s="948"/>
      <c r="X46" s="948"/>
      <c r="Y46" s="948"/>
      <c r="Z46" s="948"/>
      <c r="AA46" s="948"/>
      <c r="AB46" s="948"/>
    </row>
    <row r="47" spans="1:28" ht="14.25" customHeight="1">
      <c r="O47" s="948"/>
      <c r="P47" s="948"/>
      <c r="Q47" s="948"/>
      <c r="R47" s="948"/>
      <c r="S47" s="948"/>
      <c r="T47" s="948"/>
      <c r="U47" s="948"/>
      <c r="V47" s="948"/>
      <c r="W47" s="948"/>
      <c r="X47" s="948"/>
      <c r="Y47" s="948"/>
      <c r="Z47" s="948"/>
      <c r="AA47" s="948"/>
      <c r="AB47" s="948"/>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R31"/>
  <sheetViews>
    <sheetView showGridLines="0" view="pageBreakPreview" zoomScale="70" zoomScaleNormal="100" zoomScaleSheetLayoutView="70" workbookViewId="0">
      <selection activeCell="A6" sqref="A6:J27"/>
    </sheetView>
  </sheetViews>
  <sheetFormatPr baseColWidth="10" defaultColWidth="11.42578125" defaultRowHeight="15"/>
  <cols>
    <col min="1" max="1" width="15.28515625" style="383" customWidth="1"/>
    <col min="2" max="2" width="15.5703125" style="383" customWidth="1"/>
    <col min="3" max="3" width="15.140625" style="383" customWidth="1"/>
    <col min="4" max="4" width="14.42578125" style="383" customWidth="1"/>
    <col min="5" max="5" width="11.42578125" style="383"/>
    <col min="6" max="6" width="32.7109375" style="383" customWidth="1"/>
    <col min="7" max="7" width="10.7109375" style="383" customWidth="1"/>
    <col min="8" max="8" width="15" style="383" customWidth="1"/>
    <col min="9" max="9" width="25.28515625" style="383" customWidth="1"/>
    <col min="10" max="10" width="19" style="383" customWidth="1"/>
    <col min="11" max="11" width="8.28515625" style="383" customWidth="1"/>
    <col min="12" max="12" width="13.140625" style="383" customWidth="1"/>
    <col min="13" max="13" width="6.85546875" style="462" customWidth="1"/>
    <col min="14" max="14" width="37.85546875" style="437" customWidth="1"/>
    <col min="15" max="15" width="34.7109375" style="383" customWidth="1"/>
    <col min="16" max="16" width="27.42578125" style="437" customWidth="1"/>
    <col min="17" max="17" width="30" style="383" customWidth="1"/>
    <col min="18" max="18" width="24.85546875" style="383" bestFit="1" customWidth="1"/>
    <col min="19" max="16384" width="11.42578125" style="383"/>
  </cols>
  <sheetData>
    <row r="4" spans="1:17" ht="49.5" customHeight="1"/>
    <row r="5" spans="1:17" ht="33" customHeight="1">
      <c r="A5" s="1998" t="s">
        <v>1164</v>
      </c>
      <c r="B5" s="1998"/>
      <c r="C5" s="1998"/>
      <c r="D5" s="1998"/>
      <c r="E5" s="1998"/>
      <c r="F5" s="1998"/>
      <c r="G5" s="1998"/>
      <c r="H5" s="1998"/>
      <c r="I5" s="1998"/>
      <c r="J5" s="1998"/>
      <c r="K5" s="1998"/>
      <c r="L5" s="1998"/>
      <c r="O5" s="463"/>
    </row>
    <row r="6" spans="1:17" ht="15" customHeight="1">
      <c r="A6" s="1998"/>
      <c r="B6" s="1998"/>
      <c r="C6" s="1998"/>
      <c r="D6" s="1998"/>
      <c r="E6" s="1998"/>
      <c r="F6" s="1998"/>
      <c r="G6" s="1998"/>
      <c r="H6" s="1998"/>
      <c r="I6" s="1998"/>
      <c r="J6" s="1998"/>
      <c r="K6" s="1998"/>
      <c r="L6" s="1998"/>
      <c r="N6" s="1995" t="s">
        <v>747</v>
      </c>
      <c r="O6" s="1995"/>
    </row>
    <row r="7" spans="1:17" ht="31.5">
      <c r="A7" s="1998"/>
      <c r="B7" s="1998"/>
      <c r="C7" s="1998"/>
      <c r="D7" s="1998"/>
      <c r="E7" s="1998"/>
      <c r="F7" s="1998"/>
      <c r="G7" s="1998"/>
      <c r="H7" s="1998"/>
      <c r="I7" s="1998"/>
      <c r="J7" s="1998"/>
      <c r="K7" s="1998"/>
      <c r="L7" s="1998"/>
      <c r="N7" s="465" t="s">
        <v>285</v>
      </c>
      <c r="O7" s="465">
        <f>+'IV.1.3. Ingr y egr SDSS'!G22</f>
        <v>1518692169374.8298</v>
      </c>
      <c r="P7" s="466"/>
    </row>
    <row r="8" spans="1:17" ht="15.75" customHeight="1">
      <c r="A8" s="1998"/>
      <c r="B8" s="1998"/>
      <c r="C8" s="1998"/>
      <c r="D8" s="1998"/>
      <c r="E8" s="1998"/>
      <c r="F8" s="1998"/>
      <c r="G8" s="1998"/>
      <c r="H8" s="1998"/>
      <c r="I8" s="1998"/>
      <c r="J8" s="1998"/>
      <c r="K8" s="1998"/>
      <c r="L8" s="1998"/>
      <c r="N8" s="467" t="s">
        <v>748</v>
      </c>
      <c r="O8" s="468">
        <f>+'IV.1.3. Ingr y egr SDSS'!B22</f>
        <v>1374262188533.8298</v>
      </c>
      <c r="P8" s="469">
        <f>+O8/$O$7</f>
        <v>0.90489844897241112</v>
      </c>
      <c r="Q8" s="470"/>
    </row>
    <row r="9" spans="1:17" ht="15.75" customHeight="1">
      <c r="A9" s="1998"/>
      <c r="B9" s="1998"/>
      <c r="C9" s="1998"/>
      <c r="D9" s="1998"/>
      <c r="E9" s="1998"/>
      <c r="F9" s="1998"/>
      <c r="G9" s="1998"/>
      <c r="H9" s="1998"/>
      <c r="I9" s="1998"/>
      <c r="J9" s="1998"/>
      <c r="K9" s="1998"/>
      <c r="L9" s="1998"/>
      <c r="N9" s="467" t="s">
        <v>752</v>
      </c>
      <c r="O9" s="468">
        <f>+'IV.1.3. Ingr y egr SDSS'!C22</f>
        <v>125481410666.69002</v>
      </c>
      <c r="P9" s="469">
        <f>+O9/$O$7</f>
        <v>8.2624651128835727E-2</v>
      </c>
    </row>
    <row r="10" spans="1:17" ht="15.75">
      <c r="A10" s="1998"/>
      <c r="B10" s="1998"/>
      <c r="C10" s="1998"/>
      <c r="D10" s="1998"/>
      <c r="E10" s="1998"/>
      <c r="F10" s="1998"/>
      <c r="G10" s="1998"/>
      <c r="H10" s="1998"/>
      <c r="I10" s="1998"/>
      <c r="J10" s="1998"/>
      <c r="K10" s="1998"/>
      <c r="L10" s="1998"/>
      <c r="M10" s="464"/>
      <c r="N10" s="467" t="s">
        <v>749</v>
      </c>
      <c r="O10" s="472">
        <f>+'IV.1.3. Ingr y egr SDSS'!D22</f>
        <v>9509190941.0899982</v>
      </c>
      <c r="P10" s="473">
        <f>+O10/$O$7</f>
        <v>6.2614341028731715E-3</v>
      </c>
      <c r="Q10" s="473">
        <f>+P10+P11+P12</f>
        <v>1.2476899898753139E-2</v>
      </c>
    </row>
    <row r="11" spans="1:17" ht="17.25" customHeight="1">
      <c r="A11" s="1998"/>
      <c r="B11" s="1998"/>
      <c r="C11" s="1998"/>
      <c r="D11" s="1998"/>
      <c r="E11" s="1998"/>
      <c r="F11" s="1998"/>
      <c r="G11" s="1998"/>
      <c r="H11" s="1998"/>
      <c r="I11" s="1998"/>
      <c r="J11" s="1998"/>
      <c r="K11" s="1998"/>
      <c r="L11" s="1998"/>
      <c r="M11" s="464"/>
      <c r="N11" s="467" t="s">
        <v>750</v>
      </c>
      <c r="O11" s="472">
        <f>+'IV.1.3. Ingr y egr SDSS'!E22</f>
        <v>275000000</v>
      </c>
      <c r="P11" s="473">
        <f>+O11/$O$7</f>
        <v>1.8107685385195858E-4</v>
      </c>
      <c r="Q11" s="474"/>
    </row>
    <row r="12" spans="1:17" ht="15.75" customHeight="1">
      <c r="A12" s="1998"/>
      <c r="B12" s="1998"/>
      <c r="C12" s="1998"/>
      <c r="D12" s="1998"/>
      <c r="E12" s="1998"/>
      <c r="F12" s="1998"/>
      <c r="G12" s="1998"/>
      <c r="H12" s="1998"/>
      <c r="I12" s="1998"/>
      <c r="J12" s="1998"/>
      <c r="K12" s="1998"/>
      <c r="L12" s="1998"/>
      <c r="M12" s="471"/>
      <c r="N12" s="467" t="s">
        <v>751</v>
      </c>
      <c r="O12" s="472">
        <f>+'IV.1.3. Ingr y egr SDSS'!F22</f>
        <v>9164379233.2200012</v>
      </c>
      <c r="P12" s="473">
        <f>+O12/$O$7</f>
        <v>6.0343889420280093E-3</v>
      </c>
      <c r="Q12" s="474"/>
    </row>
    <row r="13" spans="1:17" ht="44.25" customHeight="1">
      <c r="A13" s="1998"/>
      <c r="B13" s="1998"/>
      <c r="C13" s="1998"/>
      <c r="D13" s="1998"/>
      <c r="E13" s="1998"/>
      <c r="F13" s="1998"/>
      <c r="G13" s="1998"/>
      <c r="H13" s="1998"/>
      <c r="I13" s="1998"/>
      <c r="J13" s="1998"/>
      <c r="K13" s="1998"/>
      <c r="L13" s="1998"/>
      <c r="M13" s="464"/>
      <c r="N13" s="476"/>
      <c r="O13" s="465">
        <f>SUM(O10:O12)</f>
        <v>18948570174.309998</v>
      </c>
      <c r="P13" s="477">
        <f>SUM(P10:P12)</f>
        <v>1.2476899898753139E-2</v>
      </c>
    </row>
    <row r="14" spans="1:17" ht="29.25" customHeight="1">
      <c r="A14" s="1998"/>
      <c r="B14" s="1998"/>
      <c r="C14" s="1998"/>
      <c r="D14" s="1998"/>
      <c r="E14" s="1998"/>
      <c r="F14" s="1998"/>
      <c r="G14" s="1998"/>
      <c r="H14" s="1998"/>
      <c r="I14" s="1998"/>
      <c r="J14" s="1998"/>
      <c r="K14" s="1998"/>
      <c r="L14" s="1998"/>
      <c r="M14" s="471"/>
    </row>
    <row r="15" spans="1:17" ht="33.75" customHeight="1">
      <c r="A15" s="1998"/>
      <c r="B15" s="1998"/>
      <c r="C15" s="1998"/>
      <c r="D15" s="1998"/>
      <c r="E15" s="1998"/>
      <c r="F15" s="1998"/>
      <c r="G15" s="1998"/>
      <c r="H15" s="1998"/>
      <c r="I15" s="1998"/>
      <c r="J15" s="1998"/>
      <c r="K15" s="1998"/>
      <c r="L15" s="1998"/>
      <c r="M15" s="464"/>
    </row>
    <row r="16" spans="1:17" ht="18" customHeight="1">
      <c r="A16" s="1998"/>
      <c r="B16" s="1998"/>
      <c r="C16" s="1998"/>
      <c r="D16" s="1998"/>
      <c r="E16" s="1998"/>
      <c r="F16" s="1998"/>
      <c r="G16" s="1998"/>
      <c r="H16" s="1998"/>
      <c r="I16" s="1998"/>
      <c r="J16" s="1998"/>
      <c r="K16" s="1998"/>
      <c r="L16" s="1998"/>
      <c r="M16" s="475"/>
      <c r="N16" s="467" t="str">
        <f>+'IV.1.4. Recaudo x sector'!B4</f>
        <v>Sector  Público</v>
      </c>
      <c r="O16" s="468">
        <f>+'IV.1.4. Recaudo x sector'!B22</f>
        <v>513322193449.61041</v>
      </c>
      <c r="P16" s="469">
        <f>+O16/$O$18</f>
        <v>0.37179272305074273</v>
      </c>
    </row>
    <row r="17" spans="1:18" ht="15.75">
      <c r="A17" s="1998"/>
      <c r="B17" s="1998"/>
      <c r="C17" s="1998"/>
      <c r="D17" s="1998"/>
      <c r="E17" s="1998"/>
      <c r="F17" s="1998"/>
      <c r="G17" s="1998"/>
      <c r="H17" s="1998"/>
      <c r="I17" s="1998"/>
      <c r="J17" s="1998"/>
      <c r="K17" s="1998"/>
      <c r="L17" s="1998"/>
      <c r="M17" s="475"/>
      <c r="N17" s="467" t="str">
        <f>+'IV.1.4. Recaudo x sector'!C4</f>
        <v>Sector Privado</v>
      </c>
      <c r="O17" s="468">
        <f>+'IV.1.4. Recaudo x sector'!C22</f>
        <v>867345478681.1095</v>
      </c>
      <c r="P17" s="469">
        <f>+O17/$O$18</f>
        <v>0.62820727694925727</v>
      </c>
    </row>
    <row r="18" spans="1:18" ht="15.75">
      <c r="A18" s="1998"/>
      <c r="B18" s="1998"/>
      <c r="C18" s="1998"/>
      <c r="D18" s="1998"/>
      <c r="E18" s="1998"/>
      <c r="F18" s="1998"/>
      <c r="G18" s="1998"/>
      <c r="H18" s="1998"/>
      <c r="I18" s="1998"/>
      <c r="J18" s="1998"/>
      <c r="K18" s="1998"/>
      <c r="L18" s="1998"/>
      <c r="M18" s="478"/>
      <c r="O18" s="479">
        <f>SUM(O16:O17)</f>
        <v>1380667672130.72</v>
      </c>
      <c r="P18" s="469"/>
    </row>
    <row r="19" spans="1:18" ht="15.75">
      <c r="A19" s="1998"/>
      <c r="B19" s="1998"/>
      <c r="C19" s="1998"/>
      <c r="D19" s="1998"/>
      <c r="E19" s="1998"/>
      <c r="F19" s="1998"/>
      <c r="G19" s="1998"/>
      <c r="H19" s="1998"/>
      <c r="I19" s="1998"/>
      <c r="J19" s="1998"/>
      <c r="K19" s="1998"/>
      <c r="L19" s="1998"/>
      <c r="M19" s="478"/>
    </row>
    <row r="20" spans="1:18" ht="30">
      <c r="A20" s="1998"/>
      <c r="B20" s="1998"/>
      <c r="C20" s="1998"/>
      <c r="D20" s="1998"/>
      <c r="E20" s="1998"/>
      <c r="F20" s="1998"/>
      <c r="G20" s="1998"/>
      <c r="H20" s="1998"/>
      <c r="I20" s="1998"/>
      <c r="J20" s="1998"/>
      <c r="K20" s="1998"/>
      <c r="L20" s="1998"/>
      <c r="M20" s="478"/>
      <c r="N20" s="480" t="str">
        <f>+'IV.1.5 Rec. x origen'!B4</f>
        <v>Trabajador Sector Público</v>
      </c>
      <c r="O20" s="480" t="str">
        <f>+'IV.1.5 Rec. x origen'!C4</f>
        <v>Trabajador Sector Privado</v>
      </c>
      <c r="P20" s="480" t="str">
        <f>+'IV.1.5 Rec. x origen'!D4</f>
        <v xml:space="preserve"> Empleador Sector Público</v>
      </c>
      <c r="Q20" s="480" t="str">
        <f>+'IV.1.5 Rec. x origen'!E4</f>
        <v>Empleador  Sector Privado</v>
      </c>
      <c r="R20" s="481"/>
    </row>
    <row r="21" spans="1:18" ht="15.75">
      <c r="A21" s="1998"/>
      <c r="B21" s="1998"/>
      <c r="C21" s="1998"/>
      <c r="D21" s="1998"/>
      <c r="E21" s="1998"/>
      <c r="F21" s="1998"/>
      <c r="G21" s="1998"/>
      <c r="H21" s="1998"/>
      <c r="I21" s="1998"/>
      <c r="J21" s="1998"/>
      <c r="K21" s="1998"/>
      <c r="L21" s="1998"/>
      <c r="M21" s="478"/>
      <c r="N21" s="482">
        <f>+'IV.1.5 Rec. x origen'!B21</f>
        <v>144176241677.44342</v>
      </c>
      <c r="O21" s="483">
        <f>+'IV.1.5 Rec. x origen'!C21</f>
        <v>243273004037.45129</v>
      </c>
      <c r="P21" s="483">
        <f>+'IV.1.5 Rec. x origen'!D21</f>
        <v>361705308067.987</v>
      </c>
      <c r="Q21" s="483">
        <f>+'IV.1.5 Rec. x origen'!E21</f>
        <v>610316483813.23828</v>
      </c>
      <c r="R21" s="484">
        <f>SUM(N21:Q21)</f>
        <v>1359471037596.1201</v>
      </c>
    </row>
    <row r="22" spans="1:18" ht="15.75">
      <c r="A22" s="1998"/>
      <c r="B22" s="1998"/>
      <c r="C22" s="1998"/>
      <c r="D22" s="1998"/>
      <c r="E22" s="1998"/>
      <c r="F22" s="1998"/>
      <c r="G22" s="1998"/>
      <c r="H22" s="1998"/>
      <c r="I22" s="1998"/>
      <c r="J22" s="1998"/>
      <c r="K22" s="1998"/>
      <c r="L22" s="1998"/>
      <c r="M22" s="478"/>
      <c r="N22" s="485">
        <f>+N21/$R$21</f>
        <v>0.10605319105023565</v>
      </c>
      <c r="O22" s="485">
        <f>+O21/$R$21</f>
        <v>0.1789468089497647</v>
      </c>
      <c r="P22" s="485">
        <f>+P21/$R$21</f>
        <v>0.26606326877516356</v>
      </c>
      <c r="Q22" s="485">
        <f>+Q21/$R$21</f>
        <v>0.44893673122483602</v>
      </c>
      <c r="R22" s="416"/>
    </row>
    <row r="23" spans="1:18">
      <c r="A23" s="1998"/>
      <c r="B23" s="1998"/>
      <c r="C23" s="1998"/>
      <c r="D23" s="1998"/>
      <c r="E23" s="1998"/>
      <c r="F23" s="1998"/>
      <c r="G23" s="1998"/>
      <c r="H23" s="1998"/>
      <c r="I23" s="1998"/>
      <c r="J23" s="1998"/>
      <c r="K23" s="1998"/>
      <c r="L23" s="1998"/>
      <c r="N23" s="1996">
        <f>+O22+N22</f>
        <v>0.28500000000000036</v>
      </c>
      <c r="O23" s="1997"/>
      <c r="P23" s="1996">
        <f>+Q22+P22</f>
        <v>0.71499999999999964</v>
      </c>
      <c r="Q23" s="1997"/>
      <c r="R23" s="416"/>
    </row>
    <row r="24" spans="1:18">
      <c r="A24" s="1998"/>
      <c r="B24" s="1998"/>
      <c r="C24" s="1998"/>
      <c r="D24" s="1998"/>
      <c r="E24" s="1998"/>
      <c r="F24" s="1998"/>
      <c r="G24" s="1998"/>
      <c r="H24" s="1998"/>
      <c r="I24" s="1998"/>
      <c r="J24" s="1998"/>
      <c r="K24" s="1998"/>
      <c r="L24" s="1998"/>
      <c r="N24" s="486"/>
      <c r="O24" s="486"/>
      <c r="P24" s="486"/>
      <c r="Q24" s="486"/>
      <c r="R24" s="416"/>
    </row>
    <row r="25" spans="1:18" ht="15.75">
      <c r="A25" s="1998"/>
      <c r="B25" s="1998"/>
      <c r="C25" s="1998"/>
      <c r="D25" s="1998"/>
      <c r="E25" s="1998"/>
      <c r="F25" s="1998"/>
      <c r="G25" s="1998"/>
      <c r="H25" s="1998"/>
      <c r="I25" s="1998"/>
      <c r="J25" s="1998"/>
      <c r="K25" s="1998"/>
      <c r="L25" s="1998"/>
      <c r="M25" s="464"/>
      <c r="N25" s="488" t="s">
        <v>756</v>
      </c>
      <c r="O25" s="481"/>
      <c r="P25" s="481"/>
      <c r="Q25" s="481"/>
      <c r="R25" s="481"/>
    </row>
    <row r="26" spans="1:18" ht="15.75">
      <c r="A26" s="1998"/>
      <c r="B26" s="1998"/>
      <c r="C26" s="1998"/>
      <c r="D26" s="1998"/>
      <c r="E26" s="1998"/>
      <c r="F26" s="1998"/>
      <c r="G26" s="1998"/>
      <c r="H26" s="1998"/>
      <c r="I26" s="1998"/>
      <c r="J26" s="1998"/>
      <c r="K26" s="1998"/>
      <c r="L26" s="1998"/>
      <c r="M26" s="464"/>
      <c r="N26" s="488" t="s">
        <v>753</v>
      </c>
      <c r="O26" s="468">
        <f>+'IV.1.3. Ingr y egr SDSS'!B21</f>
        <v>91068475658.429993</v>
      </c>
      <c r="P26" s="481"/>
      <c r="Q26" s="481"/>
      <c r="R26" s="481"/>
    </row>
    <row r="27" spans="1:18" ht="15.75">
      <c r="A27" s="1998"/>
      <c r="B27" s="1998"/>
      <c r="C27" s="1998"/>
      <c r="D27" s="1998"/>
      <c r="E27" s="1998"/>
      <c r="F27" s="1998"/>
      <c r="G27" s="1998"/>
      <c r="H27" s="1998"/>
      <c r="I27" s="1998"/>
      <c r="J27" s="1998"/>
      <c r="K27" s="1998"/>
      <c r="L27" s="1998"/>
      <c r="M27" s="478"/>
      <c r="N27" s="488" t="s">
        <v>754</v>
      </c>
      <c r="O27" s="468">
        <f>+'IV.1.3. Ingr y egr SDSS'!H21</f>
        <v>93451647555.25</v>
      </c>
      <c r="P27" s="481"/>
      <c r="Q27" s="481"/>
      <c r="R27" s="481"/>
    </row>
    <row r="28" spans="1:18" ht="15.75">
      <c r="A28" s="1998"/>
      <c r="B28" s="1998"/>
      <c r="C28" s="1998"/>
      <c r="D28" s="1998"/>
      <c r="E28" s="1998"/>
      <c r="F28" s="1998"/>
      <c r="G28" s="1998"/>
      <c r="H28" s="1998"/>
      <c r="I28" s="1998"/>
      <c r="J28" s="1998"/>
      <c r="K28" s="1998"/>
      <c r="L28" s="1998"/>
      <c r="M28" s="487"/>
      <c r="N28" s="481"/>
      <c r="O28" s="490"/>
      <c r="P28" s="481"/>
      <c r="Q28" s="481"/>
      <c r="R28" s="481"/>
    </row>
    <row r="29" spans="1:18" ht="15.75">
      <c r="A29" s="1998"/>
      <c r="B29" s="1998"/>
      <c r="C29" s="1998"/>
      <c r="D29" s="1998"/>
      <c r="E29" s="1998"/>
      <c r="F29" s="1998"/>
      <c r="G29" s="1998"/>
      <c r="H29" s="1998"/>
      <c r="I29" s="1998"/>
      <c r="J29" s="1998"/>
      <c r="K29" s="1998"/>
      <c r="L29" s="1998"/>
      <c r="M29" s="489"/>
      <c r="N29" s="488" t="s">
        <v>755</v>
      </c>
      <c r="O29" s="491"/>
      <c r="P29" s="481"/>
      <c r="Q29" s="481"/>
      <c r="R29" s="481"/>
    </row>
    <row r="30" spans="1:18" ht="15.75">
      <c r="A30" s="1998"/>
      <c r="B30" s="1998"/>
      <c r="C30" s="1998"/>
      <c r="D30" s="1998"/>
      <c r="E30" s="1998"/>
      <c r="F30" s="1998"/>
      <c r="G30" s="1998"/>
      <c r="H30" s="1998"/>
      <c r="I30" s="1998"/>
      <c r="J30" s="1998"/>
      <c r="K30" s="1998"/>
      <c r="L30" s="1998"/>
      <c r="M30" s="489"/>
      <c r="N30" s="488" t="s">
        <v>753</v>
      </c>
      <c r="O30" s="468">
        <f>+'IV.1.3. Ingr y egr SDSS'!C21</f>
        <v>9197611000.0200005</v>
      </c>
      <c r="P30" s="481"/>
      <c r="Q30" s="481"/>
      <c r="R30" s="481"/>
    </row>
    <row r="31" spans="1:18" ht="81" customHeight="1">
      <c r="A31" s="1998"/>
      <c r="B31" s="1998"/>
      <c r="C31" s="1998"/>
      <c r="D31" s="1998"/>
      <c r="E31" s="1998"/>
      <c r="F31" s="1998"/>
      <c r="G31" s="1998"/>
      <c r="H31" s="1998"/>
      <c r="I31" s="1998"/>
      <c r="J31" s="1998"/>
      <c r="K31" s="1998"/>
      <c r="L31" s="1998"/>
      <c r="M31" s="489"/>
      <c r="N31" s="488" t="s">
        <v>754</v>
      </c>
      <c r="O31" s="468">
        <f>+'IV.1.3. Ingr y egr SDSS'!I21</f>
        <v>9367207622.0499992</v>
      </c>
      <c r="P31" s="481"/>
      <c r="Q31" s="481"/>
      <c r="R31" s="481"/>
    </row>
  </sheetData>
  <mergeCells count="4">
    <mergeCell ref="N6:O6"/>
    <mergeCell ref="N23:O23"/>
    <mergeCell ref="P23:Q23"/>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zoomScale="55" zoomScaleNormal="85" zoomScaleSheetLayoutView="55" workbookViewId="0">
      <selection activeCell="A6" sqref="A6:J27"/>
    </sheetView>
  </sheetViews>
  <sheetFormatPr baseColWidth="10" defaultColWidth="11.42578125" defaultRowHeight="15"/>
  <cols>
    <col min="1" max="1" width="32.5703125" style="50" customWidth="1"/>
    <col min="2" max="2" width="36.85546875" style="50" customWidth="1"/>
    <col min="3" max="4" width="33.28515625" style="50" customWidth="1"/>
    <col min="5" max="5" width="29.42578125" style="50" customWidth="1"/>
    <col min="6" max="6" width="33.28515625" style="50" customWidth="1"/>
    <col min="7" max="7" width="38.28515625" style="50" customWidth="1"/>
    <col min="8" max="8" width="34.42578125" style="50" customWidth="1"/>
    <col min="9" max="9" width="33.28515625" style="50" customWidth="1"/>
    <col min="10" max="10" width="29.85546875" style="50" customWidth="1"/>
    <col min="11" max="11" width="34.140625" style="50" customWidth="1"/>
    <col min="12" max="12" width="30.42578125" customWidth="1"/>
    <col min="14" max="14" width="39.42578125" customWidth="1"/>
  </cols>
  <sheetData>
    <row r="1" spans="1:14" s="707" customFormat="1" ht="90" customHeight="1">
      <c r="A1" s="1999" t="s">
        <v>702</v>
      </c>
      <c r="B1" s="2000"/>
      <c r="C1" s="2000"/>
      <c r="D1" s="2000"/>
      <c r="E1" s="2000"/>
      <c r="F1" s="2000"/>
      <c r="G1" s="2000"/>
      <c r="H1" s="2000"/>
      <c r="I1" s="2000"/>
      <c r="J1" s="2000"/>
      <c r="K1" s="2001"/>
    </row>
    <row r="2" spans="1:14" s="707" customFormat="1" ht="30.75" customHeight="1" thickBot="1">
      <c r="A2" s="2011" t="str">
        <f>+'Resumen EEp'!O4</f>
        <v>Período:  Diciembre 2008 - Junio 2023</v>
      </c>
      <c r="B2" s="2012"/>
      <c r="C2" s="2012"/>
      <c r="D2" s="2012"/>
      <c r="E2" s="2012"/>
      <c r="F2" s="2012"/>
      <c r="G2" s="2012"/>
      <c r="H2" s="2012"/>
      <c r="I2" s="2012"/>
      <c r="J2" s="2012"/>
      <c r="K2" s="2013"/>
    </row>
    <row r="3" spans="1:14" ht="13.5" customHeight="1">
      <c r="A3" s="492" t="s">
        <v>244</v>
      </c>
      <c r="B3" s="492"/>
      <c r="C3" s="492"/>
      <c r="D3" s="492"/>
      <c r="E3" s="492"/>
      <c r="F3" s="492"/>
      <c r="G3" s="492"/>
      <c r="H3" s="492"/>
      <c r="I3" s="492"/>
      <c r="J3" s="492"/>
      <c r="K3" s="492"/>
    </row>
    <row r="4" spans="1:14" s="262" customFormat="1" ht="31.5" customHeight="1">
      <c r="A4" s="1179" t="s">
        <v>244</v>
      </c>
      <c r="B4" s="2008" t="s">
        <v>779</v>
      </c>
      <c r="C4" s="2009"/>
      <c r="D4" s="2009"/>
      <c r="E4" s="2009"/>
      <c r="F4" s="2009"/>
      <c r="G4" s="2010"/>
      <c r="H4" s="2005" t="s">
        <v>780</v>
      </c>
      <c r="I4" s="2006"/>
      <c r="J4" s="2006"/>
      <c r="K4" s="2007"/>
      <c r="N4" s="82"/>
    </row>
    <row r="5" spans="1:14" s="667" customFormat="1" ht="70.5" customHeight="1">
      <c r="A5" s="1180" t="s">
        <v>0</v>
      </c>
      <c r="B5" s="1181" t="s">
        <v>285</v>
      </c>
      <c r="C5" s="1181" t="s">
        <v>284</v>
      </c>
      <c r="D5" s="1181" t="s">
        <v>407</v>
      </c>
      <c r="E5" s="1181" t="s">
        <v>406</v>
      </c>
      <c r="F5" s="1181" t="s">
        <v>434</v>
      </c>
      <c r="G5" s="1181" t="s">
        <v>190</v>
      </c>
      <c r="H5" s="1375" t="s">
        <v>254</v>
      </c>
      <c r="I5" s="1375" t="s">
        <v>255</v>
      </c>
      <c r="J5" s="1375" t="s">
        <v>435</v>
      </c>
      <c r="K5" s="1376" t="s">
        <v>191</v>
      </c>
      <c r="N5" s="668"/>
    </row>
    <row r="6" spans="1:14" s="37" customFormat="1" ht="27" customHeight="1">
      <c r="A6" s="1182">
        <v>2008</v>
      </c>
      <c r="B6" s="1183">
        <v>33078165051.270004</v>
      </c>
      <c r="C6" s="1183">
        <v>2203369531</v>
      </c>
      <c r="D6" s="1183">
        <v>173508720.10999998</v>
      </c>
      <c r="E6" s="1183">
        <v>256250000</v>
      </c>
      <c r="F6" s="1183">
        <v>0</v>
      </c>
      <c r="G6" s="1184">
        <f t="shared" ref="G6:G19" si="0">+C6+B6+D6+E6+F6</f>
        <v>35711293302.380005</v>
      </c>
      <c r="H6" s="1185">
        <v>30384608580.630005</v>
      </c>
      <c r="I6" s="1185">
        <v>2556770326.0999999</v>
      </c>
      <c r="J6" s="1185">
        <v>0</v>
      </c>
      <c r="K6" s="1186">
        <f t="shared" ref="K6:K11" si="1">+I6+H6+J6</f>
        <v>32941378906.730003</v>
      </c>
    </row>
    <row r="7" spans="1:14" s="37" customFormat="1" ht="27" customHeight="1">
      <c r="A7" s="1182">
        <v>2009</v>
      </c>
      <c r="B7" s="1183">
        <v>37872770644.519997</v>
      </c>
      <c r="C7" s="1183">
        <v>3190675855.0100002</v>
      </c>
      <c r="D7" s="1183">
        <v>756417677.61999989</v>
      </c>
      <c r="E7" s="1183">
        <v>18750000</v>
      </c>
      <c r="F7" s="1183">
        <v>178872817.62</v>
      </c>
      <c r="G7" s="1184">
        <f t="shared" si="0"/>
        <v>42017486994.770004</v>
      </c>
      <c r="H7" s="1185">
        <v>36497964610.739998</v>
      </c>
      <c r="I7" s="1185">
        <v>2723337644.3600001</v>
      </c>
      <c r="J7" s="1185">
        <v>0</v>
      </c>
      <c r="K7" s="1186">
        <f t="shared" si="1"/>
        <v>39221302255.099998</v>
      </c>
      <c r="L7" s="108"/>
      <c r="M7" s="108"/>
      <c r="N7" s="109"/>
    </row>
    <row r="8" spans="1:14" s="37" customFormat="1" ht="27" customHeight="1">
      <c r="A8" s="1182">
        <v>2010</v>
      </c>
      <c r="B8" s="1183">
        <v>43605006094</v>
      </c>
      <c r="C8" s="1183">
        <v>3736675849.46</v>
      </c>
      <c r="D8" s="1183">
        <v>592502085.87</v>
      </c>
      <c r="E8" s="1183">
        <v>0</v>
      </c>
      <c r="F8" s="1183">
        <v>95767340.060000002</v>
      </c>
      <c r="G8" s="1184">
        <f t="shared" si="0"/>
        <v>48029951369.389999</v>
      </c>
      <c r="H8" s="1185">
        <v>47159091999.259995</v>
      </c>
      <c r="I8" s="1185">
        <v>3444380482.9799995</v>
      </c>
      <c r="J8" s="1185">
        <v>115952658.19999999</v>
      </c>
      <c r="K8" s="1186">
        <f t="shared" si="1"/>
        <v>50719425140.439987</v>
      </c>
      <c r="L8"/>
      <c r="M8"/>
      <c r="N8" s="110"/>
    </row>
    <row r="9" spans="1:14" s="37" customFormat="1" ht="27" customHeight="1">
      <c r="A9" s="1182">
        <v>2011</v>
      </c>
      <c r="B9" s="1183">
        <v>49415884815.839996</v>
      </c>
      <c r="C9" s="1183">
        <v>4134675852</v>
      </c>
      <c r="D9" s="1183">
        <v>678652741.80999982</v>
      </c>
      <c r="E9" s="1183">
        <v>0</v>
      </c>
      <c r="F9" s="1183">
        <v>320281085.42000002</v>
      </c>
      <c r="G9" s="1184">
        <f t="shared" si="0"/>
        <v>54549494495.069992</v>
      </c>
      <c r="H9" s="1185">
        <v>49687029143.730011</v>
      </c>
      <c r="I9" s="1185">
        <v>4363872025.2399998</v>
      </c>
      <c r="J9" s="1185">
        <v>291946073.39999998</v>
      </c>
      <c r="K9" s="1186">
        <f t="shared" si="1"/>
        <v>54342847242.37001</v>
      </c>
    </row>
    <row r="10" spans="1:14" s="37" customFormat="1" ht="27" customHeight="1">
      <c r="A10" s="1182">
        <v>2012</v>
      </c>
      <c r="B10" s="1183">
        <v>55065532307.990005</v>
      </c>
      <c r="C10" s="1183">
        <v>4599999999.96</v>
      </c>
      <c r="D10" s="1183">
        <v>728182337.74000013</v>
      </c>
      <c r="E10" s="1183">
        <v>0</v>
      </c>
      <c r="F10" s="1183">
        <v>349151178.95999998</v>
      </c>
      <c r="G10" s="1184">
        <f t="shared" si="0"/>
        <v>60742865824.650002</v>
      </c>
      <c r="H10" s="1185">
        <v>56015800379.699997</v>
      </c>
      <c r="I10" s="1185">
        <v>4742082647.7799997</v>
      </c>
      <c r="J10" s="1185">
        <v>331635794.92000002</v>
      </c>
      <c r="K10" s="1186">
        <f t="shared" si="1"/>
        <v>61089518822.399994</v>
      </c>
    </row>
    <row r="11" spans="1:14" s="37" customFormat="1" ht="27" customHeight="1">
      <c r="A11" s="1182">
        <v>2013</v>
      </c>
      <c r="B11" s="1183">
        <v>61483003598.400002</v>
      </c>
      <c r="C11" s="1183">
        <v>5302610000</v>
      </c>
      <c r="D11" s="1183">
        <v>546685227.30000007</v>
      </c>
      <c r="E11" s="1183">
        <v>0</v>
      </c>
      <c r="F11" s="1183">
        <v>362641633.79000002</v>
      </c>
      <c r="G11" s="1184">
        <f t="shared" si="0"/>
        <v>67694940459.490005</v>
      </c>
      <c r="H11" s="1185">
        <v>62148659498.759995</v>
      </c>
      <c r="I11" s="1185">
        <v>5215203784.9399996</v>
      </c>
      <c r="J11" s="1185">
        <v>333800248.55999994</v>
      </c>
      <c r="K11" s="1186">
        <f t="shared" si="1"/>
        <v>67697663532.259995</v>
      </c>
    </row>
    <row r="12" spans="1:14" s="37" customFormat="1" ht="27" customHeight="1">
      <c r="A12" s="1182">
        <v>2014</v>
      </c>
      <c r="B12" s="1183">
        <v>69920892914.539993</v>
      </c>
      <c r="C12" s="1183">
        <v>6839999499</v>
      </c>
      <c r="D12" s="1183">
        <v>518319800.63000005</v>
      </c>
      <c r="E12" s="1183">
        <v>0</v>
      </c>
      <c r="F12" s="1183">
        <v>332071916.05000001</v>
      </c>
      <c r="G12" s="1184">
        <f t="shared" si="0"/>
        <v>77611284130.220001</v>
      </c>
      <c r="H12" s="1185">
        <v>70212118559.800003</v>
      </c>
      <c r="I12" s="1185">
        <v>7378610518.96</v>
      </c>
      <c r="J12" s="1185">
        <v>329249337.19999999</v>
      </c>
      <c r="K12" s="1186">
        <f t="shared" ref="K12:K21" si="2">+I12+H12+J12</f>
        <v>77919978415.960007</v>
      </c>
      <c r="L12" s="161"/>
    </row>
    <row r="13" spans="1:14" s="111" customFormat="1" ht="27" customHeight="1">
      <c r="A13" s="1182">
        <v>2015</v>
      </c>
      <c r="B13" s="1183">
        <v>79052372049.329987</v>
      </c>
      <c r="C13" s="1183">
        <v>6922811271.25</v>
      </c>
      <c r="D13" s="1183">
        <v>554292818.75</v>
      </c>
      <c r="E13" s="1183">
        <v>0</v>
      </c>
      <c r="F13" s="1183">
        <v>355290192.04999995</v>
      </c>
      <c r="G13" s="1184">
        <f t="shared" si="0"/>
        <v>86884766331.37999</v>
      </c>
      <c r="H13" s="1185">
        <v>78537174647.860001</v>
      </c>
      <c r="I13" s="1185">
        <v>6892825210.3000002</v>
      </c>
      <c r="J13" s="1185">
        <v>335652778.95999998</v>
      </c>
      <c r="K13" s="1186">
        <f t="shared" si="2"/>
        <v>85765652637.12001</v>
      </c>
    </row>
    <row r="14" spans="1:14" s="111" customFormat="1" ht="27" customHeight="1">
      <c r="A14" s="1182">
        <v>2016</v>
      </c>
      <c r="B14" s="1183">
        <v>89049164221.449982</v>
      </c>
      <c r="C14" s="1183">
        <v>8498167479</v>
      </c>
      <c r="D14" s="1183">
        <v>683922196.33000004</v>
      </c>
      <c r="E14" s="1183">
        <v>0</v>
      </c>
      <c r="F14" s="1183">
        <v>371308008.60000002</v>
      </c>
      <c r="G14" s="1184">
        <f t="shared" si="0"/>
        <v>98602561905.37999</v>
      </c>
      <c r="H14" s="1185">
        <v>89080179368.25</v>
      </c>
      <c r="I14" s="1185">
        <v>8178603831.1000004</v>
      </c>
      <c r="J14" s="1185">
        <v>328531909.15999991</v>
      </c>
      <c r="K14" s="1186">
        <f t="shared" si="2"/>
        <v>97587315108.51001</v>
      </c>
      <c r="L14" s="134"/>
      <c r="M14" s="134"/>
    </row>
    <row r="15" spans="1:14" s="37" customFormat="1" ht="27" customHeight="1">
      <c r="A15" s="1182">
        <v>2017</v>
      </c>
      <c r="B15" s="1183">
        <v>99657751352.690002</v>
      </c>
      <c r="C15" s="1183">
        <v>8861365332.7000008</v>
      </c>
      <c r="D15" s="1183">
        <v>576015155.07000005</v>
      </c>
      <c r="E15" s="1183">
        <v>0</v>
      </c>
      <c r="F15" s="1183">
        <v>666539596.8900001</v>
      </c>
      <c r="G15" s="1184">
        <f t="shared" si="0"/>
        <v>109761671437.35001</v>
      </c>
      <c r="H15" s="1185">
        <v>98826710388.779999</v>
      </c>
      <c r="I15" s="1185">
        <v>9002153750.7799988</v>
      </c>
      <c r="J15" s="1185">
        <v>558973905.84000003</v>
      </c>
      <c r="K15" s="1186">
        <f t="shared" si="2"/>
        <v>108387838045.39999</v>
      </c>
      <c r="L15" s="143"/>
      <c r="M15" s="143"/>
    </row>
    <row r="16" spans="1:14" s="37" customFormat="1" ht="27" customHeight="1">
      <c r="A16" s="1182">
        <v>2018</v>
      </c>
      <c r="B16" s="1183">
        <v>112854009382.5</v>
      </c>
      <c r="C16" s="1183">
        <v>9303031999.3699989</v>
      </c>
      <c r="D16" s="1183">
        <v>740948848.4799999</v>
      </c>
      <c r="E16" s="1183">
        <v>0</v>
      </c>
      <c r="F16" s="1183">
        <v>793166886.71000004</v>
      </c>
      <c r="G16" s="1184">
        <f t="shared" si="0"/>
        <v>123691157117.06</v>
      </c>
      <c r="H16" s="1185">
        <v>112956079448.92</v>
      </c>
      <c r="I16" s="1185">
        <v>9656741344.960001</v>
      </c>
      <c r="J16" s="1185">
        <v>758411882.95999992</v>
      </c>
      <c r="K16" s="1186">
        <f t="shared" si="2"/>
        <v>123371232676.84001</v>
      </c>
      <c r="L16" s="143"/>
      <c r="M16" s="143"/>
    </row>
    <row r="17" spans="1:14" s="37" customFormat="1" ht="27" customHeight="1">
      <c r="A17" s="1182">
        <v>2019</v>
      </c>
      <c r="B17" s="1183">
        <v>122800092365.86</v>
      </c>
      <c r="C17" s="1183">
        <v>10073865331.690001</v>
      </c>
      <c r="D17" s="1183">
        <v>847776257.70000005</v>
      </c>
      <c r="E17" s="1183">
        <v>0</v>
      </c>
      <c r="F17" s="1183">
        <v>910105888.26999998</v>
      </c>
      <c r="G17" s="1184">
        <f t="shared" si="0"/>
        <v>134631839843.52</v>
      </c>
      <c r="H17" s="1185">
        <v>122933736042.72</v>
      </c>
      <c r="I17" s="1185">
        <v>10092459380.139999</v>
      </c>
      <c r="J17" s="1185">
        <v>973800800.96999991</v>
      </c>
      <c r="K17" s="1186">
        <f t="shared" si="2"/>
        <v>133999996223.83</v>
      </c>
      <c r="L17" s="143"/>
      <c r="M17" s="143"/>
    </row>
    <row r="18" spans="1:14" s="37" customFormat="1" ht="27" customHeight="1">
      <c r="A18" s="1182">
        <v>2020</v>
      </c>
      <c r="B18" s="1183">
        <v>121397990565.51001</v>
      </c>
      <c r="C18" s="1183">
        <v>10800531999.639999</v>
      </c>
      <c r="D18" s="1183">
        <v>613627915.26999998</v>
      </c>
      <c r="E18" s="1183">
        <v>0</v>
      </c>
      <c r="F18" s="1183">
        <v>1093851359.3600001</v>
      </c>
      <c r="G18" s="1184">
        <f t="shared" si="0"/>
        <v>133906001839.78001</v>
      </c>
      <c r="H18" s="1185">
        <v>127588985376.33</v>
      </c>
      <c r="I18" s="1185">
        <v>12108569830.129999</v>
      </c>
      <c r="J18" s="1185">
        <v>970014744.09000003</v>
      </c>
      <c r="K18" s="1186">
        <f t="shared" si="2"/>
        <v>140667569950.54999</v>
      </c>
      <c r="L18" s="143"/>
      <c r="M18" s="143"/>
    </row>
    <row r="19" spans="1:14" s="37" customFormat="1" ht="27" customHeight="1">
      <c r="A19" s="1182">
        <v>2021</v>
      </c>
      <c r="B19" s="1183">
        <v>139642528713.32999</v>
      </c>
      <c r="C19" s="1183">
        <v>16360531999.959999</v>
      </c>
      <c r="D19" s="1183">
        <v>242577047.74000001</v>
      </c>
      <c r="E19" s="1183">
        <v>0</v>
      </c>
      <c r="F19" s="1183">
        <v>1116049433.3900001</v>
      </c>
      <c r="G19" s="1184">
        <f t="shared" si="0"/>
        <v>157361687194.41998</v>
      </c>
      <c r="H19" s="1185">
        <v>138588204021.92499</v>
      </c>
      <c r="I19" s="1185">
        <v>18026955388.759998</v>
      </c>
      <c r="J19" s="1185">
        <v>854040296.11999989</v>
      </c>
      <c r="K19" s="1186">
        <f t="shared" si="2"/>
        <v>157469199706.80499</v>
      </c>
      <c r="L19" s="143"/>
      <c r="M19" s="143"/>
    </row>
    <row r="20" spans="1:14" s="37" customFormat="1" ht="27" customHeight="1">
      <c r="A20" s="1182">
        <v>2022</v>
      </c>
      <c r="B20" s="1183">
        <v>168298548798.17001</v>
      </c>
      <c r="C20" s="1183">
        <v>15455487666.629999</v>
      </c>
      <c r="D20" s="1183">
        <v>595133790.09000003</v>
      </c>
      <c r="E20" s="1183">
        <v>0</v>
      </c>
      <c r="F20" s="1183">
        <v>1205291803.4200001</v>
      </c>
      <c r="G20" s="1184">
        <v>185554462058.31003</v>
      </c>
      <c r="H20" s="1185">
        <v>169243218294.51999</v>
      </c>
      <c r="I20" s="1185">
        <v>18618103739.529999</v>
      </c>
      <c r="J20" s="1185">
        <v>1581951303.1199999</v>
      </c>
      <c r="K20" s="1186">
        <v>189443273337.16998</v>
      </c>
      <c r="L20" s="143"/>
      <c r="M20" s="143"/>
    </row>
    <row r="21" spans="1:14" s="107" customFormat="1" ht="27" customHeight="1">
      <c r="A21" s="1182" t="str">
        <f>+'Resumen EEp'!O9</f>
        <v>Ene-Jun.23</v>
      </c>
      <c r="B21" s="1183">
        <v>91068475658.429993</v>
      </c>
      <c r="C21" s="1608">
        <v>9197611000.0200005</v>
      </c>
      <c r="D21" s="1183">
        <v>660628320.58000004</v>
      </c>
      <c r="E21" s="1183">
        <v>0</v>
      </c>
      <c r="F21" s="1183">
        <v>1013990092.63</v>
      </c>
      <c r="G21" s="1589">
        <f>+C21+B21+D21+E21+F21</f>
        <v>101940705071.66</v>
      </c>
      <c r="H21" s="1185">
        <v>93451647555.25</v>
      </c>
      <c r="I21" s="1609">
        <v>9367207622.0499992</v>
      </c>
      <c r="J21" s="1185">
        <v>847281901.99000001</v>
      </c>
      <c r="K21" s="1186">
        <f t="shared" si="2"/>
        <v>103666137079.29001</v>
      </c>
      <c r="L21" s="106"/>
      <c r="M21" s="106"/>
    </row>
    <row r="22" spans="1:14" ht="27" customHeight="1">
      <c r="A22" s="1187" t="s">
        <v>88</v>
      </c>
      <c r="B22" s="1188">
        <f t="shared" ref="B22:K22" si="3">SUM(B6:B21)</f>
        <v>1374262188533.8298</v>
      </c>
      <c r="C22" s="1188">
        <f t="shared" si="3"/>
        <v>125481410666.69002</v>
      </c>
      <c r="D22" s="1188">
        <f t="shared" si="3"/>
        <v>9509190941.0899982</v>
      </c>
      <c r="E22" s="1188">
        <f t="shared" si="3"/>
        <v>275000000</v>
      </c>
      <c r="F22" s="1188">
        <f t="shared" si="3"/>
        <v>9164379233.2200012</v>
      </c>
      <c r="G22" s="1188">
        <f t="shared" si="3"/>
        <v>1518692169374.8298</v>
      </c>
      <c r="H22" s="1188">
        <f t="shared" si="3"/>
        <v>1383311207917.175</v>
      </c>
      <c r="I22" s="1188">
        <f t="shared" si="3"/>
        <v>132367877528.10999</v>
      </c>
      <c r="J22" s="1188">
        <f t="shared" si="3"/>
        <v>8611243635.4899998</v>
      </c>
      <c r="K22" s="1189">
        <f t="shared" si="3"/>
        <v>1524290329080.7749</v>
      </c>
    </row>
    <row r="23" spans="1:14" ht="20.25" customHeight="1">
      <c r="A23" s="2003" t="s">
        <v>1069</v>
      </c>
      <c r="B23" s="2003"/>
      <c r="C23" s="2003"/>
      <c r="D23" s="2003"/>
      <c r="E23" s="2003"/>
      <c r="F23" s="2003"/>
      <c r="G23" s="2003"/>
      <c r="H23" s="2004"/>
      <c r="I23" s="2004"/>
      <c r="J23" s="2004"/>
      <c r="K23" s="2003"/>
      <c r="L23" s="104"/>
      <c r="M23" s="104"/>
      <c r="N23" s="104"/>
    </row>
    <row r="24" spans="1:14" s="120" customFormat="1" ht="18.75">
      <c r="A24" s="2002" t="s">
        <v>1095</v>
      </c>
      <c r="B24" s="2002"/>
      <c r="C24" s="2002"/>
      <c r="D24" s="2002"/>
      <c r="E24" s="2002"/>
      <c r="F24" s="2002"/>
      <c r="G24" s="1373"/>
      <c r="H24" s="1374"/>
      <c r="I24" s="1374"/>
      <c r="J24" s="1374"/>
      <c r="K24" s="1374"/>
    </row>
    <row r="25" spans="1:14" s="17" customFormat="1" ht="15.75">
      <c r="A25" s="124"/>
      <c r="B25" s="133"/>
      <c r="C25" s="133"/>
      <c r="D25" s="133"/>
      <c r="E25" s="133"/>
      <c r="F25" s="133"/>
      <c r="G25" s="133"/>
      <c r="H25" s="133"/>
      <c r="I25" s="133"/>
      <c r="J25" s="133"/>
      <c r="K25" s="133"/>
      <c r="L25" s="121"/>
      <c r="M25" s="122"/>
      <c r="N25" s="123"/>
    </row>
    <row r="26" spans="1:14" s="17" customFormat="1" ht="15.75">
      <c r="A26" s="124"/>
      <c r="B26" s="133"/>
      <c r="C26" s="133"/>
      <c r="D26" s="133"/>
      <c r="E26" s="133"/>
      <c r="F26" s="133"/>
      <c r="G26" s="133"/>
      <c r="H26" s="133"/>
      <c r="I26" s="133"/>
      <c r="J26" s="133"/>
      <c r="K26" s="133"/>
      <c r="L26" s="121"/>
      <c r="M26" s="122"/>
      <c r="N26" s="123"/>
    </row>
    <row r="27" spans="1:14" s="17" customFormat="1" ht="15.75">
      <c r="A27" s="124"/>
      <c r="B27" s="133"/>
      <c r="C27" s="133"/>
      <c r="D27" s="133"/>
      <c r="E27" s="133"/>
      <c r="F27" s="133"/>
      <c r="G27" s="133"/>
      <c r="H27" s="133"/>
      <c r="I27" s="133"/>
      <c r="J27" s="133"/>
      <c r="K27" s="133"/>
      <c r="L27" s="121"/>
      <c r="M27" s="122"/>
      <c r="N27" s="123"/>
    </row>
    <row r="28" spans="1:14" s="17" customFormat="1" ht="15.75">
      <c r="A28" s="124"/>
      <c r="B28" s="133"/>
      <c r="C28" s="133"/>
      <c r="D28" s="133"/>
      <c r="E28" s="133"/>
      <c r="F28" s="133"/>
      <c r="G28" s="133"/>
      <c r="H28" s="133"/>
      <c r="I28" s="133"/>
      <c r="J28" s="133"/>
      <c r="K28" s="133"/>
      <c r="L28" s="121"/>
      <c r="M28" s="122"/>
      <c r="N28" s="123"/>
    </row>
    <row r="29" spans="1:14" s="17" customFormat="1" ht="15.75">
      <c r="A29" s="124"/>
      <c r="B29" s="133"/>
      <c r="C29" s="133"/>
      <c r="D29" s="133"/>
      <c r="E29" s="133"/>
      <c r="F29" s="133"/>
      <c r="G29" s="133"/>
      <c r="H29" s="133"/>
      <c r="I29" s="133"/>
      <c r="J29" s="133"/>
      <c r="K29" s="133"/>
      <c r="L29" s="121"/>
      <c r="M29" s="122"/>
      <c r="N29" s="123"/>
    </row>
    <row r="30" spans="1:14" s="17" customFormat="1" ht="15.75">
      <c r="A30" s="124"/>
      <c r="B30" s="133"/>
      <c r="C30" s="133"/>
      <c r="D30" s="133"/>
      <c r="E30" s="133"/>
      <c r="F30" s="133"/>
      <c r="G30" s="133"/>
      <c r="H30" s="133"/>
      <c r="I30" s="133"/>
      <c r="J30" s="133"/>
      <c r="K30" s="133"/>
      <c r="L30" s="121"/>
      <c r="M30" s="122"/>
      <c r="N30" s="123"/>
    </row>
    <row r="31" spans="1:14" s="17" customFormat="1" ht="15.75">
      <c r="A31" s="124"/>
      <c r="B31" s="133"/>
      <c r="C31" s="133"/>
      <c r="D31" s="133"/>
      <c r="E31" s="133"/>
      <c r="F31" s="133"/>
      <c r="G31" s="133"/>
      <c r="H31" s="133"/>
      <c r="I31" s="133"/>
      <c r="J31" s="133"/>
      <c r="K31" s="133"/>
      <c r="L31" s="121"/>
      <c r="M31" s="122"/>
      <c r="N31" s="123"/>
    </row>
    <row r="32" spans="1:14" s="17" customFormat="1" ht="15.75">
      <c r="A32" s="124"/>
      <c r="B32" s="133"/>
      <c r="C32" s="133"/>
      <c r="D32" s="133"/>
      <c r="E32" s="133"/>
      <c r="F32" s="133"/>
      <c r="G32" s="133"/>
      <c r="H32" s="133"/>
      <c r="I32" s="133"/>
      <c r="J32" s="133"/>
      <c r="K32" s="133"/>
      <c r="L32" s="121"/>
      <c r="M32" s="122"/>
      <c r="N32" s="123"/>
    </row>
    <row r="33" spans="1:14" s="17" customFormat="1" ht="15.75">
      <c r="A33" s="124"/>
      <c r="B33" s="133"/>
      <c r="C33" s="133"/>
      <c r="D33" s="133"/>
      <c r="E33" s="133"/>
      <c r="F33" s="133"/>
      <c r="G33" s="133"/>
      <c r="H33" s="133"/>
      <c r="I33" s="133"/>
      <c r="J33" s="133"/>
      <c r="K33" s="133"/>
      <c r="L33" s="121"/>
      <c r="M33" s="122"/>
      <c r="N33" s="123"/>
    </row>
    <row r="34" spans="1:14" s="17" customFormat="1" ht="15.75">
      <c r="A34" s="124"/>
      <c r="B34" s="133"/>
      <c r="C34" s="133"/>
      <c r="D34" s="133"/>
      <c r="E34" s="133"/>
      <c r="F34" s="133"/>
      <c r="G34" s="133"/>
      <c r="H34" s="133"/>
      <c r="I34" s="133"/>
      <c r="J34" s="133"/>
      <c r="K34" s="133"/>
      <c r="L34" s="121"/>
      <c r="M34" s="122"/>
      <c r="N34" s="123"/>
    </row>
    <row r="35" spans="1:14" s="17" customFormat="1" ht="15.75">
      <c r="A35" s="124"/>
      <c r="B35" s="133"/>
      <c r="C35" s="133"/>
      <c r="D35" s="133"/>
      <c r="E35" s="133"/>
      <c r="F35" s="133"/>
      <c r="G35" s="133"/>
      <c r="H35" s="133"/>
      <c r="I35" s="133"/>
      <c r="J35" s="133"/>
      <c r="K35" s="133"/>
      <c r="L35" s="121"/>
      <c r="M35" s="122"/>
      <c r="N35" s="123"/>
    </row>
    <row r="36" spans="1:14" s="17" customFormat="1" ht="15.75">
      <c r="A36" s="124"/>
      <c r="B36" s="133"/>
      <c r="C36" s="133"/>
      <c r="D36" s="133"/>
      <c r="E36" s="133"/>
      <c r="F36" s="133"/>
      <c r="G36" s="133"/>
      <c r="H36" s="133"/>
      <c r="I36" s="133"/>
      <c r="J36" s="133"/>
      <c r="K36" s="133"/>
      <c r="L36" s="121"/>
      <c r="M36" s="122"/>
      <c r="N36" s="123"/>
    </row>
    <row r="37" spans="1:14" s="17" customFormat="1" ht="15.75">
      <c r="A37" s="124"/>
      <c r="B37" s="133"/>
      <c r="C37" s="133"/>
      <c r="D37" s="133"/>
      <c r="E37" s="133"/>
      <c r="F37" s="133"/>
      <c r="G37" s="133"/>
      <c r="H37" s="133"/>
      <c r="I37" s="133"/>
      <c r="J37" s="133"/>
      <c r="K37" s="133"/>
      <c r="L37" s="121"/>
      <c r="M37" s="122"/>
      <c r="N37" s="123"/>
    </row>
    <row r="38" spans="1:14" s="17" customFormat="1" ht="15.75">
      <c r="A38" s="124"/>
      <c r="B38" s="133"/>
      <c r="C38" s="133"/>
      <c r="D38" s="133"/>
      <c r="E38" s="133"/>
      <c r="F38" s="133"/>
      <c r="G38" s="133"/>
      <c r="H38" s="133"/>
      <c r="I38" s="133"/>
      <c r="J38" s="133"/>
      <c r="K38" s="133"/>
      <c r="L38" s="121"/>
      <c r="M38" s="122"/>
      <c r="N38" s="123"/>
    </row>
    <row r="39" spans="1:14" s="17" customFormat="1" ht="15.75">
      <c r="A39" s="124"/>
      <c r="B39" s="133"/>
      <c r="C39" s="133"/>
      <c r="D39" s="133"/>
      <c r="E39" s="133"/>
      <c r="F39" s="133"/>
      <c r="G39" s="133"/>
      <c r="H39" s="133"/>
      <c r="I39" s="133"/>
      <c r="J39" s="133"/>
      <c r="K39" s="133"/>
      <c r="L39" s="121"/>
      <c r="M39" s="122"/>
      <c r="N39" s="123"/>
    </row>
    <row r="40" spans="1:14" s="17" customFormat="1" ht="15.75">
      <c r="A40" s="124"/>
      <c r="B40" s="133"/>
      <c r="C40" s="133"/>
      <c r="D40" s="133"/>
      <c r="E40" s="133"/>
      <c r="F40" s="133"/>
      <c r="G40" s="133"/>
      <c r="H40" s="133"/>
      <c r="I40" s="133"/>
      <c r="J40" s="133"/>
      <c r="K40" s="133"/>
      <c r="L40" s="121"/>
      <c r="M40" s="122"/>
      <c r="N40" s="123"/>
    </row>
    <row r="41" spans="1:14" s="17" customFormat="1" ht="15.75">
      <c r="A41" s="124"/>
      <c r="B41" s="133"/>
      <c r="C41" s="133"/>
      <c r="D41" s="133"/>
      <c r="E41" s="133"/>
      <c r="F41" s="133"/>
      <c r="G41" s="133"/>
      <c r="H41" s="133"/>
      <c r="I41" s="133"/>
      <c r="J41" s="133"/>
      <c r="K41" s="133"/>
      <c r="L41" s="121"/>
      <c r="M41" s="122"/>
      <c r="N41" s="123"/>
    </row>
    <row r="42" spans="1:14" s="17" customFormat="1" ht="15.75">
      <c r="A42" s="124"/>
      <c r="B42" s="133"/>
      <c r="C42" s="133"/>
      <c r="D42" s="133"/>
      <c r="E42" s="133"/>
      <c r="F42" s="133"/>
      <c r="G42" s="133"/>
      <c r="H42" s="133"/>
      <c r="I42" s="133"/>
      <c r="J42" s="133"/>
      <c r="K42" s="133"/>
      <c r="L42" s="121"/>
      <c r="M42" s="122"/>
      <c r="N42" s="123"/>
    </row>
    <row r="43" spans="1:14" s="17" customFormat="1" ht="15.75">
      <c r="A43" s="124"/>
      <c r="B43" s="133"/>
      <c r="C43" s="133"/>
      <c r="D43" s="133"/>
      <c r="E43" s="133"/>
      <c r="F43" s="133"/>
      <c r="G43" s="133"/>
      <c r="H43" s="133"/>
      <c r="I43" s="133"/>
      <c r="J43" s="133"/>
      <c r="K43" s="133"/>
      <c r="L43" s="121"/>
      <c r="M43" s="122"/>
      <c r="N43" s="123"/>
    </row>
    <row r="44" spans="1:14" s="17" customFormat="1" ht="15.75">
      <c r="A44" s="124"/>
      <c r="B44" s="133"/>
      <c r="C44" s="133"/>
      <c r="D44" s="133"/>
      <c r="E44" s="133"/>
      <c r="F44" s="133"/>
      <c r="G44" s="133"/>
      <c r="H44" s="133"/>
      <c r="I44" s="133"/>
      <c r="J44" s="133"/>
      <c r="K44" s="133"/>
      <c r="L44" s="121"/>
      <c r="M44" s="122"/>
      <c r="N44" s="123"/>
    </row>
    <row r="45" spans="1:14" s="17" customFormat="1" ht="15.75">
      <c r="A45" s="124"/>
      <c r="B45" s="133"/>
      <c r="C45" s="133"/>
      <c r="D45" s="133"/>
      <c r="E45" s="133"/>
      <c r="F45" s="133"/>
      <c r="G45" s="133"/>
      <c r="H45" s="133"/>
      <c r="I45" s="133"/>
      <c r="J45" s="133"/>
      <c r="K45" s="133"/>
      <c r="L45" s="121"/>
      <c r="M45" s="122"/>
      <c r="N45" s="123"/>
    </row>
    <row r="46" spans="1:14" s="17" customFormat="1" ht="15.75">
      <c r="A46" s="124"/>
      <c r="B46" s="133"/>
      <c r="C46" s="133"/>
      <c r="D46" s="133"/>
      <c r="E46" s="133"/>
      <c r="F46" s="133"/>
      <c r="G46" s="133"/>
      <c r="H46" s="133"/>
      <c r="I46" s="133"/>
      <c r="J46" s="133"/>
      <c r="K46" s="133"/>
      <c r="L46" s="121"/>
      <c r="M46" s="122"/>
      <c r="N46" s="123"/>
    </row>
    <row r="47" spans="1:14" s="17" customFormat="1" ht="15.75">
      <c r="A47" s="124"/>
      <c r="B47" s="133"/>
      <c r="C47" s="133"/>
      <c r="D47" s="133"/>
      <c r="E47" s="133"/>
      <c r="F47" s="133"/>
      <c r="G47" s="133"/>
      <c r="H47" s="133"/>
      <c r="I47" s="133"/>
      <c r="J47" s="133"/>
      <c r="K47" s="133"/>
      <c r="L47" s="121"/>
      <c r="M47" s="122"/>
      <c r="N47" s="123"/>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topLeftCell="A19" zoomScaleNormal="100" zoomScaleSheetLayoutView="100" workbookViewId="0">
      <selection activeCell="A6" sqref="A6:J27"/>
    </sheetView>
  </sheetViews>
  <sheetFormatPr baseColWidth="10" defaultColWidth="11.42578125" defaultRowHeight="14.25"/>
  <cols>
    <col min="1" max="1" width="17.140625" style="669" customWidth="1"/>
    <col min="2" max="2" width="18.5703125" style="669" bestFit="1" customWidth="1"/>
    <col min="3" max="3" width="17.7109375" style="669" customWidth="1"/>
    <col min="4" max="4" width="15.85546875" style="669" customWidth="1"/>
    <col min="5" max="5" width="20.140625" style="669" bestFit="1" customWidth="1"/>
    <col min="6" max="6" width="31.28515625" style="671" customWidth="1"/>
    <col min="7" max="7" width="18" style="671" customWidth="1"/>
    <col min="8" max="8" width="24.42578125" style="669" customWidth="1"/>
    <col min="9" max="9" width="23.140625" style="669" bestFit="1" customWidth="1"/>
    <col min="10" max="16384" width="11.42578125" style="669"/>
  </cols>
  <sheetData>
    <row r="1" spans="1:10" ht="32.25" customHeight="1">
      <c r="A1" s="2014" t="s">
        <v>703</v>
      </c>
      <c r="B1" s="2015"/>
      <c r="C1" s="2015"/>
      <c r="D1" s="2015"/>
      <c r="E1" s="2015"/>
      <c r="F1" s="2015"/>
      <c r="G1" s="2016"/>
      <c r="H1" s="670"/>
    </row>
    <row r="2" spans="1:10" ht="24.75" customHeight="1">
      <c r="A2" s="2017" t="str">
        <f>+'Resumen EEp'!O4</f>
        <v>Período:  Diciembre 2008 - Junio 2023</v>
      </c>
      <c r="B2" s="2018"/>
      <c r="C2" s="2018"/>
      <c r="D2" s="2018"/>
      <c r="E2" s="2018"/>
      <c r="F2" s="2018"/>
      <c r="G2" s="2019"/>
      <c r="H2" s="670"/>
    </row>
    <row r="3" spans="1:10" ht="6.75" customHeight="1">
      <c r="H3" s="670"/>
    </row>
    <row r="4" spans="1:10" s="673" customFormat="1" ht="44.25" customHeight="1">
      <c r="A4" s="1250" t="s">
        <v>115</v>
      </c>
      <c r="B4" s="1251" t="s">
        <v>235</v>
      </c>
      <c r="C4" s="1251" t="s">
        <v>172</v>
      </c>
      <c r="D4" s="1252" t="s">
        <v>811</v>
      </c>
      <c r="E4" s="1253" t="s">
        <v>236</v>
      </c>
      <c r="F4" s="672"/>
      <c r="G4" s="672"/>
      <c r="H4" s="670"/>
    </row>
    <row r="5" spans="1:10" hidden="1">
      <c r="A5" s="1254">
        <v>2007</v>
      </c>
      <c r="B5" s="1255">
        <v>7440643704.1800003</v>
      </c>
      <c r="C5" s="1255">
        <v>13755990830.42</v>
      </c>
      <c r="D5" s="1255">
        <v>0</v>
      </c>
      <c r="E5" s="1256">
        <f>+C5+B5</f>
        <v>21196634534.599998</v>
      </c>
      <c r="G5" s="674"/>
      <c r="H5" s="670"/>
      <c r="I5" s="404"/>
      <c r="J5" s="404"/>
    </row>
    <row r="6" spans="1:10">
      <c r="A6" s="1377">
        <v>2008</v>
      </c>
      <c r="B6" s="1378">
        <v>10090935314.219999</v>
      </c>
      <c r="C6" s="1378">
        <v>22987229737.049999</v>
      </c>
      <c r="D6" s="1378">
        <v>0</v>
      </c>
      <c r="E6" s="1379">
        <f>+C6+B6+Tabla26[[#This Row],[PE_Aportes Extraordinario Persona]]</f>
        <v>33078165051.269997</v>
      </c>
      <c r="G6" s="674"/>
      <c r="H6" s="670"/>
      <c r="I6" s="670"/>
      <c r="J6" s="676"/>
    </row>
    <row r="7" spans="1:10">
      <c r="A7" s="1377">
        <v>2009</v>
      </c>
      <c r="B7" s="1378">
        <v>12419428715.15</v>
      </c>
      <c r="C7" s="1380">
        <v>25453341929.369999</v>
      </c>
      <c r="D7" s="1378">
        <v>0</v>
      </c>
      <c r="E7" s="1379">
        <f>+C7+B7+Tabla26[[#This Row],[PE_Aportes Extraordinario Persona]]</f>
        <v>37872770644.519997</v>
      </c>
      <c r="G7" s="674"/>
      <c r="H7" s="670"/>
    </row>
    <row r="8" spans="1:10">
      <c r="A8" s="1377">
        <v>2010</v>
      </c>
      <c r="B8" s="1378">
        <v>13982932933.34</v>
      </c>
      <c r="C8" s="1380">
        <v>29622073160.660004</v>
      </c>
      <c r="D8" s="1378">
        <v>0</v>
      </c>
      <c r="E8" s="1379">
        <f>+C8+B8+Tabla26[[#This Row],[PE_Aportes Extraordinario Persona]]</f>
        <v>43605006094</v>
      </c>
      <c r="G8" s="674"/>
      <c r="H8" s="670"/>
    </row>
    <row r="9" spans="1:10">
      <c r="A9" s="1377">
        <v>2011</v>
      </c>
      <c r="B9" s="1378">
        <v>15631836986.009998</v>
      </c>
      <c r="C9" s="1380">
        <v>33784047829.830002</v>
      </c>
      <c r="D9" s="1378">
        <v>0</v>
      </c>
      <c r="E9" s="1379">
        <f>+C9+B9+Tabla26[[#This Row],[PE_Aportes Extraordinario Persona]]</f>
        <v>49415884815.839996</v>
      </c>
      <c r="G9" s="674"/>
      <c r="H9" s="670"/>
    </row>
    <row r="10" spans="1:10">
      <c r="A10" s="1377">
        <v>2012</v>
      </c>
      <c r="B10" s="1378">
        <v>17595724643.350403</v>
      </c>
      <c r="C10" s="1380">
        <v>37469807664.639603</v>
      </c>
      <c r="D10" s="1378">
        <v>0</v>
      </c>
      <c r="E10" s="1379">
        <f>+C10+B10+Tabla26[[#This Row],[PE_Aportes Extraordinario Persona]]</f>
        <v>55065532307.990005</v>
      </c>
      <c r="G10" s="674"/>
      <c r="H10" s="670"/>
    </row>
    <row r="11" spans="1:10">
      <c r="A11" s="1377">
        <v>2013</v>
      </c>
      <c r="B11" s="1378">
        <v>20873289030.960003</v>
      </c>
      <c r="C11" s="1380">
        <v>40609714567.439995</v>
      </c>
      <c r="D11" s="1378">
        <v>0</v>
      </c>
      <c r="E11" s="1379">
        <f>+C11+B11+Tabla26[[#This Row],[PE_Aportes Extraordinario Persona]]</f>
        <v>61483003598.399994</v>
      </c>
      <c r="G11" s="674"/>
      <c r="H11" s="670"/>
    </row>
    <row r="12" spans="1:10">
      <c r="A12" s="1377">
        <v>2014</v>
      </c>
      <c r="B12" s="1378">
        <v>24657599719.139999</v>
      </c>
      <c r="C12" s="1380">
        <v>45263293195.400002</v>
      </c>
      <c r="D12" s="1378">
        <v>0</v>
      </c>
      <c r="E12" s="1379">
        <f>+C12+B12+Tabla26[[#This Row],[PE_Aportes Extraordinario Persona]]</f>
        <v>69920892914.540009</v>
      </c>
      <c r="G12" s="674"/>
      <c r="H12" s="670"/>
    </row>
    <row r="13" spans="1:10">
      <c r="A13" s="1377">
        <v>2015</v>
      </c>
      <c r="B13" s="1378">
        <v>29250900435.389999</v>
      </c>
      <c r="C13" s="1380">
        <v>49801471613.939987</v>
      </c>
      <c r="D13" s="1378">
        <v>0</v>
      </c>
      <c r="E13" s="1379">
        <f>+C13+B13+Tabla26[[#This Row],[PE_Aportes Extraordinario Persona]]</f>
        <v>79052372049.329987</v>
      </c>
      <c r="H13" s="670"/>
    </row>
    <row r="14" spans="1:10">
      <c r="A14" s="1377">
        <v>2016</v>
      </c>
      <c r="B14" s="1378">
        <v>33197918782.480003</v>
      </c>
      <c r="C14" s="1378">
        <v>55851245438.969994</v>
      </c>
      <c r="D14" s="1378">
        <v>0</v>
      </c>
      <c r="E14" s="1379">
        <f>+C14+B14+Tabla26[[#This Row],[PE_Aportes Extraordinario Persona]]</f>
        <v>89049164221.449997</v>
      </c>
      <c r="H14" s="670"/>
    </row>
    <row r="15" spans="1:10">
      <c r="A15" s="1377">
        <v>2017</v>
      </c>
      <c r="B15" s="1378">
        <v>37563341220.540001</v>
      </c>
      <c r="C15" s="1378">
        <v>62094410132.149994</v>
      </c>
      <c r="D15" s="1378">
        <v>0</v>
      </c>
      <c r="E15" s="1379">
        <f>+C15+B15+Tabla26[[#This Row],[PE_Aportes Extraordinario Persona]]</f>
        <v>99657751352.690002</v>
      </c>
      <c r="H15" s="670"/>
    </row>
    <row r="16" spans="1:10">
      <c r="A16" s="1377">
        <v>2018</v>
      </c>
      <c r="B16" s="1378">
        <v>42779387567.769997</v>
      </c>
      <c r="C16" s="1378">
        <v>70074621814.729996</v>
      </c>
      <c r="D16" s="1378">
        <v>0</v>
      </c>
      <c r="E16" s="1379">
        <f>+C16+B16+Tabla26[[#This Row],[PE_Aportes Extraordinario Persona]]</f>
        <v>112854009382.5</v>
      </c>
    </row>
    <row r="17" spans="1:7">
      <c r="A17" s="1377">
        <v>2019</v>
      </c>
      <c r="B17" s="1378">
        <v>46529847103.790001</v>
      </c>
      <c r="C17" s="1378">
        <v>76380977283.079987</v>
      </c>
      <c r="D17" s="1378">
        <v>0</v>
      </c>
      <c r="E17" s="1379">
        <f>+C17+B17+Tabla26[[#This Row],[PE_Aportes Extraordinario Persona]]</f>
        <v>122910824386.87</v>
      </c>
    </row>
    <row r="18" spans="1:7">
      <c r="A18" s="1377">
        <v>2020</v>
      </c>
      <c r="B18" s="1378">
        <v>51494714927.979996</v>
      </c>
      <c r="C18" s="1378">
        <v>69903275637.529999</v>
      </c>
      <c r="D18" s="1378">
        <v>0</v>
      </c>
      <c r="E18" s="1379">
        <f>+C18+B18+Tabla26[[#This Row],[PE_Aportes Extraordinario Persona]]</f>
        <v>121397990565.50999</v>
      </c>
    </row>
    <row r="19" spans="1:7" s="677" customFormat="1">
      <c r="A19" s="1377">
        <v>2021</v>
      </c>
      <c r="B19" s="1378">
        <v>53978644084.050003</v>
      </c>
      <c r="C19" s="1378">
        <v>85663651015.01001</v>
      </c>
      <c r="D19" s="1378">
        <v>0</v>
      </c>
      <c r="E19" s="1379">
        <f>+C19+B19+Tabla26[[#This Row],[PE_Aportes Extraordinario Persona]]</f>
        <v>139642295099.06</v>
      </c>
      <c r="F19" s="671"/>
      <c r="G19" s="675"/>
    </row>
    <row r="20" spans="1:7" s="677" customFormat="1">
      <c r="A20" s="1381">
        <v>2022</v>
      </c>
      <c r="B20" s="1380">
        <v>61767495991.210007</v>
      </c>
      <c r="C20" s="1380">
        <v>91633889428.23999</v>
      </c>
      <c r="D20" s="1380">
        <v>6660440.9199999999</v>
      </c>
      <c r="E20" s="1379">
        <f>+C20+B20+Tabla26[[#This Row],[PE_Aportes Extraordinario Persona]]</f>
        <v>153408045860.37003</v>
      </c>
      <c r="F20" s="671"/>
      <c r="G20" s="675"/>
    </row>
    <row r="21" spans="1:7">
      <c r="A21" s="1381" t="str">
        <f>+Tabla24[[#This Row],[Años]]</f>
        <v>Ene-Jun.23</v>
      </c>
      <c r="B21" s="1378">
        <v>34067552290.049999</v>
      </c>
      <c r="C21" s="1378">
        <v>56996437402.650002</v>
      </c>
      <c r="D21" s="1378">
        <v>4485965.7300000004</v>
      </c>
      <c r="E21" s="1379">
        <f>+C21+B21+Tabla26[[#This Row],[PE_Aportes Extraordinario Persona]]</f>
        <v>91068475658.429993</v>
      </c>
      <c r="F21" s="675"/>
    </row>
    <row r="22" spans="1:7">
      <c r="A22" s="1382" t="s">
        <v>54</v>
      </c>
      <c r="B22" s="1383">
        <f>SUM(B5:B21)</f>
        <v>513322193449.61041</v>
      </c>
      <c r="C22" s="1383">
        <f>SUM(C5:C21)</f>
        <v>867345478681.1095</v>
      </c>
      <c r="D22" s="1383">
        <f>SUM(D5:D21)</f>
        <v>11146406.65</v>
      </c>
      <c r="E22" s="1384">
        <f>SUM(E5:E21)</f>
        <v>1380678818537.3701</v>
      </c>
    </row>
    <row r="23" spans="1:7">
      <c r="A23" s="1190" t="s">
        <v>1007</v>
      </c>
      <c r="B23" s="1190"/>
      <c r="C23" s="1190"/>
      <c r="D23" s="1190"/>
      <c r="E23" s="1190"/>
    </row>
    <row r="25" spans="1:7" ht="33.75" customHeight="1"/>
    <row r="26" spans="1:7" ht="36" customHeight="1"/>
    <row r="27" spans="1:7" ht="36" customHeight="1"/>
    <row r="28" spans="1:7" ht="36" customHeight="1"/>
    <row r="29" spans="1:7" ht="36" customHeight="1"/>
    <row r="53" ht="41.25" customHeight="1"/>
  </sheetData>
  <mergeCells count="2">
    <mergeCell ref="A1:G1"/>
    <mergeCell ref="A2:G2"/>
  </mergeCells>
  <conditionalFormatting sqref="B21:D21 B17:C20">
    <cfRule type="cellIs" dxfId="362" priority="2" operator="equal">
      <formula>0</formula>
    </cfRule>
  </conditionalFormatting>
  <conditionalFormatting sqref="A6:E22">
    <cfRule type="cellIs" dxfId="361" priority="1" operator="equal">
      <formula>0</formula>
    </cfRule>
  </conditionalFormatting>
  <pageMargins left="0.70866141732283472" right="0.70866141732283472" top="0.74803149606299213" bottom="0.74803149606299213" header="0.31496062992125984" footer="0.31496062992125984"/>
  <pageSetup scale="73" orientation="landscape" r:id="rId1"/>
  <rowBreaks count="1" manualBreakCount="1">
    <brk id="55" max="16383" man="1"/>
  </rowBreaks>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59"/>
  <sheetViews>
    <sheetView showGridLines="0" view="pageBreakPreview" zoomScale="55" zoomScaleNormal="100" zoomScaleSheetLayoutView="55" workbookViewId="0">
      <selection activeCell="A6" sqref="A6:J27"/>
    </sheetView>
  </sheetViews>
  <sheetFormatPr baseColWidth="10" defaultColWidth="11.42578125" defaultRowHeight="15"/>
  <cols>
    <col min="1" max="1" width="26.7109375" style="74" customWidth="1"/>
    <col min="2" max="2" width="30.85546875" style="74" customWidth="1"/>
    <col min="3" max="3" width="30.7109375" style="74" customWidth="1"/>
    <col min="4" max="5" width="32" style="74" customWidth="1"/>
    <col min="6" max="6" width="26.7109375" style="74" customWidth="1"/>
    <col min="7" max="7" width="36" style="74" customWidth="1"/>
    <col min="8" max="8" width="11.42578125" style="74"/>
    <col min="9" max="9" width="23.7109375" style="74" customWidth="1"/>
    <col min="10" max="10" width="33.140625" style="74" customWidth="1"/>
    <col min="11" max="11" width="25.28515625" style="74" bestFit="1" customWidth="1"/>
    <col min="12" max="16384" width="11.42578125" style="74"/>
  </cols>
  <sheetData>
    <row r="1" spans="1:13" ht="34.5" customHeight="1">
      <c r="A1" s="2020" t="s">
        <v>704</v>
      </c>
      <c r="B1" s="2021"/>
      <c r="C1" s="2021"/>
      <c r="D1" s="2021"/>
      <c r="E1" s="2021"/>
      <c r="F1" s="2021"/>
      <c r="G1" s="2021"/>
      <c r="H1" s="2021"/>
      <c r="I1" s="2022"/>
    </row>
    <row r="2" spans="1:13" ht="42.75" customHeight="1">
      <c r="A2" s="2023" t="str">
        <f>+'Resumen EEp'!O4</f>
        <v>Período:  Diciembre 2008 - Junio 2023</v>
      </c>
      <c r="B2" s="2024"/>
      <c r="C2" s="2024"/>
      <c r="D2" s="2024"/>
      <c r="E2" s="2024"/>
      <c r="F2" s="2024"/>
      <c r="G2" s="2024"/>
      <c r="H2" s="2024"/>
      <c r="I2" s="2025"/>
    </row>
    <row r="3" spans="1:13" ht="12.75" customHeight="1">
      <c r="A3" s="142"/>
      <c r="B3" s="157"/>
      <c r="C3" s="157"/>
      <c r="D3" s="157"/>
      <c r="E3" s="157"/>
      <c r="F3" s="157"/>
      <c r="G3" s="157"/>
    </row>
    <row r="4" spans="1:13" ht="67.5" customHeight="1">
      <c r="A4" s="1621" t="s">
        <v>11</v>
      </c>
      <c r="B4" s="1621" t="s">
        <v>237</v>
      </c>
      <c r="C4" s="1621" t="s">
        <v>238</v>
      </c>
      <c r="D4" s="1621" t="s">
        <v>239</v>
      </c>
      <c r="E4" s="1621" t="s">
        <v>240</v>
      </c>
      <c r="F4" s="1621" t="s">
        <v>811</v>
      </c>
      <c r="G4" s="1621" t="s">
        <v>241</v>
      </c>
    </row>
    <row r="5" spans="1:13" ht="19.5">
      <c r="A5" s="1622">
        <v>2008</v>
      </c>
      <c r="B5" s="1623">
        <v>2875916564.5526996</v>
      </c>
      <c r="C5" s="1623">
        <v>6551360475.0592489</v>
      </c>
      <c r="D5" s="1623">
        <v>7215018749.6672993</v>
      </c>
      <c r="E5" s="1623">
        <v>16435869261.990749</v>
      </c>
      <c r="F5" s="1623">
        <f>+'IV.1.4. Recaudo x sector'!D6</f>
        <v>0</v>
      </c>
      <c r="G5" s="1624">
        <f>SUM(B5:F5)</f>
        <v>33078165051.269997</v>
      </c>
      <c r="H5" s="75"/>
      <c r="I5" s="188"/>
      <c r="J5" s="135"/>
      <c r="K5" s="130"/>
    </row>
    <row r="6" spans="1:13" ht="19.5">
      <c r="A6" s="1622">
        <v>2009</v>
      </c>
      <c r="B6" s="1623">
        <v>3539537183.8177495</v>
      </c>
      <c r="C6" s="1623">
        <v>7254202449.8704491</v>
      </c>
      <c r="D6" s="1623">
        <v>8879891531.3322487</v>
      </c>
      <c r="E6" s="1623">
        <v>18199139479.49955</v>
      </c>
      <c r="F6" s="1623">
        <f>+'IV.1.4. Recaudo x sector'!D7</f>
        <v>0</v>
      </c>
      <c r="G6" s="1624">
        <f t="shared" ref="G6:G20" si="0">SUM(B6:F6)</f>
        <v>37872770644.519997</v>
      </c>
      <c r="H6" s="75"/>
      <c r="I6" s="188"/>
      <c r="J6" s="131"/>
      <c r="K6" s="42"/>
    </row>
    <row r="7" spans="1:13" ht="19.5">
      <c r="A7" s="1622">
        <v>2010</v>
      </c>
      <c r="B7" s="1623">
        <v>3985135886.0018997</v>
      </c>
      <c r="C7" s="1623">
        <v>8442290850.7881002</v>
      </c>
      <c r="D7" s="1623">
        <v>9997797047.3381004</v>
      </c>
      <c r="E7" s="1623">
        <v>21179782309.871902</v>
      </c>
      <c r="F7" s="1623">
        <f>+'IV.1.4. Recaudo x sector'!D8</f>
        <v>0</v>
      </c>
      <c r="G7" s="1624">
        <f t="shared" si="0"/>
        <v>43605006094</v>
      </c>
      <c r="H7" s="75"/>
      <c r="I7" s="188"/>
      <c r="J7" s="75"/>
      <c r="L7" s="76"/>
    </row>
    <row r="8" spans="1:13" ht="19.5">
      <c r="A8" s="1622">
        <v>2011</v>
      </c>
      <c r="B8" s="1625">
        <v>4455073541.0128489</v>
      </c>
      <c r="C8" s="1625">
        <v>9628453631.5015488</v>
      </c>
      <c r="D8" s="1625">
        <v>11176763444.997149</v>
      </c>
      <c r="E8" s="1625">
        <v>24155594198.328449</v>
      </c>
      <c r="F8" s="1623">
        <f>+'IV.1.4. Recaudo x sector'!D9</f>
        <v>0</v>
      </c>
      <c r="G8" s="1624">
        <f t="shared" si="0"/>
        <v>49415884815.839996</v>
      </c>
      <c r="H8" s="75"/>
      <c r="I8" s="188"/>
      <c r="J8" s="76"/>
      <c r="L8" s="76"/>
    </row>
    <row r="9" spans="1:13" ht="19.5">
      <c r="A9" s="1622">
        <v>2012</v>
      </c>
      <c r="B9" s="1625">
        <v>5014781523.3548641</v>
      </c>
      <c r="C9" s="1625">
        <v>10678895184.422285</v>
      </c>
      <c r="D9" s="1625">
        <v>12580943119.995537</v>
      </c>
      <c r="E9" s="1625">
        <v>26790912480.217316</v>
      </c>
      <c r="F9" s="1623">
        <f>+'IV.1.4. Recaudo x sector'!D10</f>
        <v>0</v>
      </c>
      <c r="G9" s="1624">
        <f t="shared" si="0"/>
        <v>55065532307.990005</v>
      </c>
      <c r="H9" s="75"/>
      <c r="I9" s="188"/>
      <c r="J9" s="76"/>
      <c r="K9" s="76"/>
    </row>
    <row r="10" spans="1:13" ht="19.5">
      <c r="A10" s="1622">
        <v>2013</v>
      </c>
      <c r="B10" s="1625">
        <v>5948887373.8236008</v>
      </c>
      <c r="C10" s="1625">
        <v>11573768651.720398</v>
      </c>
      <c r="D10" s="1625">
        <v>14924401657.136402</v>
      </c>
      <c r="E10" s="1625">
        <v>29035945915.719597</v>
      </c>
      <c r="F10" s="1623">
        <f>+'IV.1.4. Recaudo x sector'!D11</f>
        <v>0</v>
      </c>
      <c r="G10" s="1624">
        <f t="shared" si="0"/>
        <v>61483003598.399994</v>
      </c>
      <c r="H10" s="75"/>
      <c r="I10" s="188"/>
      <c r="J10" s="76"/>
    </row>
    <row r="11" spans="1:13" ht="19.5">
      <c r="A11" s="1622">
        <v>2014</v>
      </c>
      <c r="B11" s="1625">
        <v>7027415919.9548988</v>
      </c>
      <c r="C11" s="1625">
        <v>12900038560.688999</v>
      </c>
      <c r="D11" s="1625">
        <v>17630183799.185101</v>
      </c>
      <c r="E11" s="1625">
        <v>32363254634.710999</v>
      </c>
      <c r="F11" s="1623">
        <f>+'IV.1.4. Recaudo x sector'!D12</f>
        <v>0</v>
      </c>
      <c r="G11" s="1624">
        <f t="shared" si="0"/>
        <v>69920892914.539993</v>
      </c>
      <c r="H11" s="75"/>
      <c r="I11" s="188"/>
      <c r="J11" s="76"/>
    </row>
    <row r="12" spans="1:13" ht="19.5">
      <c r="A12" s="1622">
        <v>2015</v>
      </c>
      <c r="B12" s="1625">
        <v>8336506624.0861492</v>
      </c>
      <c r="C12" s="1625">
        <v>14193419409.972895</v>
      </c>
      <c r="D12" s="1625">
        <v>20914393811.303848</v>
      </c>
      <c r="E12" s="1625">
        <v>35608052203.967087</v>
      </c>
      <c r="F12" s="1623">
        <f>+'IV.1.4. Recaudo x sector'!D13</f>
        <v>0</v>
      </c>
      <c r="G12" s="1624">
        <f t="shared" si="0"/>
        <v>79052372049.329987</v>
      </c>
      <c r="H12" s="75"/>
      <c r="I12" s="188"/>
      <c r="J12" s="76"/>
    </row>
    <row r="13" spans="1:13" ht="19.5">
      <c r="A13" s="1622">
        <v>2016</v>
      </c>
      <c r="B13" s="1625">
        <v>9461406853.0067997</v>
      </c>
      <c r="C13" s="1625">
        <v>15917604950.106447</v>
      </c>
      <c r="D13" s="1625">
        <v>23736511929.473202</v>
      </c>
      <c r="E13" s="1625">
        <v>39933640488.863541</v>
      </c>
      <c r="F13" s="1623">
        <f>+'IV.1.4. Recaudo x sector'!D14</f>
        <v>0</v>
      </c>
      <c r="G13" s="1624">
        <f t="shared" si="0"/>
        <v>89049164221.449982</v>
      </c>
      <c r="H13" s="75"/>
      <c r="I13" s="188"/>
      <c r="J13" s="80"/>
      <c r="K13" s="80"/>
      <c r="L13" s="80"/>
      <c r="M13" s="80"/>
    </row>
    <row r="14" spans="1:13" ht="19.5">
      <c r="A14" s="1622">
        <v>2017</v>
      </c>
      <c r="B14" s="1625">
        <v>10705552247.853899</v>
      </c>
      <c r="C14" s="1625">
        <v>17696906887.662746</v>
      </c>
      <c r="D14" s="1625">
        <v>26857788972.6861</v>
      </c>
      <c r="E14" s="1625">
        <v>44397503244.487244</v>
      </c>
      <c r="F14" s="1623">
        <f>+'IV.1.4. Recaudo x sector'!D15</f>
        <v>0</v>
      </c>
      <c r="G14" s="1624">
        <f t="shared" si="0"/>
        <v>99657751352.689987</v>
      </c>
      <c r="H14" s="75"/>
      <c r="I14" s="188"/>
    </row>
    <row r="15" spans="1:13" ht="19.5">
      <c r="A15" s="1622">
        <v>2018</v>
      </c>
      <c r="B15" s="1625">
        <v>12192125456.814447</v>
      </c>
      <c r="C15" s="1625">
        <v>19971267217.198051</v>
      </c>
      <c r="D15" s="1625">
        <v>30587262110.955547</v>
      </c>
      <c r="E15" s="1625">
        <v>50103354597.531952</v>
      </c>
      <c r="F15" s="1623">
        <f>+'IV.1.4. Recaudo x sector'!D16</f>
        <v>0</v>
      </c>
      <c r="G15" s="1624">
        <f t="shared" si="0"/>
        <v>112854009382.5</v>
      </c>
      <c r="H15" s="155"/>
      <c r="I15" s="188"/>
    </row>
    <row r="16" spans="1:13" ht="19.5">
      <c r="A16" s="1622">
        <v>2019</v>
      </c>
      <c r="B16" s="1625">
        <v>13261006424.580149</v>
      </c>
      <c r="C16" s="1625">
        <v>21768578525.677795</v>
      </c>
      <c r="D16" s="1625">
        <v>33268840679.20985</v>
      </c>
      <c r="E16" s="1625">
        <v>54612398757.402191</v>
      </c>
      <c r="F16" s="1623">
        <f>+'IV.1.4. Recaudo x sector'!D17</f>
        <v>0</v>
      </c>
      <c r="G16" s="1624">
        <f t="shared" si="0"/>
        <v>122910824386.86998</v>
      </c>
      <c r="H16" s="75"/>
      <c r="I16" s="188"/>
    </row>
    <row r="17" spans="1:11" ht="19.5">
      <c r="A17" s="1622">
        <v>2020</v>
      </c>
      <c r="B17" s="1625">
        <v>14675993754.4743</v>
      </c>
      <c r="C17" s="1625">
        <v>19922433556.696049</v>
      </c>
      <c r="D17" s="1625">
        <v>36818721173.505692</v>
      </c>
      <c r="E17" s="1625">
        <v>49980842080.833946</v>
      </c>
      <c r="F17" s="1623">
        <f>+'IV.1.4. Recaudo x sector'!D18</f>
        <v>0</v>
      </c>
      <c r="G17" s="1624">
        <f t="shared" si="0"/>
        <v>121397990565.50998</v>
      </c>
      <c r="H17" s="75"/>
      <c r="I17" s="188"/>
    </row>
    <row r="18" spans="1:11" ht="19.5">
      <c r="A18" s="1622">
        <v>2021</v>
      </c>
      <c r="B18" s="1623">
        <v>15383913563.95425</v>
      </c>
      <c r="C18" s="1623">
        <v>24414140539.277851</v>
      </c>
      <c r="D18" s="1623">
        <v>38594730520.095749</v>
      </c>
      <c r="E18" s="1623">
        <v>61249510475.732155</v>
      </c>
      <c r="F18" s="1623">
        <f>+'IV.1.4. Recaudo x sector'!D19</f>
        <v>0</v>
      </c>
      <c r="G18" s="1624">
        <f t="shared" si="0"/>
        <v>139642295099.06</v>
      </c>
      <c r="H18" s="75"/>
      <c r="I18" s="188"/>
    </row>
    <row r="19" spans="1:11" ht="19.5">
      <c r="A19" s="1626">
        <v>2022</v>
      </c>
      <c r="B19" s="1625">
        <v>17603736357.49485</v>
      </c>
      <c r="C19" s="1625">
        <v>26115658487.048393</v>
      </c>
      <c r="D19" s="1625">
        <v>44163759633.715157</v>
      </c>
      <c r="E19" s="1625">
        <v>65518230941.191589</v>
      </c>
      <c r="F19" s="1625">
        <v>7225756.8099999996</v>
      </c>
      <c r="G19" s="1624">
        <f t="shared" si="0"/>
        <v>153408611176.25998</v>
      </c>
      <c r="H19" s="75"/>
      <c r="I19" s="188"/>
    </row>
    <row r="20" spans="1:11" ht="19.5">
      <c r="A20" s="1626" t="str">
        <f>+'IV.1.4. Recaudo x sector'!A21</f>
        <v>Ene-Jun.23</v>
      </c>
      <c r="B20" s="1623">
        <v>9709252402.6599998</v>
      </c>
      <c r="C20" s="1623">
        <v>16243984659.76</v>
      </c>
      <c r="D20" s="1623">
        <v>24358299887.389999</v>
      </c>
      <c r="E20" s="1623">
        <v>40752452742.889999</v>
      </c>
      <c r="F20" s="1623">
        <v>4485965.7300000004</v>
      </c>
      <c r="G20" s="1624">
        <f t="shared" si="0"/>
        <v>91068475658.429993</v>
      </c>
      <c r="I20" s="188"/>
      <c r="J20" s="75">
        <f>+Tabla27[[#This Row],[Total Recaudo]]-'IV.1.4. Recaudo x sector'!E21</f>
        <v>0</v>
      </c>
    </row>
    <row r="21" spans="1:11" ht="19.5">
      <c r="A21" s="1622" t="s">
        <v>54</v>
      </c>
      <c r="B21" s="1624">
        <f t="shared" ref="B21:G21" si="1">SUM(B5:B20)</f>
        <v>144176241677.44342</v>
      </c>
      <c r="C21" s="1624">
        <f t="shared" si="1"/>
        <v>243273004037.45129</v>
      </c>
      <c r="D21" s="1624">
        <f t="shared" si="1"/>
        <v>361705308067.987</v>
      </c>
      <c r="E21" s="1624">
        <f t="shared" si="1"/>
        <v>610316483813.23828</v>
      </c>
      <c r="F21" s="1624">
        <f t="shared" si="1"/>
        <v>11711722.539999999</v>
      </c>
      <c r="G21" s="1624">
        <f t="shared" si="1"/>
        <v>1359482749318.6599</v>
      </c>
      <c r="J21" s="105"/>
    </row>
    <row r="22" spans="1:11" ht="19.5">
      <c r="A22" s="1592" t="s">
        <v>1007</v>
      </c>
      <c r="B22" s="1590"/>
      <c r="C22" s="1590"/>
      <c r="D22" s="1590"/>
      <c r="E22" s="1590"/>
      <c r="F22" s="1590"/>
      <c r="G22" s="1591"/>
      <c r="J22" s="105"/>
      <c r="K22" s="75"/>
    </row>
    <row r="23" spans="1:11">
      <c r="J23" s="101"/>
      <c r="K23" s="75"/>
    </row>
    <row r="24" spans="1:11" ht="36.75" customHeight="1">
      <c r="C24" s="86"/>
      <c r="E24" s="86"/>
      <c r="F24" s="86"/>
      <c r="J24" s="75"/>
    </row>
    <row r="25" spans="1:11" ht="36.75" customHeight="1"/>
    <row r="26" spans="1:11" ht="36.75" customHeight="1"/>
    <row r="27" spans="1:11" ht="36.75" customHeight="1"/>
    <row r="58" spans="5:7">
      <c r="G58" s="155"/>
    </row>
    <row r="59" spans="5:7">
      <c r="E59" s="155"/>
      <c r="F59" s="155"/>
      <c r="G59" s="155"/>
    </row>
  </sheetData>
  <mergeCells count="2">
    <mergeCell ref="A1:I1"/>
    <mergeCell ref="A2:I2"/>
  </mergeCells>
  <conditionalFormatting sqref="B16:E20">
    <cfRule type="cellIs" dxfId="350" priority="1" operator="equal">
      <formula>0</formula>
    </cfRule>
  </conditionalFormatting>
  <pageMargins left="0.70866141732283472" right="0.70866141732283472" top="0.74803149606299213" bottom="0.74803149606299213" header="0.31496062992125984" footer="0.31496062992125984"/>
  <pageSetup scale="48"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55" zoomScaleNormal="100" zoomScaleSheetLayoutView="55" workbookViewId="0">
      <selection activeCell="A6" sqref="A6:J27"/>
    </sheetView>
  </sheetViews>
  <sheetFormatPr baseColWidth="10" defaultColWidth="11.42578125" defaultRowHeight="14.25"/>
  <cols>
    <col min="1" max="1" width="31.42578125" style="494" customWidth="1"/>
    <col min="2" max="2" width="30.85546875" style="494" customWidth="1"/>
    <col min="3" max="3" width="30.28515625" style="494" customWidth="1"/>
    <col min="4" max="4" width="34.42578125" style="494" customWidth="1"/>
    <col min="5" max="5" width="32.42578125" style="494" customWidth="1"/>
    <col min="6" max="6" width="34.28515625" style="494" customWidth="1"/>
    <col min="7" max="7" width="40.140625" style="494" customWidth="1"/>
    <col min="8" max="8" width="25.28515625" style="494" customWidth="1"/>
    <col min="9" max="9" width="21" style="494" bestFit="1" customWidth="1"/>
    <col min="10" max="16384" width="11.42578125" style="494"/>
  </cols>
  <sheetData>
    <row r="1" spans="1:9" s="711" customFormat="1" ht="51.75" customHeight="1">
      <c r="A1" s="2028" t="s">
        <v>705</v>
      </c>
      <c r="B1" s="2029"/>
      <c r="C1" s="2029"/>
      <c r="D1" s="2029"/>
      <c r="E1" s="2029"/>
      <c r="F1" s="2029"/>
      <c r="G1" s="2029"/>
      <c r="H1" s="2029"/>
    </row>
    <row r="2" spans="1:9" s="711" customFormat="1" ht="33.75" customHeight="1" thickBot="1">
      <c r="A2" s="2026" t="str">
        <f>+'Resumen EEp'!O4</f>
        <v>Período:  Diciembre 2008 - Junio 2023</v>
      </c>
      <c r="B2" s="2027"/>
      <c r="C2" s="2027"/>
      <c r="D2" s="2027"/>
      <c r="E2" s="2027"/>
      <c r="F2" s="2027"/>
      <c r="G2" s="2027"/>
      <c r="H2" s="2027"/>
    </row>
    <row r="3" spans="1:9" ht="18" customHeight="1">
      <c r="A3" s="495"/>
      <c r="B3" s="495"/>
      <c r="C3" s="495"/>
      <c r="D3" s="495"/>
      <c r="E3" s="495"/>
      <c r="F3" s="495"/>
    </row>
    <row r="4" spans="1:9" s="496" customFormat="1" ht="52.5" customHeight="1">
      <c r="A4" s="1191" t="s">
        <v>11</v>
      </c>
      <c r="B4" s="1192" t="s">
        <v>966</v>
      </c>
      <c r="C4" s="1192" t="s">
        <v>274</v>
      </c>
      <c r="D4" s="1192" t="s">
        <v>965</v>
      </c>
      <c r="E4" s="1192" t="s">
        <v>275</v>
      </c>
      <c r="F4" s="1192" t="s">
        <v>1</v>
      </c>
      <c r="G4" s="1192" t="s">
        <v>276</v>
      </c>
      <c r="H4" s="1191" t="s">
        <v>828</v>
      </c>
      <c r="I4" s="497"/>
    </row>
    <row r="5" spans="1:9" s="788" customFormat="1" ht="20.25">
      <c r="A5" s="1385">
        <v>2008</v>
      </c>
      <c r="B5" s="1386">
        <v>0</v>
      </c>
      <c r="C5" s="1386">
        <v>256250000</v>
      </c>
      <c r="D5" s="1386">
        <f>+'IV.1.3. Ingr y egr SDSS'!C6</f>
        <v>2203369531</v>
      </c>
      <c r="E5" s="1386">
        <f>+'IV.1.5 Rec. x origen'!D5</f>
        <v>7215018749.6672993</v>
      </c>
      <c r="F5" s="1387">
        <f t="shared" ref="F5:F18" si="0">SUM(B5:E5)</f>
        <v>9674638280.6672993</v>
      </c>
      <c r="G5" s="1386">
        <f>1000000*Tabla40[[#This Row],[PIB Corriente 
(RD$ Millones)]]</f>
        <v>1661642680487.7073</v>
      </c>
      <c r="H5" s="1388">
        <f t="shared" ref="H5:H19" si="1">+F5/G5</f>
        <v>5.8223337630131794E-3</v>
      </c>
      <c r="I5" s="787"/>
    </row>
    <row r="6" spans="1:9" s="788" customFormat="1" ht="20.25">
      <c r="A6" s="1385">
        <v>2009</v>
      </c>
      <c r="B6" s="1386">
        <f>+'IV.1.3. Ingr y egr SDSS'!F7</f>
        <v>178872817.62</v>
      </c>
      <c r="C6" s="1386">
        <v>18750000</v>
      </c>
      <c r="D6" s="1386">
        <f>+'IV.1.3. Ingr y egr SDSS'!C7</f>
        <v>3190675855.0100002</v>
      </c>
      <c r="E6" s="1386">
        <f>+'IV.1.5 Rec. x origen'!D6</f>
        <v>8879891531.3322487</v>
      </c>
      <c r="F6" s="1387">
        <f t="shared" si="0"/>
        <v>12268190203.96225</v>
      </c>
      <c r="G6" s="1386">
        <f>1000000*Tabla40[[#This Row],[PIB Corriente 
(RD$ Millones)]]</f>
        <v>1736041063667.1541</v>
      </c>
      <c r="H6" s="1388">
        <f t="shared" si="1"/>
        <v>7.0667626824721195E-3</v>
      </c>
      <c r="I6" s="787"/>
    </row>
    <row r="7" spans="1:9" s="788" customFormat="1" ht="20.25">
      <c r="A7" s="1385">
        <v>2010</v>
      </c>
      <c r="B7" s="1386">
        <f>+'IV.1.3. Ingr y egr SDSS'!F8</f>
        <v>95767340.060000002</v>
      </c>
      <c r="C7" s="1386">
        <v>0</v>
      </c>
      <c r="D7" s="1386">
        <f>+'IV.1.3. Ingr y egr SDSS'!C8</f>
        <v>3736675849.46</v>
      </c>
      <c r="E7" s="1386">
        <f>+'IV.1.5 Rec. x origen'!D7</f>
        <v>9997797047.3381004</v>
      </c>
      <c r="F7" s="1387">
        <f t="shared" si="0"/>
        <v>13830240236.858101</v>
      </c>
      <c r="G7" s="1386">
        <f>1000000*Tabla40[[#This Row],[PIB Corriente 
(RD$ Millones)]]</f>
        <v>1983201682219.3242</v>
      </c>
      <c r="H7" s="1388">
        <f t="shared" si="1"/>
        <v>6.9736932763092528E-3</v>
      </c>
      <c r="I7" s="787"/>
    </row>
    <row r="8" spans="1:9" s="788" customFormat="1" ht="20.25">
      <c r="A8" s="1385">
        <v>2011</v>
      </c>
      <c r="B8" s="1386">
        <f>+'IV.1.3. Ingr y egr SDSS'!F9</f>
        <v>320281085.42000002</v>
      </c>
      <c r="C8" s="1386">
        <v>0</v>
      </c>
      <c r="D8" s="1386">
        <f>+'IV.1.3. Ingr y egr SDSS'!C9</f>
        <v>4134675852</v>
      </c>
      <c r="E8" s="1386">
        <f>+'IV.1.5 Rec. x origen'!D8</f>
        <v>11176763444.997149</v>
      </c>
      <c r="F8" s="1387">
        <f t="shared" si="0"/>
        <v>15631720382.417149</v>
      </c>
      <c r="G8" s="1386">
        <f>1000000*Tabla40[[#This Row],[PIB Corriente 
(RD$ Millones)]]</f>
        <v>2210213934451.6792</v>
      </c>
      <c r="H8" s="1388">
        <f t="shared" si="1"/>
        <v>7.0724920057547019E-3</v>
      </c>
      <c r="I8" s="787"/>
    </row>
    <row r="9" spans="1:9" s="788" customFormat="1" ht="20.25">
      <c r="A9" s="1385">
        <v>2012</v>
      </c>
      <c r="B9" s="1386">
        <f>+'IV.1.3. Ingr y egr SDSS'!F10</f>
        <v>349151178.95999998</v>
      </c>
      <c r="C9" s="1386">
        <v>0</v>
      </c>
      <c r="D9" s="1386">
        <f>+'IV.1.3. Ingr y egr SDSS'!C10</f>
        <v>4599999999.96</v>
      </c>
      <c r="E9" s="1386">
        <f>+'IV.1.5 Rec. x origen'!D9</f>
        <v>12580943119.995537</v>
      </c>
      <c r="F9" s="1387">
        <f t="shared" si="0"/>
        <v>17530094298.915535</v>
      </c>
      <c r="G9" s="1386">
        <f>1000000*Tabla40[[#This Row],[PIB Corriente 
(RD$ Millones)]]</f>
        <v>2386016246957.0591</v>
      </c>
      <c r="H9" s="1388">
        <f t="shared" si="1"/>
        <v>7.3470138023041809E-3</v>
      </c>
      <c r="I9" s="787"/>
    </row>
    <row r="10" spans="1:9" s="788" customFormat="1" ht="20.25">
      <c r="A10" s="1385">
        <v>2013</v>
      </c>
      <c r="B10" s="1386">
        <f>+'IV.1.3. Ingr y egr SDSS'!F11</f>
        <v>362641633.79000002</v>
      </c>
      <c r="C10" s="1386">
        <v>0</v>
      </c>
      <c r="D10" s="1386">
        <f>+'IV.1.3. Ingr y egr SDSS'!C11</f>
        <v>5302610000</v>
      </c>
      <c r="E10" s="1386">
        <f>+'IV.1.5 Rec. x origen'!D10</f>
        <v>14924401657.136402</v>
      </c>
      <c r="F10" s="1387">
        <f t="shared" si="0"/>
        <v>20589653290.926403</v>
      </c>
      <c r="G10" s="1386">
        <f>1000000*Tabla40[[#This Row],[PIB Corriente 
(RD$ Millones)]]</f>
        <v>2619769696512.7524</v>
      </c>
      <c r="H10" s="1388">
        <f t="shared" si="1"/>
        <v>7.8593371464422447E-3</v>
      </c>
      <c r="I10" s="787"/>
    </row>
    <row r="11" spans="1:9" s="788" customFormat="1" ht="20.25">
      <c r="A11" s="1385">
        <v>2014</v>
      </c>
      <c r="B11" s="1386">
        <f>+'IV.1.3. Ingr y egr SDSS'!F12</f>
        <v>332071916.05000001</v>
      </c>
      <c r="C11" s="1386">
        <v>0</v>
      </c>
      <c r="D11" s="1386">
        <f>+'IV.1.3. Ingr y egr SDSS'!C12</f>
        <v>6839999499</v>
      </c>
      <c r="E11" s="1386">
        <f>+'IV.1.5 Rec. x origen'!D11</f>
        <v>17630183799.185101</v>
      </c>
      <c r="F11" s="1387">
        <f t="shared" si="0"/>
        <v>24802255214.2351</v>
      </c>
      <c r="G11" s="1386">
        <f>1000000*Tabla40[[#This Row],[PIB Corriente 
(RD$ Millones)]]</f>
        <v>2925665101870.168</v>
      </c>
      <c r="H11" s="1388">
        <f t="shared" si="1"/>
        <v>8.4774758390428195E-3</v>
      </c>
      <c r="I11" s="787"/>
    </row>
    <row r="12" spans="1:9" s="788" customFormat="1" ht="20.25">
      <c r="A12" s="1385">
        <v>2015</v>
      </c>
      <c r="B12" s="1386">
        <f>+'IV.1.3. Ingr y egr SDSS'!F13</f>
        <v>355290192.04999995</v>
      </c>
      <c r="C12" s="1386">
        <v>0</v>
      </c>
      <c r="D12" s="1386">
        <f>+'IV.1.3. Ingr y egr SDSS'!C13</f>
        <v>6922811271.25</v>
      </c>
      <c r="E12" s="1386">
        <f>+'IV.1.5 Rec. x origen'!D12</f>
        <v>20914393811.303848</v>
      </c>
      <c r="F12" s="1387">
        <f t="shared" si="0"/>
        <v>28192495274.603848</v>
      </c>
      <c r="G12" s="1386">
        <f>1000000*Tabla40[[#This Row],[PIB Corriente 
(RD$ Millones)]]</f>
        <v>3205655136147.4038</v>
      </c>
      <c r="H12" s="1388">
        <f t="shared" si="1"/>
        <v>8.7946126695605618E-3</v>
      </c>
      <c r="I12" s="787"/>
    </row>
    <row r="13" spans="1:9" s="788" customFormat="1" ht="20.25">
      <c r="A13" s="1390">
        <v>2016</v>
      </c>
      <c r="B13" s="1389">
        <f>+'IV.1.3. Ingr y egr SDSS'!F14</f>
        <v>371308008.60000002</v>
      </c>
      <c r="C13" s="1389">
        <v>0</v>
      </c>
      <c r="D13" s="1389">
        <f>+'IV.1.3. Ingr y egr SDSS'!C14</f>
        <v>8498167479</v>
      </c>
      <c r="E13" s="1389">
        <f>+'IV.1.5 Rec. x origen'!D13</f>
        <v>23736511929.473202</v>
      </c>
      <c r="F13" s="1387">
        <f t="shared" si="0"/>
        <v>32605987417.073204</v>
      </c>
      <c r="G13" s="1386">
        <f>1000000*Tabla40[[#This Row],[PIB Corriente 
(RD$ Millones)]]</f>
        <v>3487292512702.7495</v>
      </c>
      <c r="H13" s="1388">
        <f t="shared" si="1"/>
        <v>9.3499433438127763E-3</v>
      </c>
      <c r="I13" s="787"/>
    </row>
    <row r="14" spans="1:9" s="789" customFormat="1" ht="20.25">
      <c r="A14" s="1390">
        <v>2017</v>
      </c>
      <c r="B14" s="1389">
        <f>+'IV.1.3. Ingr y egr SDSS'!F15</f>
        <v>666539596.8900001</v>
      </c>
      <c r="C14" s="1389">
        <v>0</v>
      </c>
      <c r="D14" s="1389">
        <f>+'IV.1.3. Ingr y egr SDSS'!C15</f>
        <v>8861365332.7000008</v>
      </c>
      <c r="E14" s="1389">
        <f>+'IV.1.5 Rec. x origen'!D14</f>
        <v>26857788972.6861</v>
      </c>
      <c r="F14" s="1387">
        <f t="shared" si="0"/>
        <v>36385693902.2761</v>
      </c>
      <c r="G14" s="1386">
        <f>1000000*Tabla40[[#This Row],[PIB Corriente 
(RD$ Millones)]]</f>
        <v>3802655772442.54</v>
      </c>
      <c r="H14" s="1388">
        <f t="shared" si="1"/>
        <v>9.5684953042448721E-3</v>
      </c>
    </row>
    <row r="15" spans="1:9" s="789" customFormat="1" ht="20.25">
      <c r="A15" s="1390">
        <v>2018</v>
      </c>
      <c r="B15" s="1389">
        <f>+'IV.1.3. Ingr y egr SDSS'!F16</f>
        <v>793166886.71000004</v>
      </c>
      <c r="C15" s="1389">
        <v>0</v>
      </c>
      <c r="D15" s="1389">
        <f>+'IV.1.3. Ingr y egr SDSS'!C16</f>
        <v>9303031999.3699989</v>
      </c>
      <c r="E15" s="1389">
        <f>+'IV.1.5 Rec. x origen'!D15</f>
        <v>30587262110.955547</v>
      </c>
      <c r="F15" s="1387">
        <f t="shared" si="0"/>
        <v>40683460997.035545</v>
      </c>
      <c r="G15" s="1386">
        <f>1000000*Tabla40[[#This Row],[PIB Corriente 
(RD$ Millones)]]</f>
        <v>4235846766948.5278</v>
      </c>
      <c r="H15" s="1388">
        <f t="shared" si="1"/>
        <v>9.6045639125759991E-3</v>
      </c>
    </row>
    <row r="16" spans="1:9" s="789" customFormat="1" ht="20.25">
      <c r="A16" s="1390">
        <v>2019</v>
      </c>
      <c r="B16" s="1389">
        <f>+'IV.1.3. Ingr y egr SDSS'!F17</f>
        <v>910105888.26999998</v>
      </c>
      <c r="C16" s="1389">
        <v>0</v>
      </c>
      <c r="D16" s="1389">
        <f>+'IV.1.3. Ingr y egr SDSS'!C17</f>
        <v>10073865331.690001</v>
      </c>
      <c r="E16" s="1389">
        <f>+'IV.1.5 Rec. x origen'!D16</f>
        <v>33268840679.20985</v>
      </c>
      <c r="F16" s="1387">
        <f t="shared" si="0"/>
        <v>44252811899.169853</v>
      </c>
      <c r="G16" s="1386">
        <f>1000000*Tabla40[[#This Row],[PIB Corriente 
(RD$ Millones)]]</f>
        <v>4562235075736.1953</v>
      </c>
      <c r="H16" s="1388">
        <f t="shared" si="1"/>
        <v>9.699809668845023E-3</v>
      </c>
    </row>
    <row r="17" spans="1:8" s="789" customFormat="1" ht="20.25">
      <c r="A17" s="1390">
        <v>2020</v>
      </c>
      <c r="B17" s="1386">
        <v>1093851359.3600001</v>
      </c>
      <c r="C17" s="1386">
        <v>0</v>
      </c>
      <c r="D17" s="1386">
        <v>9955487666.2999992</v>
      </c>
      <c r="E17" s="1386">
        <v>36818721173.505699</v>
      </c>
      <c r="F17" s="1387">
        <f t="shared" si="0"/>
        <v>47868060199.165695</v>
      </c>
      <c r="G17" s="1386">
        <f>1000000*Tabla40[[#This Row],[PIB Corriente 
(RD$ Millones)]]</f>
        <v>4456657376752.2686</v>
      </c>
      <c r="H17" s="1388">
        <f t="shared" si="1"/>
        <v>1.0740798798863225E-2</v>
      </c>
    </row>
    <row r="18" spans="1:8" s="789" customFormat="1" ht="20.25">
      <c r="A18" s="1390">
        <v>2021</v>
      </c>
      <c r="B18" s="1386">
        <v>1116049433.3900001</v>
      </c>
      <c r="C18" s="1386">
        <v>0</v>
      </c>
      <c r="D18" s="1386">
        <v>16360531999.959999</v>
      </c>
      <c r="E18" s="1386">
        <v>38594730520.095749</v>
      </c>
      <c r="F18" s="1387">
        <f t="shared" si="0"/>
        <v>56071311953.445747</v>
      </c>
      <c r="G18" s="1386">
        <f>1000000*Tabla40[[#This Row],[PIB Corriente 
(RD$ Millones)]]</f>
        <v>5392714102083.8213</v>
      </c>
      <c r="H18" s="1388">
        <f t="shared" si="1"/>
        <v>1.0397605156145585E-2</v>
      </c>
    </row>
    <row r="19" spans="1:8" s="789" customFormat="1" ht="20.25">
      <c r="A19" s="1390">
        <v>2022</v>
      </c>
      <c r="B19" s="1386">
        <v>1205291803.4200001</v>
      </c>
      <c r="C19" s="1386">
        <v>0</v>
      </c>
      <c r="D19" s="1386">
        <v>15455487666.629999</v>
      </c>
      <c r="E19" s="1386">
        <v>44163759633.715157</v>
      </c>
      <c r="F19" s="1387">
        <v>60824539103.765152</v>
      </c>
      <c r="G19" s="1386">
        <f>1000000*Tabla40[[#This Row],[PIB Corriente 
(RD$ Millones)]]</f>
        <v>6260564018596.4199</v>
      </c>
      <c r="H19" s="1388">
        <f t="shared" si="1"/>
        <v>9.7155046930422796E-3</v>
      </c>
    </row>
    <row r="20" spans="1:8" ht="20.25">
      <c r="A20" s="1390" t="str">
        <f>+Tabla27[[#This Row],[Período]]</f>
        <v>Ene-Jun.23</v>
      </c>
      <c r="B20" s="1386">
        <f>+'IV.1.3. Ingr y egr SDSS'!F21</f>
        <v>1013990092.63</v>
      </c>
      <c r="C20" s="1386">
        <v>0</v>
      </c>
      <c r="D20" s="1386">
        <f>+'IV.1.3. Ingr y egr SDSS'!C21</f>
        <v>9197611000.0200005</v>
      </c>
      <c r="E20" s="1386">
        <f>+'IV.1.5 Rec. x origen'!D20</f>
        <v>24358299887.389999</v>
      </c>
      <c r="F20" s="1387">
        <f>SUM(B20:E20)</f>
        <v>34569900980.040001</v>
      </c>
      <c r="G20" s="1386">
        <f>1000000*Tabla40[[#This Row],[PIB Corriente 
(RD$ Millones)]]</f>
        <v>6260564018596.4199</v>
      </c>
      <c r="H20" s="1388">
        <f>+F20/G20</f>
        <v>5.5218508871330667E-3</v>
      </c>
    </row>
    <row r="21" spans="1:8" ht="20.25">
      <c r="A21" s="1191" t="s">
        <v>1</v>
      </c>
      <c r="B21" s="1401">
        <f>SUM(B5:B20)</f>
        <v>9164379233.2200012</v>
      </c>
      <c r="C21" s="1401">
        <f t="shared" ref="C21:F21" si="2">SUM(C5:C20)</f>
        <v>275000000</v>
      </c>
      <c r="D21" s="1401">
        <f t="shared" si="2"/>
        <v>124636366333.35002</v>
      </c>
      <c r="E21" s="1401">
        <f t="shared" si="2"/>
        <v>361705308067.987</v>
      </c>
      <c r="F21" s="1401">
        <f t="shared" si="2"/>
        <v>495781053634.55695</v>
      </c>
      <c r="G21" s="1391"/>
      <c r="H21" s="1391"/>
    </row>
    <row r="22" spans="1:8" s="1400" customFormat="1" ht="20.25">
      <c r="A22" s="1396" t="s">
        <v>1096</v>
      </c>
      <c r="B22" s="1397"/>
      <c r="C22" s="1397"/>
      <c r="D22" s="1397"/>
      <c r="E22" s="1397"/>
      <c r="F22" s="1398"/>
      <c r="G22" s="1397"/>
      <c r="H22" s="1399"/>
    </row>
    <row r="23" spans="1:8" ht="15">
      <c r="D23" s="500"/>
      <c r="E23" s="500"/>
      <c r="F23" s="500"/>
      <c r="G23" s="499"/>
    </row>
    <row r="24" spans="1:8">
      <c r="B24" s="501"/>
      <c r="E24" s="500"/>
    </row>
    <row r="25" spans="1:8">
      <c r="D25" s="502"/>
    </row>
    <row r="32" spans="1:8" ht="32.25" customHeight="1"/>
    <row r="38" ht="32.25" customHeight="1"/>
    <row r="49" ht="66" customHeight="1"/>
  </sheetData>
  <mergeCells count="2">
    <mergeCell ref="A2:H2"/>
    <mergeCell ref="A1:H1"/>
  </mergeCells>
  <conditionalFormatting sqref="B5:H20">
    <cfRule type="cellIs" dxfId="337" priority="1" operator="equal">
      <formula>0</formula>
    </cfRule>
  </conditionalFormatting>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P50"/>
  <sheetViews>
    <sheetView showGridLines="0" view="pageBreakPreview" zoomScale="55" zoomScaleNormal="100" zoomScaleSheetLayoutView="55" workbookViewId="0">
      <selection activeCell="A6" sqref="A6:J27"/>
    </sheetView>
  </sheetViews>
  <sheetFormatPr baseColWidth="10" defaultRowHeight="18"/>
  <cols>
    <col min="1" max="1" width="17" style="383" customWidth="1"/>
    <col min="2" max="2" width="16.7109375" style="383" customWidth="1"/>
    <col min="3" max="3" width="16.140625" style="383" customWidth="1"/>
    <col min="4" max="5" width="17.42578125" style="383" bestFit="1" customWidth="1"/>
    <col min="6" max="6" width="20.42578125" style="383" customWidth="1"/>
    <col min="7" max="7" width="18.85546875" style="383" customWidth="1"/>
    <col min="8" max="8" width="18.42578125" style="383" customWidth="1"/>
    <col min="9" max="9" width="15" style="383" customWidth="1"/>
    <col min="10" max="10" width="30.42578125" style="383" customWidth="1"/>
    <col min="11" max="11" width="18.85546875" style="383" customWidth="1"/>
    <col min="12" max="12" width="20.42578125" style="383" customWidth="1"/>
    <col min="13" max="13" width="11.28515625" style="619" customWidth="1"/>
    <col min="14" max="14" width="35.85546875" style="620" customWidth="1"/>
    <col min="15" max="15" width="14.28515625" style="437" customWidth="1"/>
    <col min="16" max="16" width="19.28515625" style="437" customWidth="1"/>
    <col min="17" max="17" width="11.42578125" style="383"/>
    <col min="18" max="18" width="39" style="383" customWidth="1"/>
    <col min="19" max="16384" width="11.42578125" style="383"/>
  </cols>
  <sheetData>
    <row r="1" spans="1:16" ht="20.25">
      <c r="A1" s="618" t="s">
        <v>258</v>
      </c>
    </row>
    <row r="2" spans="1:16" ht="63" customHeight="1">
      <c r="A2" s="618" t="s">
        <v>259</v>
      </c>
    </row>
    <row r="3" spans="1:16" ht="20.25">
      <c r="A3" s="618" t="s">
        <v>260</v>
      </c>
      <c r="M3" s="621"/>
    </row>
    <row r="4" spans="1:16">
      <c r="M4" s="622"/>
      <c r="N4" s="623">
        <f>+'IV.1.3. Ingr y egr SDSS'!K22</f>
        <v>1524290329080.7749</v>
      </c>
    </row>
    <row r="5" spans="1:16" ht="18" customHeight="1">
      <c r="A5" s="1861" t="s">
        <v>1165</v>
      </c>
      <c r="B5" s="1861"/>
      <c r="C5" s="1861"/>
      <c r="D5" s="1861"/>
      <c r="E5" s="1861"/>
      <c r="F5" s="1861"/>
      <c r="G5" s="1861"/>
      <c r="H5" s="1861"/>
      <c r="I5" s="1861"/>
      <c r="J5" s="1861"/>
      <c r="K5" s="1861"/>
      <c r="L5" s="1861"/>
      <c r="M5" s="621"/>
      <c r="N5" s="623">
        <f>+'IV.2.2. Pagos SFS A'!G11</f>
        <v>601973890838.92004</v>
      </c>
      <c r="O5" s="624"/>
    </row>
    <row r="6" spans="1:16" ht="18" customHeight="1">
      <c r="A6" s="1861"/>
      <c r="B6" s="1861"/>
      <c r="C6" s="1861"/>
      <c r="D6" s="1861"/>
      <c r="E6" s="1861"/>
      <c r="F6" s="1861"/>
      <c r="G6" s="1861"/>
      <c r="H6" s="1861"/>
      <c r="I6" s="1861"/>
      <c r="J6" s="1861"/>
      <c r="K6" s="1861"/>
      <c r="L6" s="1861"/>
      <c r="M6" s="622"/>
      <c r="N6" s="625" t="str">
        <f>+'IV.2.2. Pagos SFS A'!A11</f>
        <v>Totales</v>
      </c>
      <c r="O6" s="626">
        <f>+'IV.2.2. Pagos SFS A'!K11</f>
        <v>1</v>
      </c>
    </row>
    <row r="7" spans="1:16" ht="18" customHeight="1">
      <c r="A7" s="1861"/>
      <c r="B7" s="1861"/>
      <c r="C7" s="1861"/>
      <c r="D7" s="1861"/>
      <c r="E7" s="1861"/>
      <c r="F7" s="1861"/>
      <c r="G7" s="1861"/>
      <c r="H7" s="1861"/>
      <c r="I7" s="1861"/>
      <c r="J7" s="1861"/>
      <c r="K7" s="1861"/>
      <c r="L7" s="1861"/>
      <c r="N7" s="625" t="str">
        <f>+'IV.2.2. Pagos SFS A'!A5</f>
        <v>Cuidado de la Salud</v>
      </c>
      <c r="O7" s="626">
        <f>+'IV.2.2. Pagos SFS A'!K5</f>
        <v>0.92636892991737663</v>
      </c>
    </row>
    <row r="8" spans="1:16" ht="18" customHeight="1">
      <c r="A8" s="1861"/>
      <c r="B8" s="1861"/>
      <c r="C8" s="1861"/>
      <c r="D8" s="1861"/>
      <c r="E8" s="1861"/>
      <c r="F8" s="1861"/>
      <c r="G8" s="1861"/>
      <c r="H8" s="1861"/>
      <c r="I8" s="1861"/>
      <c r="J8" s="1861"/>
      <c r="K8" s="1861"/>
      <c r="L8" s="1861"/>
      <c r="N8" s="625" t="str">
        <f>+'IV.2.2. Pagos SFS A'!A6</f>
        <v xml:space="preserve">Subsidios </v>
      </c>
      <c r="O8" s="626">
        <f>+'IV.2.2. Pagos SFS A'!K6</f>
        <v>3.8580160463926989E-2</v>
      </c>
    </row>
    <row r="9" spans="1:16" ht="18" customHeight="1">
      <c r="A9" s="1861"/>
      <c r="B9" s="1861"/>
      <c r="C9" s="1861"/>
      <c r="D9" s="1861"/>
      <c r="E9" s="1861"/>
      <c r="F9" s="1861"/>
      <c r="G9" s="1861"/>
      <c r="H9" s="1861"/>
      <c r="I9" s="1861"/>
      <c r="J9" s="1861"/>
      <c r="K9" s="1861"/>
      <c r="L9" s="1861"/>
      <c r="N9" s="625" t="str">
        <f>+'IV.2.2. Pagos SFS A'!A7</f>
        <v xml:space="preserve">FONAMAT </v>
      </c>
      <c r="O9" s="626">
        <f>+'IV.2.2. Pagos SFS A'!K7</f>
        <v>1.893479867200755E-2</v>
      </c>
    </row>
    <row r="10" spans="1:16" ht="18" customHeight="1">
      <c r="A10" s="1861"/>
      <c r="B10" s="1861"/>
      <c r="C10" s="1861"/>
      <c r="D10" s="1861"/>
      <c r="E10" s="1861"/>
      <c r="F10" s="1861"/>
      <c r="G10" s="1861"/>
      <c r="H10" s="1861"/>
      <c r="I10" s="1861"/>
      <c r="J10" s="1861"/>
      <c r="K10" s="1861"/>
      <c r="L10" s="1861"/>
      <c r="N10" s="625" t="str">
        <f>+'IV.2.2. Pagos SFS A'!A8</f>
        <v>Comisión SISALRIL</v>
      </c>
      <c r="O10" s="626">
        <f>+'IV.2.2. Pagos SFS A'!K8</f>
        <v>1.1355261798786393E-2</v>
      </c>
      <c r="P10" s="438">
        <f>+O8+O10</f>
        <v>4.9935422262713386E-2</v>
      </c>
    </row>
    <row r="11" spans="1:16" ht="18" customHeight="1">
      <c r="A11" s="1861"/>
      <c r="B11" s="1861"/>
      <c r="C11" s="1861"/>
      <c r="D11" s="1861"/>
      <c r="E11" s="1861"/>
      <c r="F11" s="1861"/>
      <c r="G11" s="1861"/>
      <c r="H11" s="1861"/>
      <c r="I11" s="1861"/>
      <c r="J11" s="1861"/>
      <c r="K11" s="1861"/>
      <c r="L11" s="1861"/>
      <c r="N11" s="625" t="str">
        <f>+'IV.2.2. Pagos SFS A'!A9</f>
        <v>Estancias Infantiles (EI)</v>
      </c>
      <c r="O11" s="626">
        <f>+'IV.2.2. Pagos SFS A'!K9</f>
        <v>4.7551963279848742E-3</v>
      </c>
    </row>
    <row r="12" spans="1:16" ht="18" customHeight="1">
      <c r="A12" s="1861"/>
      <c r="B12" s="1861"/>
      <c r="C12" s="1861"/>
      <c r="D12" s="1861"/>
      <c r="E12" s="1861"/>
      <c r="F12" s="1861"/>
      <c r="G12" s="1861"/>
      <c r="H12" s="1861"/>
      <c r="I12" s="1861"/>
      <c r="J12" s="1861"/>
      <c r="K12" s="1861"/>
      <c r="L12" s="1861"/>
    </row>
    <row r="13" spans="1:16" ht="18" customHeight="1">
      <c r="A13" s="1861"/>
      <c r="B13" s="1861"/>
      <c r="C13" s="1861"/>
      <c r="D13" s="1861"/>
      <c r="E13" s="1861"/>
      <c r="F13" s="1861"/>
      <c r="G13" s="1861"/>
      <c r="H13" s="1861"/>
      <c r="I13" s="1861"/>
      <c r="J13" s="1861"/>
      <c r="K13" s="1861"/>
      <c r="L13" s="1861"/>
      <c r="M13" s="627"/>
      <c r="N13" s="628"/>
      <c r="O13" s="629"/>
      <c r="P13" s="629"/>
    </row>
    <row r="14" spans="1:16" ht="18" customHeight="1">
      <c r="A14" s="1861"/>
      <c r="B14" s="1861"/>
      <c r="C14" s="1861"/>
      <c r="D14" s="1861"/>
      <c r="E14" s="1861"/>
      <c r="F14" s="1861"/>
      <c r="G14" s="1861"/>
      <c r="H14" s="1861"/>
      <c r="I14" s="1861"/>
      <c r="J14" s="1861"/>
      <c r="K14" s="1861"/>
      <c r="L14" s="1861"/>
      <c r="M14" s="627"/>
      <c r="O14" s="629"/>
      <c r="P14" s="629"/>
    </row>
    <row r="15" spans="1:16" ht="18" customHeight="1">
      <c r="A15" s="1861"/>
      <c r="B15" s="1861"/>
      <c r="C15" s="1861"/>
      <c r="D15" s="1861"/>
      <c r="E15" s="1861"/>
      <c r="F15" s="1861"/>
      <c r="G15" s="1861"/>
      <c r="H15" s="1861"/>
      <c r="I15" s="1861"/>
      <c r="J15" s="1861"/>
      <c r="K15" s="1861"/>
      <c r="L15" s="1861"/>
      <c r="M15" s="630"/>
      <c r="O15" s="629"/>
      <c r="P15" s="629"/>
    </row>
    <row r="16" spans="1:16" ht="18" customHeight="1">
      <c r="A16" s="1861"/>
      <c r="B16" s="1861"/>
      <c r="C16" s="1861"/>
      <c r="D16" s="1861"/>
      <c r="E16" s="1861"/>
      <c r="F16" s="1861"/>
      <c r="G16" s="1861"/>
      <c r="H16" s="1861"/>
      <c r="I16" s="1861"/>
      <c r="J16" s="1861"/>
      <c r="K16" s="1861"/>
      <c r="L16" s="1861"/>
      <c r="M16" s="621"/>
      <c r="N16" s="631"/>
      <c r="O16" s="629"/>
      <c r="P16" s="629"/>
    </row>
    <row r="17" spans="1:16" ht="18" customHeight="1">
      <c r="A17" s="1861"/>
      <c r="B17" s="1861"/>
      <c r="C17" s="1861"/>
      <c r="D17" s="1861"/>
      <c r="E17" s="1861"/>
      <c r="F17" s="1861"/>
      <c r="G17" s="1861"/>
      <c r="H17" s="1861"/>
      <c r="I17" s="1861"/>
      <c r="J17" s="1861"/>
      <c r="K17" s="1861"/>
      <c r="L17" s="1861"/>
      <c r="M17" s="621"/>
      <c r="O17" s="629"/>
      <c r="P17" s="629"/>
    </row>
    <row r="18" spans="1:16" ht="18" customHeight="1">
      <c r="A18" s="1861"/>
      <c r="B18" s="1861"/>
      <c r="C18" s="1861"/>
      <c r="D18" s="1861"/>
      <c r="E18" s="1861"/>
      <c r="F18" s="1861"/>
      <c r="G18" s="1861"/>
      <c r="H18" s="1861"/>
      <c r="I18" s="1861"/>
      <c r="J18" s="1861"/>
      <c r="K18" s="1861"/>
      <c r="L18" s="1861"/>
      <c r="M18" s="621"/>
      <c r="O18" s="629"/>
      <c r="P18" s="629"/>
    </row>
    <row r="19" spans="1:16" ht="18" customHeight="1">
      <c r="A19" s="1861"/>
      <c r="B19" s="1861"/>
      <c r="C19" s="1861"/>
      <c r="D19" s="1861"/>
      <c r="E19" s="1861"/>
      <c r="F19" s="1861"/>
      <c r="G19" s="1861"/>
      <c r="H19" s="1861"/>
      <c r="I19" s="1861"/>
      <c r="J19" s="1861"/>
      <c r="K19" s="1861"/>
      <c r="L19" s="1861"/>
      <c r="M19" s="621"/>
      <c r="N19" s="628">
        <f>+'IV.2.4.Pagos x ARS'!D34</f>
        <v>43876684869.139992</v>
      </c>
      <c r="O19" s="629"/>
      <c r="P19" s="629"/>
    </row>
    <row r="20" spans="1:16" ht="18" customHeight="1">
      <c r="A20" s="1861"/>
      <c r="B20" s="1861"/>
      <c r="C20" s="1861"/>
      <c r="D20" s="1861"/>
      <c r="E20" s="1861"/>
      <c r="F20" s="1861"/>
      <c r="G20" s="1861"/>
      <c r="H20" s="1861"/>
      <c r="I20" s="1861"/>
      <c r="J20" s="1861"/>
      <c r="K20" s="1861"/>
      <c r="L20" s="1861"/>
      <c r="M20" s="621"/>
      <c r="N20" s="628">
        <f>+'IV.2.4.Pagos x ARS'!C34</f>
        <v>627657390392.68994</v>
      </c>
      <c r="O20" s="629"/>
      <c r="P20" s="629"/>
    </row>
    <row r="21" spans="1:16" ht="18" customHeight="1">
      <c r="A21" s="1861"/>
      <c r="B21" s="1861"/>
      <c r="C21" s="1861"/>
      <c r="D21" s="1861"/>
      <c r="E21" s="1861"/>
      <c r="F21" s="1861"/>
      <c r="G21" s="1861"/>
      <c r="H21" s="1861"/>
      <c r="I21" s="1861"/>
      <c r="J21" s="1861"/>
      <c r="K21" s="1861"/>
      <c r="L21" s="1861"/>
      <c r="M21" s="621"/>
      <c r="O21" s="629"/>
      <c r="P21" s="629"/>
    </row>
    <row r="22" spans="1:16" ht="18" customHeight="1">
      <c r="A22" s="1861"/>
      <c r="B22" s="1861"/>
      <c r="C22" s="1861"/>
      <c r="D22" s="1861"/>
      <c r="E22" s="1861"/>
      <c r="F22" s="1861"/>
      <c r="G22" s="1861"/>
      <c r="H22" s="1861"/>
      <c r="I22" s="1861"/>
      <c r="J22" s="1861"/>
      <c r="K22" s="1861"/>
      <c r="L22" s="1861"/>
      <c r="M22" s="621"/>
      <c r="O22" s="629"/>
      <c r="P22" s="629"/>
    </row>
    <row r="23" spans="1:16" ht="18" customHeight="1">
      <c r="A23" s="1861"/>
      <c r="B23" s="1861"/>
      <c r="C23" s="1861"/>
      <c r="D23" s="1861"/>
      <c r="E23" s="1861"/>
      <c r="F23" s="1861"/>
      <c r="G23" s="1861"/>
      <c r="H23" s="1861"/>
      <c r="I23" s="1861"/>
      <c r="J23" s="1861"/>
      <c r="K23" s="1861"/>
      <c r="L23" s="1861"/>
      <c r="M23" s="621"/>
      <c r="O23" s="629"/>
      <c r="P23" s="629"/>
    </row>
    <row r="24" spans="1:16" ht="18" customHeight="1">
      <c r="A24" s="1861"/>
      <c r="B24" s="1861"/>
      <c r="C24" s="1861"/>
      <c r="D24" s="1861"/>
      <c r="E24" s="1861"/>
      <c r="F24" s="1861"/>
      <c r="G24" s="1861"/>
      <c r="H24" s="1861"/>
      <c r="I24" s="1861"/>
      <c r="J24" s="1861"/>
      <c r="K24" s="1861"/>
      <c r="L24" s="1861"/>
      <c r="M24" s="621"/>
      <c r="O24" s="629"/>
      <c r="P24" s="629"/>
    </row>
    <row r="25" spans="1:16" ht="18" customHeight="1">
      <c r="A25" s="1861"/>
      <c r="B25" s="1861"/>
      <c r="C25" s="1861"/>
      <c r="D25" s="1861"/>
      <c r="E25" s="1861"/>
      <c r="F25" s="1861"/>
      <c r="G25" s="1861"/>
      <c r="H25" s="1861"/>
      <c r="I25" s="1861"/>
      <c r="J25" s="1861"/>
      <c r="K25" s="1861"/>
      <c r="L25" s="1861"/>
      <c r="N25" s="631"/>
      <c r="O25" s="629"/>
      <c r="P25" s="629"/>
    </row>
    <row r="26" spans="1:16" ht="18" customHeight="1">
      <c r="A26" s="1861"/>
      <c r="B26" s="1861"/>
      <c r="C26" s="1861"/>
      <c r="D26" s="1861"/>
      <c r="E26" s="1861"/>
      <c r="F26" s="1861"/>
      <c r="G26" s="1861"/>
      <c r="H26" s="1861"/>
      <c r="I26" s="1861"/>
      <c r="J26" s="1861"/>
      <c r="K26" s="1861"/>
      <c r="L26" s="1861"/>
      <c r="P26" s="629"/>
    </row>
    <row r="27" spans="1:16" ht="18" customHeight="1">
      <c r="A27" s="1861"/>
      <c r="B27" s="1861"/>
      <c r="C27" s="1861"/>
      <c r="D27" s="1861"/>
      <c r="E27" s="1861"/>
      <c r="F27" s="1861"/>
      <c r="G27" s="1861"/>
      <c r="H27" s="1861"/>
      <c r="I27" s="1861"/>
      <c r="J27" s="1861"/>
      <c r="K27" s="1861"/>
      <c r="L27" s="1861"/>
      <c r="N27" s="631">
        <f>+'IV.2.7.INV_SFS x Entidad'!B9</f>
        <v>4373743255.2199993</v>
      </c>
      <c r="P27" s="629"/>
    </row>
    <row r="28" spans="1:16" ht="18" customHeight="1">
      <c r="A28" s="1861"/>
      <c r="B28" s="1861"/>
      <c r="C28" s="1861"/>
      <c r="D28" s="1861"/>
      <c r="E28" s="1861"/>
      <c r="F28" s="1861"/>
      <c r="G28" s="1861"/>
      <c r="H28" s="1861"/>
      <c r="I28" s="1861"/>
      <c r="J28" s="1861"/>
      <c r="K28" s="1861"/>
      <c r="L28" s="1861"/>
      <c r="M28" s="632"/>
      <c r="N28" s="631"/>
    </row>
    <row r="29" spans="1:16" ht="18" customHeight="1">
      <c r="A29" s="1861"/>
      <c r="B29" s="1861"/>
      <c r="C29" s="1861"/>
      <c r="D29" s="1861"/>
      <c r="E29" s="1861"/>
      <c r="F29" s="1861"/>
      <c r="G29" s="1861"/>
      <c r="H29" s="1861"/>
      <c r="I29" s="1861"/>
      <c r="J29" s="1861"/>
      <c r="K29" s="1861"/>
      <c r="L29" s="1861"/>
      <c r="M29" s="633"/>
    </row>
    <row r="30" spans="1:16" ht="18" customHeight="1">
      <c r="A30" s="1861"/>
      <c r="B30" s="1861"/>
      <c r="C30" s="1861"/>
      <c r="D30" s="1861"/>
      <c r="E30" s="1861"/>
      <c r="F30" s="1861"/>
      <c r="G30" s="1861"/>
      <c r="H30" s="1861"/>
      <c r="I30" s="1861"/>
      <c r="J30" s="1861"/>
      <c r="K30" s="1861"/>
      <c r="L30" s="1861"/>
    </row>
    <row r="31" spans="1:16" ht="72" customHeight="1">
      <c r="A31" s="1861"/>
      <c r="B31" s="1861"/>
      <c r="C31" s="1861"/>
      <c r="D31" s="1861"/>
      <c r="E31" s="1861"/>
      <c r="F31" s="1861"/>
      <c r="G31" s="1861"/>
      <c r="H31" s="1861"/>
      <c r="I31" s="1861"/>
      <c r="J31" s="1861"/>
      <c r="K31" s="1861"/>
      <c r="L31" s="1861"/>
      <c r="N31" s="631">
        <f>+'IV.2.9.Aport. GOB. y Pagos RS'!B21</f>
        <v>125481410666.69002</v>
      </c>
    </row>
    <row r="32" spans="1:16">
      <c r="A32" s="1861"/>
      <c r="B32" s="1861"/>
      <c r="C32" s="1861"/>
      <c r="D32" s="1861"/>
      <c r="E32" s="1861"/>
      <c r="F32" s="1861"/>
      <c r="G32" s="1861"/>
      <c r="H32" s="1861"/>
      <c r="I32" s="1861"/>
      <c r="J32" s="1861"/>
      <c r="K32" s="1861"/>
      <c r="L32" s="1861"/>
      <c r="N32" s="631">
        <f>+'IV.2.9.Aport. GOB. y Pagos RS'!C21</f>
        <v>132367877528.10999</v>
      </c>
    </row>
    <row r="33" spans="1:14">
      <c r="A33" s="1861"/>
      <c r="B33" s="1861"/>
      <c r="C33" s="1861"/>
      <c r="D33" s="1861"/>
      <c r="E33" s="1861"/>
      <c r="F33" s="1861"/>
      <c r="G33" s="1861"/>
      <c r="H33" s="1861"/>
      <c r="I33" s="1861"/>
      <c r="J33" s="1861"/>
      <c r="K33" s="1861"/>
      <c r="L33" s="1861"/>
      <c r="N33" s="631"/>
    </row>
    <row r="34" spans="1:14">
      <c r="A34" s="1861"/>
      <c r="B34" s="1861"/>
      <c r="C34" s="1861"/>
      <c r="D34" s="1861"/>
      <c r="E34" s="1861"/>
      <c r="F34" s="1861"/>
      <c r="G34" s="1861"/>
      <c r="H34" s="1861"/>
      <c r="I34" s="1861"/>
      <c r="J34" s="1861"/>
      <c r="K34" s="1861"/>
      <c r="L34" s="1861"/>
      <c r="N34" s="631"/>
    </row>
    <row r="35" spans="1:14">
      <c r="A35" s="1861"/>
      <c r="B35" s="1861"/>
      <c r="C35" s="1861"/>
      <c r="D35" s="1861"/>
      <c r="E35" s="1861"/>
      <c r="F35" s="1861"/>
      <c r="G35" s="1861"/>
      <c r="H35" s="1861"/>
      <c r="I35" s="1861"/>
      <c r="J35" s="1861"/>
      <c r="K35" s="1861"/>
      <c r="L35" s="1861"/>
    </row>
    <row r="36" spans="1:14">
      <c r="A36" s="1861"/>
      <c r="B36" s="1861"/>
      <c r="C36" s="1861"/>
      <c r="D36" s="1861"/>
      <c r="E36" s="1861"/>
      <c r="F36" s="1861"/>
      <c r="G36" s="1861"/>
      <c r="H36" s="1861"/>
      <c r="I36" s="1861"/>
      <c r="J36" s="1861"/>
      <c r="K36" s="1861"/>
      <c r="L36" s="1861"/>
    </row>
    <row r="37" spans="1:14">
      <c r="A37" s="1861"/>
      <c r="B37" s="1861"/>
      <c r="C37" s="1861"/>
      <c r="D37" s="1861"/>
      <c r="E37" s="1861"/>
      <c r="F37" s="1861"/>
      <c r="G37" s="1861"/>
      <c r="H37" s="1861"/>
      <c r="I37" s="1861"/>
      <c r="J37" s="1861"/>
      <c r="K37" s="1861"/>
      <c r="L37" s="1861"/>
    </row>
    <row r="38" spans="1:14">
      <c r="A38" s="1861"/>
      <c r="B38" s="1861"/>
      <c r="C38" s="1861"/>
      <c r="D38" s="1861"/>
      <c r="E38" s="1861"/>
      <c r="F38" s="1861"/>
      <c r="G38" s="1861"/>
      <c r="H38" s="1861"/>
      <c r="I38" s="1861"/>
      <c r="J38" s="1861"/>
      <c r="K38" s="1861"/>
      <c r="L38" s="1861"/>
    </row>
    <row r="39" spans="1:14">
      <c r="A39" s="1861"/>
      <c r="B39" s="1861"/>
      <c r="C39" s="1861"/>
      <c r="D39" s="1861"/>
      <c r="E39" s="1861"/>
      <c r="F39" s="1861"/>
      <c r="G39" s="1861"/>
      <c r="H39" s="1861"/>
      <c r="I39" s="1861"/>
      <c r="J39" s="1861"/>
      <c r="K39" s="1861"/>
      <c r="L39" s="1861"/>
    </row>
    <row r="40" spans="1:14">
      <c r="A40" s="1861"/>
      <c r="B40" s="1861"/>
      <c r="C40" s="1861"/>
      <c r="D40" s="1861"/>
      <c r="E40" s="1861"/>
      <c r="F40" s="1861"/>
      <c r="G40" s="1861"/>
      <c r="H40" s="1861"/>
      <c r="I40" s="1861"/>
      <c r="J40" s="1861"/>
      <c r="K40" s="1861"/>
      <c r="L40" s="1861"/>
    </row>
    <row r="41" spans="1:14">
      <c r="A41" s="1861"/>
      <c r="B41" s="1861"/>
      <c r="C41" s="1861"/>
      <c r="D41" s="1861"/>
      <c r="E41" s="1861"/>
      <c r="F41" s="1861"/>
      <c r="G41" s="1861"/>
      <c r="H41" s="1861"/>
      <c r="I41" s="1861"/>
      <c r="J41" s="1861"/>
      <c r="K41" s="1861"/>
      <c r="L41" s="1861"/>
    </row>
    <row r="42" spans="1:14">
      <c r="A42" s="1861"/>
      <c r="B42" s="1861"/>
      <c r="C42" s="1861"/>
      <c r="D42" s="1861"/>
      <c r="E42" s="1861"/>
      <c r="F42" s="1861"/>
      <c r="G42" s="1861"/>
      <c r="H42" s="1861"/>
      <c r="I42" s="1861"/>
      <c r="J42" s="1861"/>
      <c r="K42" s="1861"/>
      <c r="L42" s="1861"/>
    </row>
    <row r="43" spans="1:14">
      <c r="A43" s="1861"/>
      <c r="B43" s="1861"/>
      <c r="C43" s="1861"/>
      <c r="D43" s="1861"/>
      <c r="E43" s="1861"/>
      <c r="F43" s="1861"/>
      <c r="G43" s="1861"/>
      <c r="H43" s="1861"/>
      <c r="I43" s="1861"/>
      <c r="J43" s="1861"/>
      <c r="K43" s="1861"/>
      <c r="L43" s="1861"/>
    </row>
    <row r="44" spans="1:14">
      <c r="A44" s="1861"/>
      <c r="B44" s="1861"/>
      <c r="C44" s="1861"/>
      <c r="D44" s="1861"/>
      <c r="E44" s="1861"/>
      <c r="F44" s="1861"/>
      <c r="G44" s="1861"/>
      <c r="H44" s="1861"/>
      <c r="I44" s="1861"/>
      <c r="J44" s="1861"/>
      <c r="K44" s="1861"/>
      <c r="L44" s="1861"/>
    </row>
    <row r="45" spans="1:14">
      <c r="A45" s="1861"/>
      <c r="B45" s="1861"/>
      <c r="C45" s="1861"/>
      <c r="D45" s="1861"/>
      <c r="E45" s="1861"/>
      <c r="F45" s="1861"/>
      <c r="G45" s="1861"/>
      <c r="H45" s="1861"/>
      <c r="I45" s="1861"/>
      <c r="J45" s="1861"/>
      <c r="K45" s="1861"/>
      <c r="L45" s="1861"/>
    </row>
    <row r="46" spans="1:14">
      <c r="A46" s="1861"/>
      <c r="B46" s="1861"/>
      <c r="C46" s="1861"/>
      <c r="D46" s="1861"/>
      <c r="E46" s="1861"/>
      <c r="F46" s="1861"/>
      <c r="G46" s="1861"/>
      <c r="H46" s="1861"/>
      <c r="I46" s="1861"/>
      <c r="J46" s="1861"/>
      <c r="K46" s="1861"/>
      <c r="L46" s="1861"/>
      <c r="N46" s="631">
        <f>+'IV.1.3. Ingr y egr SDSS'!F22</f>
        <v>9164379233.2200012</v>
      </c>
    </row>
    <row r="47" spans="1:14">
      <c r="A47" s="1861"/>
      <c r="B47" s="1861"/>
      <c r="C47" s="1861"/>
      <c r="D47" s="1861"/>
      <c r="E47" s="1861"/>
      <c r="F47" s="1861"/>
      <c r="G47" s="1861"/>
      <c r="H47" s="1861"/>
      <c r="I47" s="1861"/>
      <c r="J47" s="1861"/>
      <c r="K47" s="1861"/>
      <c r="L47" s="1861"/>
      <c r="N47" s="631">
        <f>+'IV.1.3. Ingr y egr SDSS'!J22</f>
        <v>8611243635.4899998</v>
      </c>
    </row>
    <row r="48" spans="1:14" ht="53.25" customHeight="1">
      <c r="A48" s="1861"/>
      <c r="B48" s="1861"/>
      <c r="C48" s="1861"/>
      <c r="D48" s="1861"/>
      <c r="E48" s="1861"/>
      <c r="F48" s="1861"/>
      <c r="G48" s="1861"/>
      <c r="H48" s="1861"/>
      <c r="I48" s="1861"/>
      <c r="J48" s="1861"/>
      <c r="K48" s="1861"/>
      <c r="L48" s="1861"/>
    </row>
    <row r="49" spans="1:12">
      <c r="A49" s="1861"/>
      <c r="B49" s="1861"/>
      <c r="C49" s="1861"/>
      <c r="D49" s="1861"/>
      <c r="E49" s="1861"/>
      <c r="F49" s="1861"/>
      <c r="G49" s="1861"/>
      <c r="H49" s="1861"/>
      <c r="I49" s="1861"/>
      <c r="J49" s="1861"/>
      <c r="K49" s="1861"/>
      <c r="L49" s="1861"/>
    </row>
    <row r="50" spans="1:12">
      <c r="A50" s="1861"/>
      <c r="B50" s="1861"/>
      <c r="C50" s="1861"/>
      <c r="D50" s="1861"/>
      <c r="E50" s="1861"/>
      <c r="F50" s="1861"/>
      <c r="G50" s="1861"/>
      <c r="H50" s="1861"/>
      <c r="I50" s="1861"/>
      <c r="J50" s="1861"/>
      <c r="K50" s="1861"/>
      <c r="L50" s="1861"/>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29"/>
  <sheetViews>
    <sheetView showGridLines="0" view="pageBreakPreview" zoomScale="85" zoomScaleNormal="66" zoomScaleSheetLayoutView="85" workbookViewId="0">
      <pane xSplit="1" ySplit="4" topLeftCell="B5"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5703125" defaultRowHeight="14.25"/>
  <cols>
    <col min="1" max="1" width="27.7109375" style="383" customWidth="1"/>
    <col min="2" max="4" width="20.85546875" style="383" bestFit="1" customWidth="1"/>
    <col min="5" max="5" width="19.7109375" style="383" bestFit="1" customWidth="1"/>
    <col min="6" max="6" width="18.5703125" style="383" bestFit="1" customWidth="1"/>
    <col min="7" max="7" width="20.85546875" style="383" bestFit="1" customWidth="1"/>
    <col min="8" max="10" width="7.85546875" style="383" customWidth="1"/>
    <col min="11" max="11" width="29.42578125" style="383" customWidth="1"/>
    <col min="12" max="16384" width="11.5703125" style="383"/>
  </cols>
  <sheetData>
    <row r="1" spans="1:11" s="708" customFormat="1" ht="33.75" customHeight="1">
      <c r="A1" s="2035" t="s">
        <v>707</v>
      </c>
      <c r="B1" s="2036"/>
      <c r="C1" s="2036"/>
      <c r="D1" s="2036"/>
      <c r="E1" s="2036"/>
      <c r="F1" s="2036"/>
      <c r="G1" s="2036"/>
      <c r="H1" s="2036"/>
      <c r="I1" s="2036"/>
      <c r="J1" s="2037"/>
    </row>
    <row r="2" spans="1:11" s="708" customFormat="1" ht="15.75" customHeight="1" thickBot="1">
      <c r="A2" s="2032" t="str">
        <f>+'Resumen EEp'!O2</f>
        <v>Período:  Diciembre 2007 - Junio 2023</v>
      </c>
      <c r="B2" s="2033"/>
      <c r="C2" s="2033"/>
      <c r="D2" s="2033"/>
      <c r="E2" s="2033"/>
      <c r="F2" s="2033"/>
      <c r="G2" s="2033"/>
      <c r="H2" s="2033"/>
      <c r="I2" s="2033"/>
      <c r="J2" s="2034"/>
    </row>
    <row r="3" spans="1:11" ht="9.75" customHeight="1">
      <c r="A3" s="503"/>
      <c r="B3" s="503"/>
      <c r="C3" s="503"/>
      <c r="D3" s="503"/>
      <c r="E3" s="503"/>
      <c r="F3" s="503"/>
      <c r="G3" s="503"/>
      <c r="H3" s="503"/>
      <c r="I3" s="503"/>
      <c r="J3" s="503"/>
    </row>
    <row r="4" spans="1:11" s="504" customFormat="1" ht="18">
      <c r="A4" s="1257" t="s">
        <v>106</v>
      </c>
      <c r="B4" s="1257" t="s">
        <v>917</v>
      </c>
      <c r="C4" s="1257" t="s">
        <v>918</v>
      </c>
      <c r="D4" s="1257" t="s">
        <v>919</v>
      </c>
      <c r="E4" s="1257" t="s">
        <v>938</v>
      </c>
      <c r="F4" s="1471" t="s">
        <v>1156</v>
      </c>
      <c r="G4" s="1257" t="s">
        <v>1</v>
      </c>
      <c r="H4" s="783"/>
      <c r="I4" s="783"/>
      <c r="J4" s="783"/>
    </row>
    <row r="5" spans="1:11" s="407" customFormat="1" ht="14.25" customHeight="1">
      <c r="A5" s="1258" t="s">
        <v>9</v>
      </c>
      <c r="B5" s="1259">
        <v>97592853836.630005</v>
      </c>
      <c r="C5" s="1259">
        <v>226499932369.44</v>
      </c>
      <c r="D5" s="1259">
        <v>114384344929.22</v>
      </c>
      <c r="E5" s="1259">
        <v>75874519700.580002</v>
      </c>
      <c r="F5" s="1259">
        <f>+'Resumen EEp'!E89</f>
        <v>43298258258.779999</v>
      </c>
      <c r="G5" s="1260">
        <f>SUM(B5:F5)</f>
        <v>557649909094.65002</v>
      </c>
      <c r="H5" s="783"/>
      <c r="I5" s="783"/>
      <c r="J5" s="783"/>
      <c r="K5" s="505">
        <f>+G5/$G$11</f>
        <v>0.92636892991737663</v>
      </c>
    </row>
    <row r="6" spans="1:11" s="407" customFormat="1" ht="13.5" customHeight="1">
      <c r="A6" s="1258" t="s">
        <v>59</v>
      </c>
      <c r="B6" s="1259">
        <v>4308794769.6000004</v>
      </c>
      <c r="C6" s="1259">
        <v>10915216708.540001</v>
      </c>
      <c r="D6" s="1259">
        <v>6291981621.3299999</v>
      </c>
      <c r="E6" s="1259">
        <v>1129829593.8299999</v>
      </c>
      <c r="F6" s="1259">
        <f>+'Resumen EEp'!E90</f>
        <v>578426610.36000001</v>
      </c>
      <c r="G6" s="1260">
        <f t="shared" ref="G6:G10" si="0">SUM(B6:F6)</f>
        <v>23224249303.660004</v>
      </c>
      <c r="H6" s="783"/>
      <c r="I6" s="783"/>
      <c r="J6" s="783"/>
      <c r="K6" s="505">
        <f t="shared" ref="K6:K11" si="1">+G6/$G$11</f>
        <v>3.8580160463926989E-2</v>
      </c>
    </row>
    <row r="7" spans="1:11" s="407" customFormat="1" ht="13.5" customHeight="1">
      <c r="A7" s="1258" t="s">
        <v>58</v>
      </c>
      <c r="B7" s="1259">
        <v>731989671</v>
      </c>
      <c r="C7" s="1259">
        <v>2959530075.25</v>
      </c>
      <c r="D7" s="1259">
        <v>2065925776.5999999</v>
      </c>
      <c r="E7" s="1259">
        <v>3647214090.5900002</v>
      </c>
      <c r="F7" s="1259">
        <f>+'Resumen EEp'!E91</f>
        <v>1993594815.4000001</v>
      </c>
      <c r="G7" s="1260">
        <f t="shared" si="0"/>
        <v>11398254428.84</v>
      </c>
      <c r="H7" s="783"/>
      <c r="I7" s="783"/>
      <c r="J7" s="783"/>
      <c r="K7" s="505">
        <f t="shared" si="1"/>
        <v>1.893479867200755E-2</v>
      </c>
    </row>
    <row r="8" spans="1:11" s="407" customFormat="1" ht="13.5" customHeight="1">
      <c r="A8" s="1258" t="s">
        <v>60</v>
      </c>
      <c r="B8" s="1259">
        <v>625435978.33000004</v>
      </c>
      <c r="C8" s="1259">
        <v>1588227019.8299999</v>
      </c>
      <c r="D8" s="1259">
        <v>3814327547.0699997</v>
      </c>
      <c r="E8" s="1259">
        <v>522676364.06999999</v>
      </c>
      <c r="F8" s="1259">
        <f>+'Resumen EEp'!E92</f>
        <v>284904217.20999998</v>
      </c>
      <c r="G8" s="1260">
        <f t="shared" si="0"/>
        <v>6835571126.5099993</v>
      </c>
      <c r="H8" s="783"/>
      <c r="I8" s="783"/>
      <c r="J8" s="783"/>
      <c r="K8" s="505">
        <f t="shared" si="1"/>
        <v>1.1355261798786393E-2</v>
      </c>
    </row>
    <row r="9" spans="1:11" s="407" customFormat="1" ht="13.5" customHeight="1">
      <c r="A9" s="1258" t="s">
        <v>89</v>
      </c>
      <c r="B9" s="1259">
        <v>435448079.85000002</v>
      </c>
      <c r="C9" s="1259">
        <v>1737428773.8700001</v>
      </c>
      <c r="D9" s="1259">
        <v>689627181.53999996</v>
      </c>
      <c r="E9" s="1259">
        <v>0</v>
      </c>
      <c r="F9" s="1259">
        <f>+'Resumen EEp'!E93</f>
        <v>0</v>
      </c>
      <c r="G9" s="1260">
        <f t="shared" si="0"/>
        <v>2862504035.2600002</v>
      </c>
      <c r="H9" s="783"/>
      <c r="I9" s="783"/>
      <c r="J9" s="783"/>
      <c r="K9" s="505">
        <f t="shared" si="1"/>
        <v>4.7551963279848742E-3</v>
      </c>
    </row>
    <row r="10" spans="1:11" s="506" customFormat="1" ht="13.5" customHeight="1">
      <c r="A10" s="1258" t="s">
        <v>422</v>
      </c>
      <c r="B10" s="1259">
        <v>0</v>
      </c>
      <c r="C10" s="1259">
        <v>3402850</v>
      </c>
      <c r="D10" s="1259">
        <v>0</v>
      </c>
      <c r="E10" s="1259">
        <v>0</v>
      </c>
      <c r="F10" s="1259">
        <v>0</v>
      </c>
      <c r="G10" s="1260">
        <f t="shared" si="0"/>
        <v>3402850</v>
      </c>
      <c r="H10" s="783"/>
      <c r="I10" s="783"/>
      <c r="J10" s="783"/>
      <c r="K10" s="505">
        <f t="shared" si="1"/>
        <v>5.6528199175843592E-6</v>
      </c>
    </row>
    <row r="11" spans="1:11" s="407" customFormat="1" ht="18">
      <c r="A11" s="1261" t="s">
        <v>7</v>
      </c>
      <c r="B11" s="1262">
        <f t="shared" ref="B11:G11" si="2">SUM(B5:B10)</f>
        <v>103694522335.41002</v>
      </c>
      <c r="C11" s="1262">
        <f t="shared" si="2"/>
        <v>243703737796.92999</v>
      </c>
      <c r="D11" s="1262">
        <f t="shared" si="2"/>
        <v>127246207055.75999</v>
      </c>
      <c r="E11" s="1262">
        <f t="shared" si="2"/>
        <v>81174239749.070007</v>
      </c>
      <c r="F11" s="1262">
        <f t="shared" si="2"/>
        <v>46155183901.75</v>
      </c>
      <c r="G11" s="1262">
        <f t="shared" si="2"/>
        <v>601973890838.92004</v>
      </c>
      <c r="H11" s="783"/>
      <c r="I11" s="783"/>
      <c r="J11" s="783"/>
      <c r="K11" s="505">
        <f t="shared" si="1"/>
        <v>1</v>
      </c>
    </row>
    <row r="12" spans="1:11" ht="47.25" customHeight="1">
      <c r="A12" s="2030" t="s">
        <v>1097</v>
      </c>
      <c r="B12" s="2030"/>
      <c r="C12" s="2030"/>
      <c r="D12" s="2030"/>
      <c r="E12" s="2030"/>
      <c r="F12" s="2031"/>
      <c r="G12" s="2030"/>
      <c r="H12" s="783"/>
      <c r="I12" s="783"/>
      <c r="J12" s="783"/>
      <c r="K12" s="507"/>
    </row>
    <row r="13" spans="1:11" ht="15">
      <c r="K13" s="507"/>
    </row>
    <row r="16" spans="1:11" ht="20.25">
      <c r="G16" s="413"/>
      <c r="H16" s="413"/>
      <c r="I16" s="413"/>
      <c r="J16" s="413"/>
    </row>
    <row r="17" spans="6:11">
      <c r="G17" s="419"/>
      <c r="H17" s="419"/>
      <c r="I17" s="419"/>
      <c r="J17" s="419"/>
      <c r="K17" s="404"/>
    </row>
    <row r="18" spans="6:11">
      <c r="G18" s="419"/>
      <c r="H18" s="419"/>
      <c r="I18" s="419"/>
      <c r="J18" s="419"/>
    </row>
    <row r="19" spans="6:11">
      <c r="G19" s="419"/>
      <c r="H19" s="419"/>
      <c r="I19" s="419"/>
      <c r="J19" s="419"/>
    </row>
    <row r="20" spans="6:11">
      <c r="G20" s="419"/>
      <c r="H20" s="419"/>
      <c r="I20" s="419"/>
      <c r="J20" s="419"/>
    </row>
    <row r="21" spans="6:11">
      <c r="F21" s="419"/>
      <c r="G21" s="419"/>
      <c r="H21" s="419"/>
      <c r="I21" s="419"/>
      <c r="J21" s="419"/>
    </row>
    <row r="22" spans="6:11">
      <c r="F22" s="419"/>
      <c r="G22" s="419"/>
      <c r="H22" s="419"/>
      <c r="I22" s="419"/>
      <c r="J22" s="419"/>
    </row>
    <row r="23" spans="6:11">
      <c r="F23" s="419"/>
      <c r="G23" s="419"/>
      <c r="H23" s="419"/>
      <c r="I23" s="419"/>
      <c r="J23" s="419"/>
    </row>
    <row r="24" spans="6:11">
      <c r="F24" s="419"/>
      <c r="G24" s="419"/>
      <c r="H24" s="419"/>
      <c r="I24" s="419"/>
      <c r="J24" s="419"/>
    </row>
    <row r="25" spans="6:11">
      <c r="F25" s="419"/>
      <c r="G25" s="419"/>
      <c r="H25" s="419"/>
      <c r="I25" s="419"/>
      <c r="J25" s="419"/>
    </row>
    <row r="26" spans="6:11">
      <c r="F26" s="419"/>
      <c r="G26" s="419"/>
      <c r="H26" s="419"/>
      <c r="I26" s="419"/>
      <c r="J26" s="419"/>
    </row>
    <row r="27" spans="6:11">
      <c r="F27" s="419"/>
      <c r="G27" s="419"/>
      <c r="H27" s="419"/>
      <c r="I27" s="419"/>
      <c r="J27" s="419"/>
    </row>
    <row r="28" spans="6:11">
      <c r="F28" s="419"/>
      <c r="G28" s="419"/>
      <c r="H28" s="419"/>
      <c r="I28" s="419"/>
      <c r="J28" s="419"/>
    </row>
    <row r="29" spans="6:11">
      <c r="F29" s="419"/>
      <c r="G29" s="419"/>
      <c r="H29" s="419"/>
      <c r="I29" s="419"/>
      <c r="J29" s="419"/>
      <c r="K29" s="447"/>
    </row>
  </sheetData>
  <mergeCells count="3">
    <mergeCell ref="A12:G12"/>
    <mergeCell ref="A2:J2"/>
    <mergeCell ref="A1:J1"/>
  </mergeCells>
  <conditionalFormatting sqref="D10:F10 B11:G11 B5:F9">
    <cfRule type="cellIs" dxfId="324" priority="1" operator="equal">
      <formula>0</formula>
    </cfRule>
  </conditionalFormatting>
  <pageMargins left="0.70866141732283472" right="0.70866141732283472" top="0.74803149606299213" bottom="0.74803149606299213" header="0.31496062992125984" footer="0.31496062992125984"/>
  <pageSetup paperSize="119" scale="71"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70" zoomScaleNormal="100" zoomScaleSheetLayoutView="70" workbookViewId="0">
      <selection activeCell="A6" sqref="A6:J27"/>
    </sheetView>
  </sheetViews>
  <sheetFormatPr baseColWidth="10" defaultColWidth="11.5703125" defaultRowHeight="14.25"/>
  <cols>
    <col min="1" max="1" width="7.140625" style="509" customWidth="1"/>
    <col min="2" max="2" width="44.42578125" style="383" customWidth="1"/>
    <col min="3" max="3" width="26.85546875" style="437" customWidth="1"/>
    <col min="4" max="7" width="27.7109375" style="437" customWidth="1"/>
    <col min="8" max="9" width="27.7109375" style="383" customWidth="1"/>
    <col min="10" max="10" width="21.42578125" style="498" customWidth="1"/>
    <col min="11" max="11" width="14.28515625" style="508" customWidth="1"/>
    <col min="12" max="16384" width="11.5703125" style="383"/>
  </cols>
  <sheetData>
    <row r="1" spans="1:12" s="708" customFormat="1" ht="54" customHeight="1">
      <c r="A1" s="1964" t="s">
        <v>708</v>
      </c>
      <c r="B1" s="1964"/>
      <c r="C1" s="1964"/>
      <c r="D1" s="1964"/>
      <c r="E1" s="1964"/>
      <c r="F1" s="1964"/>
      <c r="G1" s="1964"/>
      <c r="H1" s="1964"/>
      <c r="I1" s="1964"/>
      <c r="J1" s="712"/>
      <c r="K1" s="713"/>
      <c r="L1" s="714"/>
    </row>
    <row r="2" spans="1:12" s="708" customFormat="1" ht="21.75" customHeight="1">
      <c r="A2" s="1964" t="str">
        <f>+'IV.2.2. Pagos SFS A'!A2:J2</f>
        <v>Período:  Diciembre 2007 - Junio 2023</v>
      </c>
      <c r="B2" s="1964"/>
      <c r="C2" s="1964"/>
      <c r="D2" s="1964"/>
      <c r="E2" s="1964"/>
      <c r="F2" s="1964"/>
      <c r="G2" s="1964"/>
      <c r="H2" s="1964"/>
      <c r="I2" s="1964"/>
      <c r="J2" s="712"/>
      <c r="K2" s="713"/>
      <c r="L2" s="714"/>
    </row>
    <row r="3" spans="1:12" ht="15.75" customHeight="1">
      <c r="B3" s="510"/>
      <c r="C3" s="510"/>
      <c r="D3" s="510"/>
      <c r="E3" s="510"/>
      <c r="F3" s="510"/>
      <c r="G3" s="510"/>
      <c r="H3" s="510"/>
      <c r="I3" s="510"/>
      <c r="L3" s="404"/>
    </row>
    <row r="4" spans="1:12" s="699" customFormat="1" ht="37.5" customHeight="1">
      <c r="A4" s="736" t="s">
        <v>288</v>
      </c>
      <c r="B4" s="737" t="s">
        <v>61</v>
      </c>
      <c r="C4" s="1193" t="s">
        <v>1143</v>
      </c>
      <c r="D4" s="1194" t="s">
        <v>1156</v>
      </c>
      <c r="E4" s="1194" t="s">
        <v>938</v>
      </c>
      <c r="F4" s="1193" t="s">
        <v>916</v>
      </c>
      <c r="G4" s="1193" t="s">
        <v>915</v>
      </c>
      <c r="H4" s="1193" t="s">
        <v>914</v>
      </c>
      <c r="I4" s="1195" t="s">
        <v>913</v>
      </c>
      <c r="J4" s="696"/>
      <c r="K4" s="697"/>
      <c r="L4" s="698"/>
    </row>
    <row r="5" spans="1:12" ht="15.75">
      <c r="A5" s="1196">
        <v>1</v>
      </c>
      <c r="B5" s="1197" t="s">
        <v>411</v>
      </c>
      <c r="C5" s="1198">
        <f>SUM(D5:I5)</f>
        <v>198310687167.35999</v>
      </c>
      <c r="D5" s="1199">
        <f>+'Resumen EEp'!M72</f>
        <v>12115243123.73</v>
      </c>
      <c r="E5" s="1199">
        <v>22440983483.889999</v>
      </c>
      <c r="F5" s="1199">
        <v>56051670469.099998</v>
      </c>
      <c r="G5" s="1199">
        <v>57559633494.460007</v>
      </c>
      <c r="H5" s="1199">
        <v>36004284720.5</v>
      </c>
      <c r="I5" s="1200">
        <v>14138871875.679998</v>
      </c>
      <c r="J5" s="511"/>
    </row>
    <row r="6" spans="1:12" ht="15.75">
      <c r="A6" s="1196">
        <v>2</v>
      </c>
      <c r="B6" s="1197" t="s">
        <v>64</v>
      </c>
      <c r="C6" s="1198">
        <f>SUM(D6:I6)</f>
        <v>139626577517.37</v>
      </c>
      <c r="D6" s="1199">
        <f>+'Resumen EEp'!M73</f>
        <v>14576252184.299999</v>
      </c>
      <c r="E6" s="1199">
        <v>23277294209.82</v>
      </c>
      <c r="F6" s="1199">
        <v>48365719095.080002</v>
      </c>
      <c r="G6" s="1199">
        <v>33029628554.330002</v>
      </c>
      <c r="H6" s="1199">
        <v>14892402309.950001</v>
      </c>
      <c r="I6" s="1200">
        <v>5485281163.8899994</v>
      </c>
      <c r="J6" s="511"/>
    </row>
    <row r="7" spans="1:12" ht="15.75">
      <c r="A7" s="1196">
        <v>3</v>
      </c>
      <c r="B7" s="1197" t="s">
        <v>1073</v>
      </c>
      <c r="C7" s="1198">
        <f t="shared" ref="C7:C33" si="0">SUM(D7:I7)</f>
        <v>88608371271.179993</v>
      </c>
      <c r="D7" s="1199">
        <f>+'Resumen EEp'!M74</f>
        <v>5166700619.3999996</v>
      </c>
      <c r="E7" s="1199">
        <v>10041824122.93</v>
      </c>
      <c r="F7" s="1199">
        <v>25629381320.75</v>
      </c>
      <c r="G7" s="1199">
        <v>26345326740.109997</v>
      </c>
      <c r="H7" s="1199">
        <v>15613881623.369999</v>
      </c>
      <c r="I7" s="1200">
        <v>5811256844.6199999</v>
      </c>
    </row>
    <row r="8" spans="1:12" ht="15.75">
      <c r="A8" s="1196">
        <v>4</v>
      </c>
      <c r="B8" s="1197" t="s">
        <v>63</v>
      </c>
      <c r="C8" s="1198">
        <f t="shared" si="0"/>
        <v>59279691129.859993</v>
      </c>
      <c r="D8" s="1199">
        <f>+'Resumen EEp'!M75</f>
        <v>2735180692.6799998</v>
      </c>
      <c r="E8" s="1199">
        <v>5459143356.54</v>
      </c>
      <c r="F8" s="1199">
        <v>14509594071.77</v>
      </c>
      <c r="G8" s="1199">
        <v>17940557229.879997</v>
      </c>
      <c r="H8" s="1199">
        <v>13173554284.919998</v>
      </c>
      <c r="I8" s="1200">
        <v>5461661494.0699997</v>
      </c>
      <c r="J8" s="511"/>
    </row>
    <row r="9" spans="1:12" ht="15.75">
      <c r="A9" s="1196">
        <v>5</v>
      </c>
      <c r="B9" s="1197" t="s">
        <v>65</v>
      </c>
      <c r="C9" s="1198">
        <f t="shared" si="0"/>
        <v>23144770554.380005</v>
      </c>
      <c r="D9" s="1199">
        <f>+'Resumen EEp'!M76</f>
        <v>1384723354.71</v>
      </c>
      <c r="E9" s="1199">
        <v>2509273749.4000001</v>
      </c>
      <c r="F9" s="1199">
        <v>5521015367.6599998</v>
      </c>
      <c r="G9" s="1199">
        <v>5369824156.9500008</v>
      </c>
      <c r="H9" s="1199">
        <v>4507270999.5100002</v>
      </c>
      <c r="I9" s="1200">
        <v>3852662926.1500001</v>
      </c>
      <c r="J9" s="511"/>
    </row>
    <row r="10" spans="1:12" ht="15.75">
      <c r="A10" s="1196">
        <v>6</v>
      </c>
      <c r="B10" s="1197" t="s">
        <v>69</v>
      </c>
      <c r="C10" s="1198">
        <f t="shared" si="0"/>
        <v>24203089556.260002</v>
      </c>
      <c r="D10" s="1199">
        <f>+'Resumen EEp'!M77</f>
        <v>2332279836.6900001</v>
      </c>
      <c r="E10" s="1199">
        <v>3875491052.6900001</v>
      </c>
      <c r="F10" s="1199">
        <v>8019857668.1599998</v>
      </c>
      <c r="G10" s="1199">
        <v>7188967660.8699999</v>
      </c>
      <c r="H10" s="1199">
        <v>2306276739.1500001</v>
      </c>
      <c r="I10" s="1200">
        <v>480216598.69999993</v>
      </c>
    </row>
    <row r="11" spans="1:12" ht="15.75">
      <c r="A11" s="1196">
        <v>7</v>
      </c>
      <c r="B11" s="1197" t="s">
        <v>62</v>
      </c>
      <c r="C11" s="1198">
        <f t="shared" si="0"/>
        <v>15490633522.299999</v>
      </c>
      <c r="D11" s="1199">
        <f>+'Resumen EEp'!M78</f>
        <v>0</v>
      </c>
      <c r="E11" s="1199">
        <v>0</v>
      </c>
      <c r="F11" s="1199">
        <v>316557476.06</v>
      </c>
      <c r="G11" s="1199">
        <v>2394313370.3400002</v>
      </c>
      <c r="H11" s="1199">
        <v>6844561857.0100002</v>
      </c>
      <c r="I11" s="1200">
        <v>5935200818.8899994</v>
      </c>
      <c r="J11" s="511"/>
    </row>
    <row r="12" spans="1:12" ht="14.25" customHeight="1">
      <c r="A12" s="1196">
        <v>8</v>
      </c>
      <c r="B12" s="1197" t="s">
        <v>279</v>
      </c>
      <c r="C12" s="1198">
        <f t="shared" si="0"/>
        <v>11312275455.6</v>
      </c>
      <c r="D12" s="1199">
        <f>+'Resumen EEp'!M79</f>
        <v>810907161.20000005</v>
      </c>
      <c r="E12" s="1199">
        <v>1431121688.8199999</v>
      </c>
      <c r="F12" s="1199">
        <v>3381801761.3200002</v>
      </c>
      <c r="G12" s="1199">
        <v>3213756822.75</v>
      </c>
      <c r="H12" s="1199">
        <v>1703626908.6300001</v>
      </c>
      <c r="I12" s="1200">
        <v>771061112.88</v>
      </c>
      <c r="J12" s="511"/>
    </row>
    <row r="13" spans="1:12" ht="15.75">
      <c r="A13" s="1196">
        <v>9</v>
      </c>
      <c r="B13" s="1197" t="s">
        <v>68</v>
      </c>
      <c r="C13" s="1198">
        <f t="shared" si="0"/>
        <v>10252331234.639999</v>
      </c>
      <c r="D13" s="1199">
        <f>+'Resumen EEp'!M80</f>
        <v>801116565.38999999</v>
      </c>
      <c r="E13" s="1199">
        <v>1333141809.04</v>
      </c>
      <c r="F13" s="1199">
        <v>3284727109.1900001</v>
      </c>
      <c r="G13" s="1199">
        <v>2819323102.9300003</v>
      </c>
      <c r="H13" s="1199">
        <v>1483047971.1100001</v>
      </c>
      <c r="I13" s="1200">
        <v>530974676.98000002</v>
      </c>
    </row>
    <row r="14" spans="1:12" ht="15.75">
      <c r="A14" s="1196">
        <v>10</v>
      </c>
      <c r="B14" s="1197" t="s">
        <v>71</v>
      </c>
      <c r="C14" s="1198">
        <f t="shared" si="0"/>
        <v>8807865310.3900013</v>
      </c>
      <c r="D14" s="1199">
        <f>+'Resumen EEp'!M81</f>
        <v>838199313.04999995</v>
      </c>
      <c r="E14" s="1199">
        <v>1312129860.1300001</v>
      </c>
      <c r="F14" s="1199">
        <v>2522374535.79</v>
      </c>
      <c r="G14" s="1199">
        <v>2474903282.3800001</v>
      </c>
      <c r="H14" s="1199">
        <v>1304483236.5999999</v>
      </c>
      <c r="I14" s="1200">
        <v>355775082.44</v>
      </c>
      <c r="J14" s="511"/>
    </row>
    <row r="15" spans="1:12" ht="15.75">
      <c r="A15" s="1196">
        <v>12</v>
      </c>
      <c r="B15" s="1197" t="s">
        <v>70</v>
      </c>
      <c r="C15" s="1198">
        <f t="shared" si="0"/>
        <v>7888010938.0900002</v>
      </c>
      <c r="D15" s="1199">
        <f>+'Resumen EEp'!M82</f>
        <v>936095169.48000002</v>
      </c>
      <c r="E15" s="1199">
        <v>1572571497.4200001</v>
      </c>
      <c r="F15" s="1199">
        <v>2550363596.5100002</v>
      </c>
      <c r="G15" s="1199">
        <v>1627149194.1499999</v>
      </c>
      <c r="H15" s="1199">
        <v>730543090.26999998</v>
      </c>
      <c r="I15" s="1200">
        <v>471288390.25999999</v>
      </c>
      <c r="J15" s="511"/>
    </row>
    <row r="16" spans="1:12" ht="15.75">
      <c r="A16" s="1196">
        <v>13</v>
      </c>
      <c r="B16" s="1197" t="s">
        <v>129</v>
      </c>
      <c r="C16" s="1198">
        <f t="shared" si="0"/>
        <v>6350481717.5499992</v>
      </c>
      <c r="D16" s="1199">
        <f>+'Resumen EEp'!M83</f>
        <v>480014576.67000002</v>
      </c>
      <c r="E16" s="1199">
        <v>748681230.84000003</v>
      </c>
      <c r="F16" s="1199">
        <v>1827495009.3099999</v>
      </c>
      <c r="G16" s="1199">
        <v>1505818113.04</v>
      </c>
      <c r="H16" s="1199">
        <v>1030705786.65</v>
      </c>
      <c r="I16" s="1200">
        <v>757767001.03999996</v>
      </c>
    </row>
    <row r="17" spans="1:12" ht="15.75">
      <c r="A17" s="1196">
        <v>11</v>
      </c>
      <c r="B17" s="1197" t="s">
        <v>121</v>
      </c>
      <c r="C17" s="1198">
        <f t="shared" si="0"/>
        <v>5802492290.7599993</v>
      </c>
      <c r="D17" s="1199">
        <f>+'Resumen EEp'!M84</f>
        <v>273510126.49000001</v>
      </c>
      <c r="E17" s="1199">
        <v>588792745.29999995</v>
      </c>
      <c r="F17" s="1199">
        <v>1602454360.1799998</v>
      </c>
      <c r="G17" s="1199">
        <v>1984264871.26</v>
      </c>
      <c r="H17" s="1199">
        <v>982127007.63</v>
      </c>
      <c r="I17" s="1200">
        <v>371343179.89999998</v>
      </c>
      <c r="J17" s="511"/>
    </row>
    <row r="18" spans="1:12" ht="15.75">
      <c r="A18" s="1196">
        <v>15</v>
      </c>
      <c r="B18" s="1197" t="s">
        <v>188</v>
      </c>
      <c r="C18" s="1198">
        <f t="shared" si="0"/>
        <v>4891371009.0199995</v>
      </c>
      <c r="D18" s="1199">
        <f>+'Resumen EEp'!M85</f>
        <v>248395019.34999999</v>
      </c>
      <c r="E18" s="1199">
        <v>473417209.57999998</v>
      </c>
      <c r="F18" s="1199">
        <v>1473942662.24</v>
      </c>
      <c r="G18" s="1199">
        <v>1638325288.52</v>
      </c>
      <c r="H18" s="1199">
        <v>765125306.71000004</v>
      </c>
      <c r="I18" s="1200">
        <v>292165522.62</v>
      </c>
      <c r="J18" s="511"/>
    </row>
    <row r="19" spans="1:12" ht="15.75">
      <c r="A19" s="1196">
        <v>14</v>
      </c>
      <c r="B19" s="1197" t="s">
        <v>56</v>
      </c>
      <c r="C19" s="1198">
        <f t="shared" si="0"/>
        <v>5105670942.3700008</v>
      </c>
      <c r="D19" s="1199">
        <f>+'Resumen EEp'!M86</f>
        <v>346594106.52999997</v>
      </c>
      <c r="E19" s="1199">
        <v>583335179.51999998</v>
      </c>
      <c r="F19" s="1199">
        <v>1363956930.46</v>
      </c>
      <c r="G19" s="1199">
        <v>1272196006.8600001</v>
      </c>
      <c r="H19" s="1199">
        <v>1023654097.58</v>
      </c>
      <c r="I19" s="1200">
        <v>515934621.41999996</v>
      </c>
    </row>
    <row r="20" spans="1:12" ht="15.75">
      <c r="A20" s="1196">
        <v>16</v>
      </c>
      <c r="B20" s="1197" t="s">
        <v>72</v>
      </c>
      <c r="C20" s="1198">
        <f t="shared" si="0"/>
        <v>4605420352.1599998</v>
      </c>
      <c r="D20" s="1199">
        <f>+'Resumen EEp'!M87</f>
        <v>364360505.38</v>
      </c>
      <c r="E20" s="1199">
        <v>604225757.33000004</v>
      </c>
      <c r="F20" s="1199">
        <v>1362336494.29</v>
      </c>
      <c r="G20" s="1199">
        <v>1345717477.8800001</v>
      </c>
      <c r="H20" s="1199">
        <v>635406670.11000001</v>
      </c>
      <c r="I20" s="1200">
        <v>293373447.17000002</v>
      </c>
      <c r="J20" s="511"/>
    </row>
    <row r="21" spans="1:12" ht="15.75">
      <c r="A21" s="1196">
        <v>19</v>
      </c>
      <c r="B21" s="1197" t="s">
        <v>123</v>
      </c>
      <c r="C21" s="1198">
        <f t="shared" si="0"/>
        <v>3119370268.7700005</v>
      </c>
      <c r="D21" s="1199">
        <f>+'Resumen EEp'!M88</f>
        <v>0</v>
      </c>
      <c r="E21" s="1199">
        <v>0</v>
      </c>
      <c r="F21" s="1199">
        <v>0</v>
      </c>
      <c r="G21" s="1199">
        <v>0</v>
      </c>
      <c r="H21" s="1199">
        <v>1256819195.5500002</v>
      </c>
      <c r="I21" s="1200">
        <v>1862551073.22</v>
      </c>
      <c r="J21" s="511"/>
    </row>
    <row r="22" spans="1:12" ht="15.75">
      <c r="A22" s="1196">
        <v>17</v>
      </c>
      <c r="B22" s="1197" t="s">
        <v>67</v>
      </c>
      <c r="C22" s="1198">
        <f t="shared" si="0"/>
        <v>3967100034.6000004</v>
      </c>
      <c r="D22" s="1199">
        <f>+'Resumen EEp'!M89</f>
        <v>395447761</v>
      </c>
      <c r="E22" s="1199">
        <v>624980700.53999996</v>
      </c>
      <c r="F22" s="1199">
        <v>819083316.53999996</v>
      </c>
      <c r="G22" s="1199">
        <v>892945963.36000001</v>
      </c>
      <c r="H22" s="1199">
        <v>688727755.59000003</v>
      </c>
      <c r="I22" s="1200">
        <v>545914537.56999993</v>
      </c>
      <c r="K22" s="513"/>
      <c r="L22" s="512"/>
    </row>
    <row r="23" spans="1:12" ht="15.75">
      <c r="A23" s="1196">
        <v>18</v>
      </c>
      <c r="B23" s="1197" t="s">
        <v>66</v>
      </c>
      <c r="C23" s="1198">
        <f t="shared" si="0"/>
        <v>2163231786.7200003</v>
      </c>
      <c r="D23" s="1199">
        <f>+'Resumen EEp'!M90</f>
        <v>0</v>
      </c>
      <c r="E23" s="1199">
        <v>0</v>
      </c>
      <c r="F23" s="1199">
        <v>0</v>
      </c>
      <c r="G23" s="1199">
        <v>0</v>
      </c>
      <c r="H23" s="1199">
        <v>863836007.36000001</v>
      </c>
      <c r="I23" s="1200">
        <v>1299395779.3600001</v>
      </c>
      <c r="J23" s="511"/>
      <c r="K23" s="513"/>
      <c r="L23" s="512"/>
    </row>
    <row r="24" spans="1:12" ht="15.75">
      <c r="A24" s="1196">
        <v>20</v>
      </c>
      <c r="B24" s="1197" t="s">
        <v>1074</v>
      </c>
      <c r="C24" s="1198">
        <f t="shared" si="0"/>
        <v>1604309375.4899993</v>
      </c>
      <c r="D24" s="1199">
        <f>+'Resumen EEp'!M91</f>
        <v>0</v>
      </c>
      <c r="E24" s="1199">
        <v>0</v>
      </c>
      <c r="F24" s="1199">
        <v>68137900.599999994</v>
      </c>
      <c r="G24" s="1199">
        <v>807583782.80999994</v>
      </c>
      <c r="H24" s="1199">
        <v>628801156.15999997</v>
      </c>
      <c r="I24" s="1200">
        <v>99786535.919999421</v>
      </c>
      <c r="J24" s="511"/>
      <c r="K24" s="513"/>
      <c r="L24" s="512"/>
    </row>
    <row r="25" spans="1:12" ht="15.75">
      <c r="A25" s="1196">
        <v>21</v>
      </c>
      <c r="B25" s="1197" t="s">
        <v>122</v>
      </c>
      <c r="C25" s="1198">
        <f t="shared" si="0"/>
        <v>1348513239.6800001</v>
      </c>
      <c r="D25" s="1199">
        <f>+'Resumen EEp'!M92</f>
        <v>71664753.090000004</v>
      </c>
      <c r="E25" s="1199">
        <v>127941640.62</v>
      </c>
      <c r="F25" s="1199">
        <v>316608794.25999999</v>
      </c>
      <c r="G25" s="1199">
        <v>354546991.40999997</v>
      </c>
      <c r="H25" s="1199">
        <v>292532022.30000001</v>
      </c>
      <c r="I25" s="1200">
        <v>185219038</v>
      </c>
    </row>
    <row r="26" spans="1:12" ht="15.75">
      <c r="A26" s="1196">
        <v>22</v>
      </c>
      <c r="B26" s="1197" t="s">
        <v>73</v>
      </c>
      <c r="C26" s="1198">
        <f t="shared" si="0"/>
        <v>582323149.63</v>
      </c>
      <c r="D26" s="1199">
        <f>+'Resumen EEp'!M93</f>
        <v>0</v>
      </c>
      <c r="E26" s="1199">
        <v>0</v>
      </c>
      <c r="F26" s="1199">
        <v>0</v>
      </c>
      <c r="G26" s="1199">
        <v>79938806.039999992</v>
      </c>
      <c r="H26" s="1199">
        <v>278261106.25</v>
      </c>
      <c r="I26" s="1200">
        <v>224123237.34</v>
      </c>
    </row>
    <row r="27" spans="1:12" ht="15.75">
      <c r="A27" s="1196">
        <v>23</v>
      </c>
      <c r="B27" s="1197" t="s">
        <v>290</v>
      </c>
      <c r="C27" s="1198">
        <f t="shared" si="0"/>
        <v>387469499.48000002</v>
      </c>
      <c r="D27" s="1199">
        <f>+'Resumen EEp'!M94</f>
        <v>0</v>
      </c>
      <c r="E27" s="1199">
        <v>0</v>
      </c>
      <c r="F27" s="1199">
        <v>0</v>
      </c>
      <c r="G27" s="1199">
        <v>23446830.300000001</v>
      </c>
      <c r="H27" s="1199">
        <v>177289919.20999998</v>
      </c>
      <c r="I27" s="1200">
        <v>186732749.97</v>
      </c>
    </row>
    <row r="28" spans="1:12" ht="15.75">
      <c r="A28" s="1196">
        <v>24</v>
      </c>
      <c r="B28" s="1197" t="s">
        <v>99</v>
      </c>
      <c r="C28" s="1198">
        <f t="shared" si="0"/>
        <v>260644027.95999998</v>
      </c>
      <c r="D28" s="1199">
        <f>+'Resumen EEp'!M95</f>
        <v>0</v>
      </c>
      <c r="E28" s="1199">
        <v>0</v>
      </c>
      <c r="F28" s="1199">
        <v>0</v>
      </c>
      <c r="G28" s="1199">
        <v>0</v>
      </c>
      <c r="H28" s="1199">
        <v>75662331.959999993</v>
      </c>
      <c r="I28" s="1200">
        <v>184981696</v>
      </c>
    </row>
    <row r="29" spans="1:12" ht="15.75">
      <c r="A29" s="1196">
        <v>25</v>
      </c>
      <c r="B29" s="1197" t="s">
        <v>74</v>
      </c>
      <c r="C29" s="1198">
        <f t="shared" si="0"/>
        <v>248597782.00000003</v>
      </c>
      <c r="D29" s="1199">
        <f>+'Resumen EEp'!M96</f>
        <v>0</v>
      </c>
      <c r="E29" s="1199">
        <v>0</v>
      </c>
      <c r="F29" s="1199">
        <v>4972339.8099999996</v>
      </c>
      <c r="G29" s="1199">
        <v>83471811.99000001</v>
      </c>
      <c r="H29" s="1199">
        <v>64653002.18</v>
      </c>
      <c r="I29" s="1200">
        <v>95500628.020000011</v>
      </c>
    </row>
    <row r="30" spans="1:12" ht="15.75">
      <c r="A30" s="1196">
        <v>26</v>
      </c>
      <c r="B30" s="1197" t="s">
        <v>75</v>
      </c>
      <c r="C30" s="1198">
        <f t="shared" si="0"/>
        <v>114002984.84</v>
      </c>
      <c r="D30" s="1199">
        <f>+'Resumen EEp'!M97</f>
        <v>0</v>
      </c>
      <c r="E30" s="1199">
        <v>0</v>
      </c>
      <c r="F30" s="1199">
        <v>0</v>
      </c>
      <c r="G30" s="1199">
        <v>0</v>
      </c>
      <c r="H30" s="1199">
        <v>19428109.170000002</v>
      </c>
      <c r="I30" s="1200">
        <v>94574875.670000002</v>
      </c>
    </row>
    <row r="31" spans="1:12" ht="15.75">
      <c r="A31" s="1196">
        <v>27</v>
      </c>
      <c r="B31" s="1197" t="s">
        <v>98</v>
      </c>
      <c r="C31" s="1198">
        <f t="shared" si="0"/>
        <v>75538660.520000011</v>
      </c>
      <c r="D31" s="1199">
        <f>+'Resumen EEp'!M98</f>
        <v>0</v>
      </c>
      <c r="E31" s="1199">
        <v>0</v>
      </c>
      <c r="F31" s="1199">
        <v>0</v>
      </c>
      <c r="G31" s="1199">
        <v>0</v>
      </c>
      <c r="H31" s="1199">
        <v>32304560.660000004</v>
      </c>
      <c r="I31" s="1200">
        <v>43234099.859999999</v>
      </c>
    </row>
    <row r="32" spans="1:12" ht="15.75">
      <c r="A32" s="1196">
        <v>28</v>
      </c>
      <c r="B32" s="1197" t="s">
        <v>97</v>
      </c>
      <c r="C32" s="1198">
        <f t="shared" si="0"/>
        <v>65746073.510000005</v>
      </c>
      <c r="D32" s="1199">
        <f>+'Resumen EEp'!M99</f>
        <v>0</v>
      </c>
      <c r="E32" s="1199">
        <v>0</v>
      </c>
      <c r="F32" s="1199">
        <v>0</v>
      </c>
      <c r="G32" s="1199">
        <v>0</v>
      </c>
      <c r="H32" s="1199">
        <v>0</v>
      </c>
      <c r="I32" s="1200">
        <v>65746073.510000005</v>
      </c>
    </row>
    <row r="33" spans="1:11" ht="15.75">
      <c r="A33" s="1196">
        <v>29</v>
      </c>
      <c r="B33" s="1197" t="s">
        <v>76</v>
      </c>
      <c r="C33" s="1198">
        <f t="shared" si="0"/>
        <v>40803540.200000003</v>
      </c>
      <c r="D33" s="1199">
        <f>+'Resumen EEp'!M100</f>
        <v>0</v>
      </c>
      <c r="E33" s="1199">
        <v>0</v>
      </c>
      <c r="F33" s="1199">
        <v>0</v>
      </c>
      <c r="G33" s="1199">
        <v>0</v>
      </c>
      <c r="H33" s="1199">
        <v>0</v>
      </c>
      <c r="I33" s="1200">
        <v>40803540.200000003</v>
      </c>
    </row>
    <row r="34" spans="1:11" s="514" customFormat="1" ht="18" customHeight="1">
      <c r="A34" s="1201" t="s">
        <v>1</v>
      </c>
      <c r="B34" s="1202" t="s">
        <v>1</v>
      </c>
      <c r="C34" s="1203">
        <f>SUM(C5:C33)</f>
        <v>627657390392.68994</v>
      </c>
      <c r="D34" s="1627">
        <f>SUBTOTAL(109,D5:D33)</f>
        <v>43876684869.139992</v>
      </c>
      <c r="E34" s="1627">
        <v>77004349294.410004</v>
      </c>
      <c r="F34" s="1204">
        <f>SUM(F5:F33)</f>
        <v>178992050279.08002</v>
      </c>
      <c r="G34" s="1204">
        <f>SUM(G5:G33)</f>
        <v>169951639552.61996</v>
      </c>
      <c r="H34" s="1204">
        <f>SUM(H5:H33)</f>
        <v>107379267776.09001</v>
      </c>
      <c r="I34" s="1205">
        <f>SUM(I5:I33)</f>
        <v>50453398621.349991</v>
      </c>
      <c r="J34" s="515"/>
      <c r="K34" s="516"/>
    </row>
    <row r="35" spans="1:11" ht="5.25" customHeight="1">
      <c r="A35" s="1706"/>
      <c r="B35" s="1707"/>
      <c r="C35" s="1708"/>
      <c r="D35" s="1628"/>
      <c r="E35" s="1627"/>
      <c r="F35" s="1629"/>
      <c r="G35" s="1629"/>
      <c r="H35" s="1709"/>
      <c r="I35" s="1710"/>
    </row>
    <row r="36" spans="1:11" ht="15">
      <c r="I36" s="462"/>
    </row>
    <row r="37" spans="1:11" ht="15">
      <c r="I37" s="462"/>
    </row>
    <row r="56" ht="42.75" customHeight="1"/>
    <row r="64" ht="74.25" customHeight="1"/>
    <row r="65" spans="2:2" ht="74.25" customHeight="1"/>
    <row r="66" spans="2:2" ht="74.25" customHeight="1"/>
    <row r="67" spans="2:2" ht="74.25" customHeight="1"/>
    <row r="68" spans="2:2" ht="74.25" customHeight="1"/>
    <row r="69" spans="2:2" ht="74.25" customHeight="1">
      <c r="B69" s="418"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312" priority="5" operator="equal">
      <formula>0</formula>
    </cfRule>
  </conditionalFormatting>
  <conditionalFormatting sqref="D5:I5 F6:I33 D6:E34">
    <cfRule type="cellIs" dxfId="311" priority="1" operator="equal">
      <formula>0</formula>
    </cfRule>
  </conditionalFormatting>
  <pageMargins left="0.70866141732283472" right="0.70866141732283472" top="0.74803149606299213" bottom="0.74803149606299213" header="0.31496062992125984" footer="0.31496062992125984"/>
  <pageSetup paperSize="119" scale="37" orientation="portrait"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70" zoomScaleNormal="85" zoomScaleSheetLayoutView="70" workbookViewId="0">
      <selection activeCell="A6" sqref="A6:J27"/>
    </sheetView>
  </sheetViews>
  <sheetFormatPr baseColWidth="10" defaultColWidth="11.42578125" defaultRowHeight="15"/>
  <cols>
    <col min="1" max="1" width="86" style="21" bestFit="1" customWidth="1"/>
    <col min="2" max="2" width="30.5703125" style="21" customWidth="1"/>
    <col min="3" max="4" width="24.85546875" style="21" customWidth="1"/>
    <col min="5" max="5" width="26.42578125" style="21" customWidth="1"/>
    <col min="6" max="6" width="25" style="21" bestFit="1" customWidth="1"/>
    <col min="7" max="16384" width="11.42578125" style="21"/>
  </cols>
  <sheetData>
    <row r="1" spans="1:7" s="715" customFormat="1" ht="64.5" customHeight="1">
      <c r="A1" s="2038" t="s">
        <v>804</v>
      </c>
      <c r="B1" s="2038"/>
      <c r="C1" s="2038"/>
      <c r="D1" s="2038"/>
      <c r="E1" s="2038"/>
      <c r="F1" s="707"/>
      <c r="G1" s="707"/>
    </row>
    <row r="2" spans="1:7" s="715" customFormat="1" ht="19.5" customHeight="1">
      <c r="A2" s="2039" t="str">
        <f>+'Resumen EEp'!O10</f>
        <v>Período: Junio 2023</v>
      </c>
      <c r="B2" s="2039"/>
      <c r="C2" s="2039"/>
      <c r="D2" s="2039"/>
      <c r="E2" s="2039"/>
      <c r="F2" s="707"/>
      <c r="G2" s="707"/>
    </row>
    <row r="3" spans="1:7" ht="12" customHeight="1">
      <c r="F3"/>
      <c r="G3"/>
    </row>
    <row r="4" spans="1:7" s="683" customFormat="1" ht="24.75" customHeight="1">
      <c r="A4" s="1206" t="s">
        <v>256</v>
      </c>
      <c r="B4" s="1207" t="s">
        <v>127</v>
      </c>
      <c r="C4" s="1208" t="s">
        <v>8</v>
      </c>
      <c r="D4" s="682"/>
      <c r="E4" s="682"/>
    </row>
    <row r="5" spans="1:7" s="153" customFormat="1" ht="24.75" customHeight="1">
      <c r="A5" s="1209" t="s">
        <v>674</v>
      </c>
      <c r="B5" s="1593">
        <v>2535682705.8699999</v>
      </c>
      <c r="C5" s="1210">
        <f>+B5/$B$9</f>
        <v>0.57975115545332923</v>
      </c>
      <c r="D5" s="978"/>
      <c r="E5" s="172"/>
    </row>
    <row r="6" spans="1:7" s="153" customFormat="1" ht="20.25" customHeight="1">
      <c r="A6" s="1211" t="s">
        <v>234</v>
      </c>
      <c r="B6" s="1593">
        <v>1233060549.3499999</v>
      </c>
      <c r="C6" s="1210">
        <f>+B6/$B$9</f>
        <v>0.28192339545270745</v>
      </c>
      <c r="D6" s="172"/>
      <c r="E6" s="172"/>
      <c r="F6" s="152"/>
      <c r="G6" s="152"/>
    </row>
    <row r="7" spans="1:7" s="153" customFormat="1" ht="20.25" hidden="1" customHeight="1">
      <c r="A7" s="1211" t="s">
        <v>450</v>
      </c>
      <c r="B7" s="1593">
        <v>0</v>
      </c>
      <c r="C7" s="1210">
        <f>+B7/$B$9</f>
        <v>0</v>
      </c>
      <c r="D7" s="172"/>
      <c r="E7" s="172"/>
      <c r="F7" s="152"/>
      <c r="G7" s="152"/>
    </row>
    <row r="8" spans="1:7" s="153" customFormat="1" ht="20.25" customHeight="1">
      <c r="A8" s="1211" t="s">
        <v>675</v>
      </c>
      <c r="B8" s="1593">
        <v>605000000</v>
      </c>
      <c r="C8" s="1210">
        <f>+B8/$B$9</f>
        <v>0.13832544909396344</v>
      </c>
      <c r="D8" s="172"/>
      <c r="E8" s="172"/>
      <c r="F8" s="152"/>
      <c r="G8" s="152"/>
    </row>
    <row r="9" spans="1:7" s="151" customFormat="1" ht="24.75" customHeight="1">
      <c r="A9" s="1212" t="s">
        <v>1</v>
      </c>
      <c r="B9" s="1213">
        <f>SUM(B5:B8)</f>
        <v>4373743255.2199993</v>
      </c>
      <c r="C9" s="1214">
        <f>SUM(C5:C8)</f>
        <v>1</v>
      </c>
      <c r="D9" s="172"/>
      <c r="E9" s="172"/>
      <c r="F9" s="152"/>
      <c r="G9" s="152"/>
    </row>
    <row r="10" spans="1:7" ht="21">
      <c r="A10" s="144" t="s">
        <v>428</v>
      </c>
      <c r="B10" s="31"/>
      <c r="C10" s="31"/>
      <c r="D10" s="31"/>
      <c r="E10" s="31"/>
      <c r="F10" s="152"/>
    </row>
    <row r="11" spans="1:7">
      <c r="B11" s="31"/>
      <c r="C11" s="31"/>
      <c r="D11" s="31"/>
      <c r="E11" s="31"/>
    </row>
    <row r="12" spans="1:7">
      <c r="B12" s="31"/>
      <c r="C12" s="31"/>
      <c r="D12" s="31"/>
      <c r="E12" s="31"/>
    </row>
    <row r="13" spans="1:7">
      <c r="B13" s="31"/>
      <c r="C13" s="31"/>
      <c r="D13" s="31"/>
      <c r="E13" s="31"/>
    </row>
    <row r="14" spans="1:7">
      <c r="B14" s="31"/>
      <c r="C14" s="31"/>
      <c r="D14" s="31"/>
      <c r="E14" s="31"/>
    </row>
    <row r="15" spans="1:7" ht="83.25" customHeight="1">
      <c r="B15" s="31"/>
      <c r="C15" s="31"/>
      <c r="D15" s="31"/>
      <c r="E15" s="31"/>
    </row>
    <row r="16" spans="1:7" ht="83.25" customHeight="1">
      <c r="B16" s="31"/>
      <c r="C16" s="31"/>
      <c r="D16" s="31"/>
      <c r="E16" s="31"/>
    </row>
    <row r="17" spans="2:8" ht="83.25" customHeight="1">
      <c r="B17" s="31"/>
      <c r="C17" s="31"/>
      <c r="D17" s="31"/>
      <c r="E17" s="31"/>
    </row>
    <row r="18" spans="2:8" ht="83.25" customHeight="1">
      <c r="B18" s="31"/>
      <c r="C18" s="31"/>
      <c r="D18" s="31"/>
      <c r="E18" s="31"/>
    </row>
    <row r="19" spans="2:8" ht="83.25" customHeight="1">
      <c r="B19" s="31"/>
      <c r="C19" s="31"/>
      <c r="D19" s="31"/>
      <c r="E19" s="31"/>
    </row>
    <row r="20" spans="2:8">
      <c r="B20" s="31"/>
      <c r="C20" s="31"/>
      <c r="D20" s="31"/>
      <c r="E20" s="31"/>
    </row>
    <row r="21" spans="2:8">
      <c r="B21" s="31"/>
      <c r="C21" s="31"/>
      <c r="D21" s="31"/>
      <c r="E21" s="31"/>
    </row>
    <row r="22" spans="2:8">
      <c r="B22" s="31"/>
      <c r="C22" s="31"/>
      <c r="D22" s="31"/>
      <c r="E22" s="31"/>
    </row>
    <row r="23" spans="2:8">
      <c r="B23" s="31"/>
      <c r="C23" s="31"/>
      <c r="D23" s="31"/>
      <c r="E23" s="31"/>
    </row>
    <row r="24" spans="2:8">
      <c r="F24" s="31"/>
      <c r="G24" s="31"/>
      <c r="H24" s="31"/>
    </row>
    <row r="25" spans="2:8">
      <c r="F25" s="31"/>
      <c r="G25" s="31"/>
      <c r="H25" s="31"/>
    </row>
    <row r="26" spans="2:8">
      <c r="F26" s="31"/>
      <c r="G26" s="31"/>
      <c r="H26" s="31"/>
    </row>
    <row r="27" spans="2:8">
      <c r="F27" s="31"/>
      <c r="G27" s="31"/>
      <c r="H27" s="31"/>
    </row>
    <row r="28" spans="2:8">
      <c r="F28" s="31"/>
      <c r="G28" s="31"/>
      <c r="H28" s="31"/>
    </row>
    <row r="29" spans="2:8">
      <c r="F29" s="31"/>
      <c r="G29" s="31"/>
      <c r="H29" s="31"/>
    </row>
    <row r="30" spans="2:8">
      <c r="B30" s="31"/>
      <c r="C30" s="31"/>
      <c r="D30" s="31"/>
      <c r="E30" s="31"/>
    </row>
    <row r="31" spans="2:8">
      <c r="B31" s="31"/>
      <c r="C31" s="31"/>
      <c r="D31" s="31"/>
      <c r="E31" s="31"/>
    </row>
    <row r="32" spans="2:8">
      <c r="B32" s="31"/>
      <c r="C32" s="31"/>
      <c r="D32" s="31"/>
      <c r="E32" s="31"/>
    </row>
    <row r="33" spans="2:5">
      <c r="B33" s="31"/>
    </row>
    <row r="34" spans="2:5">
      <c r="B34" s="31"/>
    </row>
    <row r="35" spans="2:5">
      <c r="B35" s="31"/>
    </row>
    <row r="36" spans="2:5">
      <c r="B36" s="31"/>
    </row>
    <row r="37" spans="2:5">
      <c r="B37" s="31"/>
    </row>
    <row r="38" spans="2:5">
      <c r="B38" s="31"/>
    </row>
    <row r="39" spans="2:5">
      <c r="B39" s="31"/>
    </row>
    <row r="40" spans="2:5">
      <c r="B40" s="31"/>
      <c r="C40" s="31"/>
      <c r="D40" s="31"/>
      <c r="E40" s="31"/>
    </row>
    <row r="41" spans="2:5">
      <c r="B41" s="31"/>
      <c r="C41" s="31"/>
      <c r="D41" s="31"/>
      <c r="E41" s="31"/>
    </row>
    <row r="42" spans="2:5">
      <c r="B42" s="31"/>
      <c r="C42" s="31"/>
      <c r="D42" s="31"/>
      <c r="E42" s="31"/>
    </row>
    <row r="43" spans="2:5">
      <c r="B43" s="31"/>
      <c r="C43" s="31"/>
      <c r="D43" s="31"/>
      <c r="E43" s="31"/>
    </row>
    <row r="44" spans="2:5">
      <c r="B44" s="31"/>
      <c r="C44" s="31"/>
      <c r="D44" s="31"/>
      <c r="E44" s="31"/>
    </row>
    <row r="45" spans="2:5">
      <c r="B45" s="31"/>
      <c r="C45" s="31"/>
      <c r="D45" s="31"/>
      <c r="E45" s="31"/>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N75"/>
  <sheetViews>
    <sheetView showGridLines="0" view="pageBreakPreview" zoomScale="60" zoomScaleNormal="85" workbookViewId="0">
      <selection activeCell="A6" sqref="A6:J27"/>
    </sheetView>
  </sheetViews>
  <sheetFormatPr baseColWidth="10" defaultColWidth="11.42578125" defaultRowHeight="14.25"/>
  <cols>
    <col min="1" max="1" width="76.28515625" style="517" customWidth="1"/>
    <col min="2" max="2" width="43.42578125" style="517" customWidth="1"/>
    <col min="3" max="3" width="29.42578125" style="517" customWidth="1"/>
    <col min="4" max="4" width="30.5703125" style="517" customWidth="1"/>
    <col min="5" max="5" width="21.5703125" style="517" customWidth="1"/>
    <col min="6" max="8" width="21.7109375" style="517" customWidth="1"/>
    <col min="9" max="9" width="34.140625" style="517" customWidth="1"/>
    <col min="10" max="10" width="21" style="517" bestFit="1" customWidth="1"/>
    <col min="11" max="16384" width="11.42578125" style="517"/>
  </cols>
  <sheetData>
    <row r="1" spans="1:13" s="716" customFormat="1" ht="63" customHeight="1">
      <c r="A1" s="2040" t="s">
        <v>803</v>
      </c>
      <c r="B1" s="2040"/>
      <c r="C1" s="2040"/>
      <c r="D1" s="2040"/>
      <c r="E1" s="2040"/>
      <c r="F1" s="2040"/>
      <c r="G1" s="2040"/>
      <c r="H1" s="2040"/>
      <c r="I1" s="708"/>
      <c r="J1" s="708"/>
      <c r="K1" s="708"/>
      <c r="L1" s="708"/>
      <c r="M1" s="708"/>
    </row>
    <row r="2" spans="1:13" s="716" customFormat="1" ht="27" customHeight="1">
      <c r="A2" s="2040" t="str">
        <f>+'Resumen EEp'!O10</f>
        <v>Período: Junio 2023</v>
      </c>
      <c r="B2" s="2040"/>
      <c r="C2" s="2040"/>
      <c r="D2" s="2040"/>
      <c r="E2" s="2040"/>
      <c r="F2" s="2040"/>
      <c r="G2" s="2040"/>
      <c r="H2" s="2040"/>
      <c r="I2" s="708"/>
      <c r="J2" s="708"/>
      <c r="K2" s="708"/>
      <c r="L2" s="708"/>
      <c r="M2" s="708"/>
    </row>
    <row r="3" spans="1:13" ht="21.75" customHeight="1">
      <c r="A3" s="383"/>
      <c r="B3" s="383"/>
      <c r="C3" s="383"/>
      <c r="D3" s="383"/>
      <c r="E3" s="383"/>
      <c r="F3" s="383"/>
      <c r="G3" s="383"/>
      <c r="H3" s="383"/>
      <c r="I3" s="383"/>
      <c r="J3" s="383"/>
      <c r="K3" s="383"/>
      <c r="L3" s="383"/>
      <c r="M3" s="383"/>
    </row>
    <row r="4" spans="1:13" s="936" customFormat="1" ht="23.25" customHeight="1">
      <c r="A4" s="934" t="s">
        <v>106</v>
      </c>
      <c r="B4" s="935" t="s">
        <v>127</v>
      </c>
      <c r="C4" s="935" t="s">
        <v>8</v>
      </c>
      <c r="H4" s="937"/>
    </row>
    <row r="5" spans="1:13" s="941" customFormat="1" ht="23.25" customHeight="1">
      <c r="A5" s="938" t="s">
        <v>9</v>
      </c>
      <c r="B5" s="939">
        <f>+'IV.2.7.INV_SFS x Entidad'!B9</f>
        <v>4373743255.2199993</v>
      </c>
      <c r="C5" s="940">
        <f t="shared" ref="C5:C10" si="0">+B5/$B$11</f>
        <v>0.50989562347683215</v>
      </c>
      <c r="H5" s="411"/>
    </row>
    <row r="6" spans="1:13" s="941" customFormat="1" ht="23.25" customHeight="1">
      <c r="A6" s="938" t="s">
        <v>569</v>
      </c>
      <c r="B6" s="939">
        <v>2791797894.6500001</v>
      </c>
      <c r="C6" s="940">
        <f t="shared" si="0"/>
        <v>0.32547075698028505</v>
      </c>
      <c r="H6" s="411"/>
    </row>
    <row r="7" spans="1:13" s="941" customFormat="1" ht="23.25" customHeight="1">
      <c r="A7" s="938" t="s">
        <v>604</v>
      </c>
      <c r="B7" s="939">
        <v>288813229.30000001</v>
      </c>
      <c r="C7" s="940">
        <f t="shared" si="0"/>
        <v>3.3670152322389436E-2</v>
      </c>
      <c r="H7" s="411"/>
    </row>
    <row r="8" spans="1:13" s="941" customFormat="1" ht="23.25" customHeight="1">
      <c r="A8" s="938" t="s">
        <v>603</v>
      </c>
      <c r="B8" s="939">
        <v>102410890.34999999</v>
      </c>
      <c r="C8" s="940">
        <f t="shared" si="0"/>
        <v>1.1939170120127258E-2</v>
      </c>
      <c r="H8" s="411"/>
    </row>
    <row r="9" spans="1:13" s="941" customFormat="1" ht="23.25" customHeight="1">
      <c r="A9" s="938" t="s">
        <v>676</v>
      </c>
      <c r="B9" s="942">
        <v>105020754.47</v>
      </c>
      <c r="C9" s="940">
        <f t="shared" si="0"/>
        <v>1.2243430844866638E-2</v>
      </c>
      <c r="H9" s="411"/>
    </row>
    <row r="10" spans="1:13" s="941" customFormat="1" ht="23.25" customHeight="1">
      <c r="A10" s="938" t="s">
        <v>91</v>
      </c>
      <c r="B10" s="979">
        <v>915936658.53999996</v>
      </c>
      <c r="C10" s="940">
        <f t="shared" si="0"/>
        <v>0.10678086625549946</v>
      </c>
      <c r="H10" s="411"/>
    </row>
    <row r="11" spans="1:13" s="941" customFormat="1" ht="23.25" customHeight="1">
      <c r="A11" s="943" t="s">
        <v>1</v>
      </c>
      <c r="B11" s="944">
        <f>SUM(B5:B10)</f>
        <v>8577722682.5299997</v>
      </c>
      <c r="C11" s="945">
        <f>SUM(C5:C10)</f>
        <v>1</v>
      </c>
      <c r="H11" s="411"/>
      <c r="J11" s="946"/>
    </row>
    <row r="12" spans="1:13" ht="23.25">
      <c r="A12" s="1392" t="s">
        <v>1007</v>
      </c>
      <c r="B12" s="1393"/>
      <c r="C12" s="941"/>
      <c r="D12" s="941"/>
      <c r="E12" s="518"/>
      <c r="F12" s="518"/>
      <c r="H12" s="383"/>
    </row>
    <row r="13" spans="1:13">
      <c r="A13" s="518"/>
      <c r="B13" s="518"/>
      <c r="C13" s="518"/>
      <c r="D13" s="518"/>
      <c r="E13" s="518"/>
      <c r="F13" s="518"/>
      <c r="G13" s="518"/>
      <c r="H13" s="383"/>
    </row>
    <row r="14" spans="1:13">
      <c r="B14" s="518"/>
      <c r="C14" s="518"/>
      <c r="D14" s="518"/>
      <c r="E14" s="518"/>
      <c r="F14" s="518"/>
      <c r="G14" s="518"/>
      <c r="H14" s="383"/>
    </row>
    <row r="15" spans="1:13">
      <c r="B15" s="518"/>
      <c r="C15" s="518"/>
      <c r="D15" s="518"/>
      <c r="E15" s="518"/>
      <c r="F15" s="518"/>
      <c r="G15" s="518"/>
      <c r="H15" s="383"/>
    </row>
    <row r="16" spans="1:13">
      <c r="B16" s="518"/>
      <c r="C16" s="518"/>
      <c r="D16" s="518"/>
      <c r="E16" s="518"/>
      <c r="F16" s="518"/>
      <c r="G16" s="518"/>
      <c r="H16" s="383"/>
    </row>
    <row r="17" spans="2:14">
      <c r="B17" s="518"/>
      <c r="C17" s="518"/>
      <c r="D17" s="518"/>
      <c r="E17" s="518"/>
      <c r="F17" s="518"/>
      <c r="G17" s="518"/>
      <c r="H17" s="383"/>
    </row>
    <row r="18" spans="2:14">
      <c r="B18" s="518"/>
      <c r="C18" s="518"/>
      <c r="D18" s="518"/>
      <c r="E18" s="518"/>
      <c r="F18" s="518"/>
      <c r="G18" s="518"/>
      <c r="H18" s="383"/>
    </row>
    <row r="19" spans="2:14">
      <c r="B19" s="518"/>
      <c r="C19" s="518"/>
      <c r="D19" s="518"/>
      <c r="E19" s="518"/>
      <c r="F19" s="518"/>
      <c r="G19" s="518"/>
      <c r="H19" s="518"/>
    </row>
    <row r="20" spans="2:14">
      <c r="B20" s="518"/>
      <c r="C20" s="518"/>
      <c r="D20" s="518"/>
      <c r="E20" s="518"/>
      <c r="F20" s="518"/>
      <c r="G20" s="518"/>
      <c r="H20" s="518"/>
    </row>
    <row r="21" spans="2:14">
      <c r="B21" s="518"/>
      <c r="C21" s="518"/>
      <c r="D21" s="518"/>
      <c r="E21" s="518"/>
      <c r="F21" s="518"/>
      <c r="G21" s="518"/>
      <c r="H21" s="518"/>
    </row>
    <row r="22" spans="2:14">
      <c r="B22" s="518"/>
      <c r="C22" s="518"/>
      <c r="D22" s="518"/>
      <c r="E22" s="518"/>
      <c r="F22" s="518"/>
      <c r="G22" s="518"/>
      <c r="H22" s="518"/>
    </row>
    <row r="23" spans="2:14">
      <c r="B23" s="518"/>
      <c r="C23" s="518"/>
      <c r="D23" s="518"/>
      <c r="E23" s="518"/>
      <c r="F23" s="518"/>
      <c r="G23" s="518"/>
      <c r="H23" s="518"/>
    </row>
    <row r="24" spans="2:14">
      <c r="B24" s="518"/>
      <c r="C24" s="518"/>
      <c r="D24" s="518"/>
      <c r="E24" s="518"/>
      <c r="F24" s="518"/>
      <c r="G24" s="518"/>
      <c r="H24" s="518"/>
    </row>
    <row r="25" spans="2:14">
      <c r="B25" s="518"/>
      <c r="C25" s="518"/>
      <c r="D25" s="518"/>
      <c r="E25" s="518"/>
      <c r="F25" s="518"/>
      <c r="G25" s="518"/>
      <c r="H25" s="518"/>
    </row>
    <row r="26" spans="2:14">
      <c r="B26" s="518"/>
      <c r="C26" s="518"/>
      <c r="D26" s="518"/>
      <c r="E26" s="518"/>
      <c r="F26" s="518"/>
      <c r="G26" s="518"/>
      <c r="H26" s="518"/>
    </row>
    <row r="27" spans="2:14" ht="93.75" customHeight="1">
      <c r="B27" s="518"/>
      <c r="C27" s="518"/>
      <c r="D27" s="518"/>
      <c r="E27" s="518"/>
      <c r="F27" s="518"/>
      <c r="G27" s="518"/>
      <c r="H27" s="518"/>
    </row>
    <row r="28" spans="2:14" ht="93.75" customHeight="1">
      <c r="B28" s="518"/>
      <c r="C28" s="518"/>
      <c r="D28" s="518"/>
      <c r="E28" s="518"/>
      <c r="F28" s="518"/>
      <c r="G28" s="518"/>
      <c r="H28" s="518"/>
    </row>
    <row r="29" spans="2:14" ht="93.75" customHeight="1">
      <c r="B29" s="518"/>
      <c r="C29" s="518"/>
      <c r="D29" s="518"/>
      <c r="E29" s="518"/>
      <c r="F29" s="518"/>
      <c r="G29" s="518"/>
      <c r="H29" s="518"/>
    </row>
    <row r="30" spans="2:14" ht="93.75" customHeight="1">
      <c r="B30" s="518"/>
      <c r="C30" s="518"/>
      <c r="D30" s="518"/>
      <c r="E30" s="518"/>
      <c r="F30" s="518"/>
      <c r="G30" s="518"/>
      <c r="H30" s="518"/>
    </row>
    <row r="31" spans="2:14">
      <c r="G31" s="518"/>
      <c r="H31" s="518"/>
      <c r="K31" s="518"/>
      <c r="L31" s="518"/>
      <c r="M31" s="518"/>
      <c r="N31" s="518"/>
    </row>
    <row r="32" spans="2:14">
      <c r="G32" s="518"/>
      <c r="H32" s="518"/>
      <c r="K32" s="518"/>
      <c r="L32" s="518"/>
      <c r="M32" s="518"/>
      <c r="N32" s="518"/>
    </row>
    <row r="33" spans="2:14">
      <c r="G33" s="518"/>
      <c r="H33" s="518"/>
      <c r="K33" s="518"/>
      <c r="L33" s="518"/>
      <c r="M33" s="518"/>
      <c r="N33" s="518"/>
    </row>
    <row r="34" spans="2:14">
      <c r="G34" s="518"/>
      <c r="H34" s="518"/>
      <c r="K34" s="518"/>
      <c r="L34" s="518"/>
      <c r="M34" s="518"/>
      <c r="N34" s="518"/>
    </row>
    <row r="35" spans="2:14">
      <c r="G35" s="518"/>
      <c r="H35" s="518"/>
      <c r="K35" s="518"/>
      <c r="L35" s="518"/>
      <c r="M35" s="518"/>
      <c r="N35" s="518"/>
    </row>
    <row r="36" spans="2:14">
      <c r="G36" s="518"/>
      <c r="H36" s="518"/>
      <c r="K36" s="518"/>
      <c r="L36" s="518"/>
      <c r="M36" s="518"/>
      <c r="N36" s="518"/>
    </row>
    <row r="37" spans="2:14">
      <c r="B37" s="518"/>
      <c r="C37" s="518"/>
      <c r="D37" s="518"/>
      <c r="E37" s="518"/>
      <c r="F37" s="518"/>
      <c r="G37" s="518"/>
      <c r="H37" s="518"/>
      <c r="K37" s="518"/>
    </row>
    <row r="38" spans="2:14" ht="27.75">
      <c r="B38" s="518"/>
      <c r="C38" s="518"/>
      <c r="D38" s="519"/>
      <c r="E38" s="519"/>
      <c r="F38" s="519"/>
      <c r="G38" s="518"/>
      <c r="H38" s="518"/>
      <c r="K38" s="518"/>
    </row>
    <row r="39" spans="2:14">
      <c r="B39" s="518"/>
      <c r="C39" s="518"/>
      <c r="D39" s="518"/>
      <c r="E39" s="518"/>
      <c r="F39" s="518"/>
      <c r="G39" s="518"/>
      <c r="H39" s="518"/>
      <c r="K39" s="518"/>
    </row>
    <row r="40" spans="2:14">
      <c r="B40" s="518"/>
      <c r="H40" s="518"/>
      <c r="K40" s="518"/>
    </row>
    <row r="41" spans="2:14">
      <c r="B41" s="518"/>
      <c r="H41" s="518"/>
      <c r="K41" s="518"/>
    </row>
    <row r="42" spans="2:14">
      <c r="B42" s="518"/>
      <c r="H42" s="518"/>
    </row>
    <row r="43" spans="2:14">
      <c r="B43" s="518"/>
      <c r="H43" s="518"/>
    </row>
    <row r="44" spans="2:14">
      <c r="B44" s="518"/>
      <c r="H44" s="518"/>
    </row>
    <row r="45" spans="2:14">
      <c r="B45" s="518"/>
      <c r="C45" s="518"/>
      <c r="D45" s="518"/>
      <c r="E45" s="518"/>
      <c r="F45" s="518"/>
      <c r="G45" s="518"/>
    </row>
    <row r="46" spans="2:14">
      <c r="B46" s="518"/>
      <c r="C46" s="518"/>
      <c r="D46" s="518"/>
      <c r="E46" s="518"/>
      <c r="F46" s="518"/>
      <c r="G46" s="518"/>
    </row>
    <row r="47" spans="2:14">
      <c r="B47" s="518"/>
      <c r="C47" s="518"/>
      <c r="D47" s="518"/>
      <c r="E47" s="518"/>
      <c r="F47" s="518"/>
      <c r="G47" s="518"/>
    </row>
    <row r="48" spans="2:14">
      <c r="B48" s="518"/>
      <c r="C48" s="518"/>
      <c r="D48" s="518"/>
      <c r="E48" s="518"/>
      <c r="F48" s="518"/>
      <c r="G48" s="518"/>
    </row>
    <row r="49" spans="2:7">
      <c r="B49" s="518"/>
      <c r="C49" s="518"/>
      <c r="D49" s="518"/>
      <c r="E49" s="518"/>
      <c r="F49" s="518"/>
      <c r="G49" s="518"/>
    </row>
    <row r="50" spans="2:7">
      <c r="B50" s="518"/>
      <c r="C50" s="518"/>
      <c r="D50" s="518"/>
      <c r="E50" s="518"/>
      <c r="F50" s="518"/>
      <c r="G50" s="518"/>
    </row>
    <row r="51" spans="2:7">
      <c r="B51" s="518"/>
      <c r="C51" s="518"/>
      <c r="D51" s="518"/>
      <c r="E51" s="518"/>
      <c r="F51" s="518"/>
      <c r="G51" s="518"/>
    </row>
    <row r="52" spans="2:7">
      <c r="B52" s="518"/>
      <c r="C52" s="518"/>
      <c r="D52" s="518"/>
      <c r="E52" s="518"/>
      <c r="F52" s="518"/>
      <c r="G52" s="518"/>
    </row>
    <row r="53" spans="2:7">
      <c r="B53" s="518"/>
      <c r="C53" s="518"/>
      <c r="D53" s="518"/>
      <c r="E53" s="518"/>
      <c r="F53" s="518"/>
      <c r="G53" s="518"/>
    </row>
    <row r="54" spans="2:7">
      <c r="B54" s="518"/>
      <c r="C54" s="518"/>
      <c r="D54" s="518"/>
      <c r="E54" s="518"/>
      <c r="F54" s="518"/>
      <c r="G54" s="518"/>
    </row>
    <row r="55" spans="2:7">
      <c r="B55" s="518"/>
      <c r="C55" s="518"/>
      <c r="D55" s="518"/>
      <c r="E55" s="518"/>
      <c r="F55" s="518"/>
      <c r="G55" s="518"/>
    </row>
    <row r="56" spans="2:7">
      <c r="B56" s="518"/>
      <c r="C56" s="518"/>
      <c r="D56" s="518"/>
      <c r="E56" s="518"/>
      <c r="F56" s="518"/>
      <c r="G56" s="518"/>
    </row>
    <row r="57" spans="2:7">
      <c r="B57" s="518"/>
      <c r="C57" s="518"/>
      <c r="D57" s="518"/>
      <c r="E57" s="518"/>
      <c r="F57" s="518"/>
      <c r="G57" s="518"/>
    </row>
    <row r="58" spans="2:7">
      <c r="B58" s="518"/>
      <c r="C58" s="518"/>
      <c r="D58" s="518"/>
      <c r="E58" s="518"/>
      <c r="F58" s="518"/>
      <c r="G58" s="518"/>
    </row>
    <row r="59" spans="2:7">
      <c r="B59" s="518"/>
      <c r="C59" s="518"/>
      <c r="D59" s="518"/>
      <c r="E59" s="518"/>
      <c r="F59" s="518"/>
      <c r="G59" s="518"/>
    </row>
    <row r="60" spans="2:7">
      <c r="B60" s="518"/>
      <c r="C60" s="518"/>
      <c r="D60" s="518"/>
      <c r="E60" s="518"/>
      <c r="F60" s="518"/>
      <c r="G60" s="518"/>
    </row>
    <row r="61" spans="2:7">
      <c r="B61" s="518"/>
      <c r="C61" s="518"/>
      <c r="D61" s="518"/>
      <c r="E61" s="518"/>
      <c r="F61" s="518"/>
      <c r="G61" s="518"/>
    </row>
    <row r="62" spans="2:7">
      <c r="B62" s="518"/>
      <c r="C62" s="518"/>
      <c r="D62" s="518"/>
      <c r="E62" s="518"/>
      <c r="F62" s="518"/>
      <c r="G62" s="518"/>
    </row>
    <row r="63" spans="2:7">
      <c r="B63" s="518"/>
      <c r="C63" s="518"/>
      <c r="D63" s="518"/>
      <c r="E63" s="518"/>
      <c r="F63" s="518"/>
      <c r="G63" s="518"/>
    </row>
    <row r="64" spans="2:7">
      <c r="B64" s="518"/>
      <c r="C64" s="518"/>
      <c r="D64" s="518"/>
      <c r="E64" s="518"/>
      <c r="F64" s="518"/>
      <c r="G64" s="518"/>
    </row>
    <row r="65" spans="2:7">
      <c r="B65" s="518"/>
      <c r="C65" s="518"/>
      <c r="D65" s="518"/>
      <c r="E65" s="518"/>
      <c r="F65" s="518"/>
      <c r="G65" s="518"/>
    </row>
    <row r="66" spans="2:7">
      <c r="B66" s="518"/>
      <c r="C66" s="518"/>
      <c r="D66" s="518"/>
      <c r="E66" s="518"/>
      <c r="F66" s="518"/>
      <c r="G66" s="518"/>
    </row>
    <row r="67" spans="2:7">
      <c r="B67" s="518"/>
      <c r="C67" s="518"/>
      <c r="D67" s="518"/>
      <c r="E67" s="518"/>
      <c r="F67" s="518"/>
      <c r="G67" s="518"/>
    </row>
    <row r="68" spans="2:7">
      <c r="B68" s="518"/>
      <c r="C68" s="518"/>
      <c r="D68" s="518"/>
      <c r="E68" s="518"/>
      <c r="F68" s="518"/>
      <c r="G68" s="518"/>
    </row>
    <row r="69" spans="2:7">
      <c r="B69" s="518"/>
      <c r="C69" s="518"/>
      <c r="D69" s="518"/>
      <c r="E69" s="518"/>
      <c r="F69" s="518"/>
      <c r="G69" s="518"/>
    </row>
    <row r="70" spans="2:7">
      <c r="B70" s="518"/>
      <c r="C70" s="518"/>
      <c r="D70" s="518"/>
      <c r="E70" s="518"/>
      <c r="F70" s="518"/>
      <c r="G70" s="518"/>
    </row>
    <row r="71" spans="2:7">
      <c r="B71" s="518"/>
      <c r="C71" s="518"/>
      <c r="D71" s="518"/>
      <c r="E71" s="518"/>
      <c r="F71" s="518"/>
      <c r="G71" s="518"/>
    </row>
    <row r="72" spans="2:7">
      <c r="B72" s="518"/>
      <c r="C72" s="518"/>
      <c r="D72" s="518"/>
      <c r="E72" s="518"/>
      <c r="F72" s="518"/>
      <c r="G72" s="518"/>
    </row>
    <row r="73" spans="2:7">
      <c r="B73" s="518"/>
      <c r="C73" s="518"/>
      <c r="D73" s="518"/>
      <c r="E73" s="518"/>
      <c r="F73" s="518"/>
      <c r="G73" s="518"/>
    </row>
    <row r="74" spans="2:7">
      <c r="B74" s="518"/>
      <c r="C74" s="518"/>
      <c r="D74" s="518"/>
      <c r="E74" s="518"/>
      <c r="F74" s="518"/>
      <c r="G74" s="518"/>
    </row>
    <row r="75" spans="2:7">
      <c r="B75" s="518"/>
      <c r="C75" s="518"/>
      <c r="D75" s="518"/>
      <c r="E75" s="518"/>
      <c r="F75" s="518"/>
      <c r="G75" s="518"/>
    </row>
  </sheetData>
  <mergeCells count="2">
    <mergeCell ref="A1:H1"/>
    <mergeCell ref="A2:H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2"/>
  <sheetViews>
    <sheetView showGridLines="0" view="pageBreakPreview" zoomScale="55" zoomScaleNormal="70" zoomScaleSheetLayoutView="55" workbookViewId="0">
      <selection activeCell="A6" sqref="A6:J27"/>
    </sheetView>
  </sheetViews>
  <sheetFormatPr baseColWidth="10" defaultColWidth="11.42578125" defaultRowHeight="15"/>
  <cols>
    <col min="1" max="1" width="30.5703125" style="17" customWidth="1"/>
    <col min="2" max="2" width="39" style="17" customWidth="1"/>
    <col min="3" max="3" width="38.140625" style="17" customWidth="1"/>
    <col min="4" max="4" width="37.42578125" style="17" hidden="1" customWidth="1"/>
    <col min="5" max="5" width="23.140625" style="1635" hidden="1" customWidth="1"/>
    <col min="6" max="6" width="59" style="17" customWidth="1"/>
    <col min="7" max="7" width="30" style="17" customWidth="1"/>
    <col min="8" max="8" width="29.140625" style="17" customWidth="1"/>
    <col min="9" max="10" width="19.28515625" style="17" customWidth="1"/>
    <col min="11" max="11" width="16.5703125" style="17" customWidth="1"/>
    <col min="12" max="12" width="19.7109375" style="17" customWidth="1"/>
    <col min="13" max="13" width="18.28515625" style="17" bestFit="1" customWidth="1"/>
    <col min="14" max="16384" width="11.42578125" style="17"/>
  </cols>
  <sheetData>
    <row r="1" spans="1:13" s="707" customFormat="1" ht="79.5" customHeight="1">
      <c r="A1" s="2041" t="s">
        <v>709</v>
      </c>
      <c r="B1" s="2041"/>
      <c r="C1" s="2041"/>
      <c r="D1" s="2041"/>
      <c r="E1" s="2041"/>
      <c r="F1" s="2041"/>
      <c r="G1" s="2041"/>
      <c r="H1" s="2041"/>
      <c r="I1" s="2041"/>
      <c r="J1" s="2041"/>
      <c r="K1" s="2041"/>
    </row>
    <row r="2" spans="1:13" s="707" customFormat="1" ht="33.75" customHeight="1">
      <c r="A2" s="2043" t="str">
        <f>+'Resumen EEp'!O4</f>
        <v>Período:  Diciembre 2008 - Junio 2023</v>
      </c>
      <c r="B2" s="2043"/>
      <c r="C2" s="2043"/>
      <c r="D2" s="2043"/>
      <c r="E2" s="2043"/>
      <c r="F2" s="2043"/>
      <c r="G2" s="2043"/>
      <c r="H2" s="2043"/>
      <c r="I2" s="2043"/>
      <c r="J2" s="2043"/>
      <c r="K2" s="2043"/>
    </row>
    <row r="3" spans="1:13" customFormat="1" ht="18" customHeight="1">
      <c r="A3" s="2042"/>
      <c r="B3" s="2042"/>
      <c r="C3" s="2042"/>
      <c r="D3" s="2042"/>
      <c r="E3" s="2042"/>
      <c r="F3" s="2042"/>
      <c r="G3" s="2042"/>
      <c r="H3" s="2042"/>
      <c r="I3" s="2042"/>
      <c r="J3" s="2042"/>
      <c r="K3" s="2042"/>
      <c r="L3" s="28"/>
      <c r="M3" s="28"/>
    </row>
    <row r="4" spans="1:13" ht="62.25" customHeight="1">
      <c r="A4" s="1215" t="s">
        <v>0</v>
      </c>
      <c r="B4" s="1216" t="s">
        <v>286</v>
      </c>
      <c r="C4" s="1216" t="s">
        <v>257</v>
      </c>
      <c r="D4" s="1631" t="s">
        <v>839</v>
      </c>
      <c r="E4" s="1633" t="s">
        <v>1129</v>
      </c>
      <c r="F4" s="684"/>
      <c r="G4" s="684"/>
      <c r="H4" s="684"/>
      <c r="I4" s="684"/>
      <c r="J4" s="684"/>
      <c r="K4" s="668"/>
    </row>
    <row r="5" spans="1:13" customFormat="1" ht="30" customHeight="1">
      <c r="A5" s="1217">
        <v>2008</v>
      </c>
      <c r="B5" s="1218">
        <f>+'IV.1.3. Ingr y egr SDSS'!C6</f>
        <v>2203369531</v>
      </c>
      <c r="C5" s="1219">
        <f>+'IV.1.3. Ingr y egr SDSS'!I6</f>
        <v>2556770326.0999999</v>
      </c>
      <c r="D5" s="1630" t="e">
        <f>+#REF!*1000000</f>
        <v>#REF!</v>
      </c>
      <c r="E5" s="1632" t="e">
        <f>+Tabla33[[#This Row],[Aporte Gobierno (Presupuestado)]]/Tabla33[[#This Row],[Columna1]]</f>
        <v>#REF!</v>
      </c>
      <c r="F5" s="9"/>
      <c r="G5" s="9"/>
      <c r="H5" s="9"/>
      <c r="I5" s="9"/>
      <c r="J5" s="9"/>
      <c r="K5" s="30"/>
    </row>
    <row r="6" spans="1:13" customFormat="1" ht="30" customHeight="1">
      <c r="A6" s="1217">
        <v>2009</v>
      </c>
      <c r="B6" s="1218">
        <f>+'IV.1.3. Ingr y egr SDSS'!C7</f>
        <v>3190675855.0100002</v>
      </c>
      <c r="C6" s="1219">
        <f>+'IV.1.3. Ingr y egr SDSS'!I7</f>
        <v>2723337644.3600001</v>
      </c>
      <c r="D6" s="1630" t="e">
        <f>+#REF!*1000000</f>
        <v>#REF!</v>
      </c>
      <c r="E6" s="1632" t="e">
        <f>+Tabla33[[#This Row],[Aporte Gobierno (Presupuestado)]]/Tabla33[[#This Row],[Columna1]]</f>
        <v>#REF!</v>
      </c>
      <c r="F6" s="9"/>
      <c r="G6" s="9"/>
      <c r="H6" s="9"/>
      <c r="I6" s="9"/>
      <c r="J6" s="9"/>
      <c r="K6" s="30"/>
    </row>
    <row r="7" spans="1:13" customFormat="1" ht="30" customHeight="1">
      <c r="A7" s="1217">
        <v>2010</v>
      </c>
      <c r="B7" s="1218">
        <f>+'IV.1.3. Ingr y egr SDSS'!C8</f>
        <v>3736675849.46</v>
      </c>
      <c r="C7" s="1219">
        <f>+'IV.1.3. Ingr y egr SDSS'!I8</f>
        <v>3444380482.9799995</v>
      </c>
      <c r="D7" s="1630" t="e">
        <f>+#REF!*1000000</f>
        <v>#REF!</v>
      </c>
      <c r="E7" s="1632" t="e">
        <f>+Tabla33[[#This Row],[Aporte Gobierno (Presupuestado)]]/Tabla33[[#This Row],[Columna1]]</f>
        <v>#REF!</v>
      </c>
      <c r="F7" s="9"/>
      <c r="G7" s="9"/>
      <c r="H7" s="9"/>
      <c r="I7" s="9"/>
      <c r="J7" s="9"/>
      <c r="K7" s="30"/>
    </row>
    <row r="8" spans="1:13" customFormat="1" ht="30" customHeight="1">
      <c r="A8" s="1217">
        <v>2011</v>
      </c>
      <c r="B8" s="1218">
        <f>+'IV.1.3. Ingr y egr SDSS'!C9</f>
        <v>4134675852</v>
      </c>
      <c r="C8" s="1219">
        <f>+'IV.1.3. Ingr y egr SDSS'!I9</f>
        <v>4363872025.2399998</v>
      </c>
      <c r="D8" s="1630" t="e">
        <f>+#REF!*1000000</f>
        <v>#REF!</v>
      </c>
      <c r="E8" s="1632" t="e">
        <f>+Tabla33[[#This Row],[Aporte Gobierno (Presupuestado)]]/Tabla33[[#This Row],[Columna1]]</f>
        <v>#REF!</v>
      </c>
      <c r="F8" s="9"/>
      <c r="G8" s="9"/>
      <c r="H8" s="9"/>
      <c r="I8" s="9"/>
      <c r="J8" s="9"/>
      <c r="K8" s="30"/>
    </row>
    <row r="9" spans="1:13" customFormat="1" ht="30" customHeight="1">
      <c r="A9" s="1217">
        <v>2012</v>
      </c>
      <c r="B9" s="1218">
        <f>+'IV.1.3. Ingr y egr SDSS'!C10</f>
        <v>4599999999.96</v>
      </c>
      <c r="C9" s="1219">
        <f>+'IV.1.3. Ingr y egr SDSS'!I10</f>
        <v>4742082647.7799997</v>
      </c>
      <c r="D9" s="1630" t="e">
        <f>+#REF!*1000000</f>
        <v>#REF!</v>
      </c>
      <c r="E9" s="1632" t="e">
        <f>+Tabla33[[#This Row],[Aporte Gobierno (Presupuestado)]]/Tabla33[[#This Row],[Columna1]]</f>
        <v>#REF!</v>
      </c>
      <c r="F9" s="9"/>
      <c r="G9" s="9"/>
      <c r="H9" s="9"/>
      <c r="I9" s="9"/>
      <c r="J9" s="9"/>
      <c r="K9" s="30"/>
    </row>
    <row r="10" spans="1:13" customFormat="1" ht="30" customHeight="1">
      <c r="A10" s="1217">
        <v>2013</v>
      </c>
      <c r="B10" s="1218">
        <f>+'IV.1.3. Ingr y egr SDSS'!C11</f>
        <v>5302610000</v>
      </c>
      <c r="C10" s="1219">
        <f>+'IV.1.3. Ingr y egr SDSS'!I11</f>
        <v>5215203784.9399996</v>
      </c>
      <c r="D10" s="1630" t="e">
        <f>+#REF!*1000000</f>
        <v>#REF!</v>
      </c>
      <c r="E10" s="1632" t="e">
        <f>+Tabla33[[#This Row],[Aporte Gobierno (Presupuestado)]]/Tabla33[[#This Row],[Columna1]]</f>
        <v>#REF!</v>
      </c>
      <c r="F10" s="9"/>
      <c r="G10" s="9"/>
      <c r="H10" s="9"/>
      <c r="I10" s="9"/>
      <c r="J10" s="9"/>
      <c r="K10" s="30"/>
    </row>
    <row r="11" spans="1:13" customFormat="1" ht="30" customHeight="1">
      <c r="A11" s="1217">
        <v>2014</v>
      </c>
      <c r="B11" s="1218">
        <f>+'IV.1.3. Ingr y egr SDSS'!C12</f>
        <v>6839999499</v>
      </c>
      <c r="C11" s="1219">
        <f>+'IV.1.3. Ingr y egr SDSS'!I12</f>
        <v>7378610518.96</v>
      </c>
      <c r="D11" s="1630" t="e">
        <f>+#REF!*1000000</f>
        <v>#REF!</v>
      </c>
      <c r="E11" s="1632" t="e">
        <f>+Tabla33[[#This Row],[Aporte Gobierno (Presupuestado)]]/Tabla33[[#This Row],[Columna1]]</f>
        <v>#REF!</v>
      </c>
      <c r="F11" s="9"/>
      <c r="G11" s="9"/>
      <c r="H11" s="9"/>
      <c r="I11" s="9"/>
      <c r="J11" s="9"/>
      <c r="K11" s="30"/>
    </row>
    <row r="12" spans="1:13" customFormat="1" ht="30" customHeight="1">
      <c r="A12" s="1217">
        <v>2015</v>
      </c>
      <c r="B12" s="1218">
        <f>+'IV.1.3. Ingr y egr SDSS'!C13</f>
        <v>6922811271.25</v>
      </c>
      <c r="C12" s="1219">
        <f>+'IV.1.3. Ingr y egr SDSS'!I13</f>
        <v>6892825210.3000002</v>
      </c>
      <c r="D12" s="1630" t="e">
        <f>+#REF!*1000000</f>
        <v>#REF!</v>
      </c>
      <c r="E12" s="1632" t="e">
        <f>+Tabla33[[#This Row],[Aporte Gobierno (Presupuestado)]]/Tabla33[[#This Row],[Columna1]]</f>
        <v>#REF!</v>
      </c>
      <c r="F12" s="9"/>
      <c r="G12" s="9"/>
      <c r="H12" s="9"/>
      <c r="I12" s="9"/>
      <c r="J12" s="9"/>
      <c r="K12" s="30"/>
    </row>
    <row r="13" spans="1:13" customFormat="1" ht="30" customHeight="1">
      <c r="A13" s="1217">
        <v>2016</v>
      </c>
      <c r="B13" s="1218">
        <f>+'IV.1.3. Ingr y egr SDSS'!C14</f>
        <v>8498167479</v>
      </c>
      <c r="C13" s="1219">
        <f>+'IV.1.3. Ingr y egr SDSS'!I14</f>
        <v>8178603831.1000004</v>
      </c>
      <c r="D13" s="1630" t="e">
        <f>+#REF!*1000000</f>
        <v>#REF!</v>
      </c>
      <c r="E13" s="1632" t="e">
        <f>+Tabla33[[#This Row],[Aporte Gobierno (Presupuestado)]]/Tabla33[[#This Row],[Columna1]]</f>
        <v>#REF!</v>
      </c>
      <c r="F13" s="9"/>
      <c r="G13" s="9"/>
      <c r="H13" s="9"/>
      <c r="I13" s="9"/>
      <c r="J13" s="9"/>
      <c r="K13" s="30"/>
    </row>
    <row r="14" spans="1:13" customFormat="1" ht="30" customHeight="1">
      <c r="A14" s="1217">
        <v>2017</v>
      </c>
      <c r="B14" s="1218">
        <f>+'IV.1.3. Ingr y egr SDSS'!C15</f>
        <v>8861365332.7000008</v>
      </c>
      <c r="C14" s="1219">
        <f>+'IV.1.3. Ingr y egr SDSS'!I15</f>
        <v>9002153750.7799988</v>
      </c>
      <c r="D14" s="1630" t="e">
        <f>+#REF!*1000000</f>
        <v>#REF!</v>
      </c>
      <c r="E14" s="1632" t="e">
        <f>+Tabla33[[#This Row],[Aporte Gobierno (Presupuestado)]]/Tabla33[[#This Row],[Columna1]]</f>
        <v>#REF!</v>
      </c>
      <c r="F14" s="9"/>
      <c r="G14" s="9"/>
      <c r="H14" s="9"/>
      <c r="I14" s="9"/>
      <c r="J14" s="9"/>
      <c r="K14" s="30"/>
    </row>
    <row r="15" spans="1:13" customFormat="1" ht="30" customHeight="1">
      <c r="A15" s="1217">
        <f>+'IV.1.3. Ingr y egr SDSS'!A16</f>
        <v>2018</v>
      </c>
      <c r="B15" s="1218">
        <f>+'IV.1.3. Ingr y egr SDSS'!C16</f>
        <v>9303031999.3699989</v>
      </c>
      <c r="C15" s="1219">
        <f>+'IV.1.3. Ingr y egr SDSS'!I16</f>
        <v>9656741344.960001</v>
      </c>
      <c r="D15" s="1630" t="e">
        <f>+#REF!*1000000</f>
        <v>#REF!</v>
      </c>
      <c r="E15" s="1632" t="e">
        <f>+Tabla33[[#This Row],[Aporte Gobierno (Presupuestado)]]/Tabla33[[#This Row],[Columna1]]</f>
        <v>#REF!</v>
      </c>
      <c r="F15" s="9"/>
      <c r="G15" s="9"/>
      <c r="H15" s="9"/>
      <c r="I15" s="9"/>
      <c r="J15" s="9"/>
      <c r="K15" s="30"/>
    </row>
    <row r="16" spans="1:13" customFormat="1" ht="30" customHeight="1">
      <c r="A16" s="1217">
        <v>2019</v>
      </c>
      <c r="B16" s="1218">
        <f>+'IV.1.3. Ingr y egr SDSS'!C17</f>
        <v>10073865331.690001</v>
      </c>
      <c r="C16" s="1219">
        <f>+'IV.1.3. Ingr y egr SDSS'!I17</f>
        <v>10092459380.139999</v>
      </c>
      <c r="D16" s="1630" t="e">
        <f>+#REF!*1000000</f>
        <v>#REF!</v>
      </c>
      <c r="E16" s="1632" t="e">
        <f>+Tabla33[[#This Row],[Aporte Gobierno (Presupuestado)]]/Tabla33[[#This Row],[Columna1]]</f>
        <v>#REF!</v>
      </c>
      <c r="F16" s="9"/>
      <c r="G16" s="9"/>
      <c r="H16" s="9"/>
      <c r="I16" s="9"/>
      <c r="J16" s="9"/>
      <c r="K16" s="30"/>
    </row>
    <row r="17" spans="1:11" customFormat="1" ht="30" customHeight="1">
      <c r="A17" s="1217">
        <v>2020</v>
      </c>
      <c r="B17" s="1218">
        <f>+'IV.1.3. Ingr y egr SDSS'!C18</f>
        <v>10800531999.639999</v>
      </c>
      <c r="C17" s="1219">
        <f>+'IV.1.3. Ingr y egr SDSS'!I18</f>
        <v>12108569830.129999</v>
      </c>
      <c r="D17" s="1630" t="e">
        <f>+#REF!*1000000</f>
        <v>#REF!</v>
      </c>
      <c r="E17" s="1632" t="e">
        <f>+Tabla33[[#This Row],[Aporte Gobierno (Presupuestado)]]/Tabla33[[#This Row],[Columna1]]</f>
        <v>#REF!</v>
      </c>
      <c r="F17" s="9"/>
      <c r="G17" s="9"/>
      <c r="H17" s="9"/>
      <c r="I17" s="9"/>
      <c r="J17" s="9"/>
      <c r="K17" s="30"/>
    </row>
    <row r="18" spans="1:11" customFormat="1" ht="30" customHeight="1">
      <c r="A18" s="1217">
        <v>2021</v>
      </c>
      <c r="B18" s="1218">
        <v>16360531999.959999</v>
      </c>
      <c r="C18" s="1219">
        <v>18026955388.759998</v>
      </c>
      <c r="D18" s="1630" t="e">
        <f>+#REF!*1000000</f>
        <v>#REF!</v>
      </c>
      <c r="E18" s="1632" t="e">
        <f>+Tabla33[[#This Row],[Aporte Gobierno (Presupuestado)]]/Tabla33[[#This Row],[Columna1]]</f>
        <v>#REF!</v>
      </c>
      <c r="F18" s="9"/>
      <c r="G18" s="9"/>
      <c r="H18" s="9"/>
      <c r="I18" s="9"/>
      <c r="J18" s="9"/>
      <c r="K18" s="30"/>
    </row>
    <row r="19" spans="1:11" customFormat="1" ht="30" customHeight="1">
      <c r="A19" s="1217">
        <v>2022</v>
      </c>
      <c r="B19" s="1218">
        <v>15455487666.629999</v>
      </c>
      <c r="C19" s="1219">
        <v>18618103739.529999</v>
      </c>
      <c r="D19" s="1630" t="e">
        <f>+#REF!*1000000</f>
        <v>#REF!</v>
      </c>
      <c r="E19" s="1632" t="e">
        <f>+Tabla33[[#This Row],[Aporte Gobierno (Presupuestado)]]/Tabla33[[#This Row],[Columna1]]</f>
        <v>#REF!</v>
      </c>
      <c r="F19" s="9"/>
      <c r="G19" s="9"/>
      <c r="H19" s="9"/>
      <c r="I19" s="9"/>
      <c r="J19" s="9"/>
      <c r="K19" s="30"/>
    </row>
    <row r="20" spans="1:11" customFormat="1" ht="30" customHeight="1">
      <c r="A20" s="1217" t="str">
        <f>+'Resumen EEp'!O9</f>
        <v>Ene-Jun.23</v>
      </c>
      <c r="B20" s="1218">
        <f>+'IV.1.3. Ingr y egr SDSS'!C21</f>
        <v>9197611000.0200005</v>
      </c>
      <c r="C20" s="1219">
        <f>+'IV.1.3. Ingr y egr SDSS'!I21</f>
        <v>9367207622.0499992</v>
      </c>
      <c r="D20" s="1630" t="e">
        <f>+#REF!*1000000</f>
        <v>#REF!</v>
      </c>
      <c r="E20" s="1632" t="e">
        <f>+Tabla33[[#This Row],[Aporte Gobierno (Presupuestado)]]/Tabla33[[#This Row],[Columna1]]</f>
        <v>#REF!</v>
      </c>
      <c r="F20" s="9"/>
      <c r="G20" s="9"/>
      <c r="H20" s="9"/>
      <c r="I20" s="9"/>
      <c r="J20" s="9"/>
    </row>
    <row r="21" spans="1:11" customFormat="1" ht="30" customHeight="1">
      <c r="A21" s="1220" t="s">
        <v>1</v>
      </c>
      <c r="B21" s="1221">
        <f>SUM(B5:B20)</f>
        <v>125481410666.69002</v>
      </c>
      <c r="C21" s="1221">
        <f>SUM(C5:C20)</f>
        <v>132367877528.10999</v>
      </c>
      <c r="D21" s="1630" t="e">
        <f>+#REF!*1000000</f>
        <v>#REF!</v>
      </c>
      <c r="E21" s="1634" t="e">
        <f>+Tabla33[[#This Row],[Aporte Gobierno (Presupuestado)]]/Tabla33[[#This Row],[Columna1]]</f>
        <v>#REF!</v>
      </c>
      <c r="F21" s="9"/>
      <c r="G21" s="9"/>
      <c r="H21" s="9"/>
      <c r="I21" s="9"/>
      <c r="J21" s="9"/>
      <c r="K21" s="17"/>
    </row>
    <row r="22" spans="1:11" customFormat="1">
      <c r="A22" s="87"/>
      <c r="B22" s="87"/>
      <c r="C22" s="87"/>
      <c r="D22" s="9"/>
      <c r="E22" s="42"/>
      <c r="F22" s="9"/>
      <c r="G22" s="9"/>
      <c r="H22" s="9"/>
      <c r="I22" s="9"/>
      <c r="J22" s="9"/>
      <c r="K22" s="9"/>
    </row>
    <row r="23" spans="1:11" customFormat="1">
      <c r="C23" s="9"/>
      <c r="D23" s="9"/>
      <c r="E23" s="42"/>
      <c r="F23" s="9"/>
      <c r="G23" s="9"/>
      <c r="H23" s="9"/>
      <c r="I23" s="9"/>
      <c r="J23" s="9"/>
      <c r="K23" s="9"/>
    </row>
    <row r="24" spans="1:11" customFormat="1">
      <c r="C24" s="9"/>
      <c r="D24" s="9"/>
      <c r="E24" s="42"/>
      <c r="F24" s="9"/>
      <c r="G24" s="9"/>
      <c r="H24" s="9"/>
      <c r="I24" s="9"/>
      <c r="J24" s="9"/>
      <c r="K24" s="9"/>
    </row>
    <row r="25" spans="1:11" customFormat="1">
      <c r="C25" s="9"/>
      <c r="D25" s="9"/>
      <c r="E25" s="42"/>
      <c r="F25" s="9"/>
      <c r="G25" s="9"/>
      <c r="H25" s="9"/>
      <c r="I25" s="9"/>
      <c r="J25" s="9"/>
      <c r="K25" s="9"/>
    </row>
    <row r="26" spans="1:11" customFormat="1">
      <c r="C26" s="9"/>
      <c r="D26" s="9"/>
      <c r="E26" s="42"/>
      <c r="F26" s="9"/>
      <c r="G26" s="9"/>
      <c r="H26" s="9"/>
      <c r="I26" s="9"/>
      <c r="J26" s="9"/>
      <c r="K26" s="9"/>
    </row>
    <row r="27" spans="1:11" customFormat="1">
      <c r="C27" s="9"/>
      <c r="D27" s="9"/>
      <c r="E27" s="42"/>
      <c r="F27" s="9"/>
      <c r="G27" s="9"/>
      <c r="H27" s="9"/>
      <c r="I27" s="9"/>
      <c r="J27" s="9"/>
      <c r="K27" s="9"/>
    </row>
    <row r="28" spans="1:11" customFormat="1">
      <c r="C28" s="9"/>
      <c r="D28" s="9"/>
      <c r="E28" s="42"/>
      <c r="F28" s="9"/>
      <c r="G28" s="9"/>
      <c r="H28" s="9"/>
      <c r="I28" s="9"/>
      <c r="J28" s="9"/>
      <c r="K28" s="9"/>
    </row>
    <row r="29" spans="1:11" customFormat="1">
      <c r="C29" s="9"/>
      <c r="D29" s="9"/>
      <c r="E29" s="42"/>
      <c r="F29" s="9"/>
      <c r="G29" s="9"/>
      <c r="H29" s="9"/>
      <c r="I29" s="9"/>
      <c r="J29" s="9"/>
      <c r="K29" s="9"/>
    </row>
    <row r="30" spans="1:11" customFormat="1">
      <c r="C30" s="9"/>
      <c r="D30" s="9"/>
      <c r="E30" s="42"/>
      <c r="F30" s="9"/>
      <c r="G30" s="9"/>
      <c r="H30" s="9"/>
      <c r="I30" s="9"/>
      <c r="J30" s="9"/>
      <c r="K30" s="9"/>
    </row>
    <row r="31" spans="1:11" customFormat="1">
      <c r="C31" s="9"/>
      <c r="D31" s="9"/>
      <c r="E31" s="42"/>
      <c r="F31" s="9"/>
      <c r="G31" s="9"/>
      <c r="H31" s="9"/>
      <c r="I31" s="9"/>
      <c r="J31" s="9"/>
      <c r="K31" s="9"/>
    </row>
    <row r="32" spans="1:11" customFormat="1">
      <c r="C32" s="9"/>
      <c r="D32" s="9"/>
      <c r="E32" s="42"/>
      <c r="F32" s="9"/>
      <c r="G32" s="9"/>
      <c r="H32" s="9"/>
      <c r="I32" s="9"/>
      <c r="J32" s="9"/>
      <c r="K32" s="9"/>
    </row>
    <row r="33" spans="3:11" customFormat="1">
      <c r="C33" s="9"/>
      <c r="D33" s="9"/>
      <c r="E33" s="42"/>
      <c r="F33" s="9"/>
      <c r="G33" s="9"/>
      <c r="H33" s="9"/>
      <c r="I33" s="9"/>
      <c r="J33" s="9"/>
      <c r="K33" s="9"/>
    </row>
    <row r="34" spans="3:11" customFormat="1">
      <c r="C34" s="9"/>
      <c r="D34" s="9"/>
      <c r="E34" s="42"/>
    </row>
    <row r="35" spans="3:11" customFormat="1">
      <c r="C35" s="9"/>
      <c r="E35" s="42"/>
    </row>
    <row r="36" spans="3:11" customFormat="1">
      <c r="E36" s="42"/>
    </row>
    <row r="37" spans="3:11" customFormat="1">
      <c r="E37" s="42"/>
    </row>
    <row r="38" spans="3:11" customFormat="1">
      <c r="E38" s="42"/>
    </row>
    <row r="39" spans="3:11" customFormat="1">
      <c r="E39" s="42"/>
    </row>
    <row r="40" spans="3:11" customFormat="1">
      <c r="E40" s="42"/>
    </row>
    <row r="41" spans="3:11" customFormat="1">
      <c r="E41" s="42"/>
    </row>
    <row r="42" spans="3:11" customFormat="1">
      <c r="E42" s="42"/>
    </row>
    <row r="43" spans="3:11" customFormat="1">
      <c r="E43" s="42"/>
    </row>
    <row r="44" spans="3:11" customFormat="1">
      <c r="E44" s="42"/>
    </row>
    <row r="45" spans="3:11" customFormat="1">
      <c r="E45" s="42"/>
    </row>
    <row r="46" spans="3:11" customFormat="1">
      <c r="E46" s="42"/>
    </row>
    <row r="47" spans="3:11" customFormat="1">
      <c r="E47" s="42"/>
    </row>
    <row r="48" spans="3:11" customFormat="1">
      <c r="E48" s="42"/>
    </row>
    <row r="49" spans="1:5" customFormat="1">
      <c r="E49" s="42"/>
    </row>
    <row r="50" spans="1:5" customFormat="1">
      <c r="E50" s="42"/>
    </row>
    <row r="51" spans="1:5">
      <c r="A51"/>
      <c r="B51"/>
      <c r="C51"/>
      <c r="D51"/>
    </row>
    <row r="52" spans="1:5">
      <c r="A52"/>
      <c r="B52"/>
      <c r="C52"/>
    </row>
  </sheetData>
  <mergeCells count="3">
    <mergeCell ref="A1:K1"/>
    <mergeCell ref="A3:K3"/>
    <mergeCell ref="A2:K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70" zoomScaleNormal="85" zoomScaleSheetLayoutView="70" workbookViewId="0">
      <selection activeCell="A6" sqref="A6:J27"/>
    </sheetView>
  </sheetViews>
  <sheetFormatPr baseColWidth="10" defaultColWidth="11.42578125" defaultRowHeight="14.25"/>
  <cols>
    <col min="1" max="1" width="19.7109375" style="383" customWidth="1"/>
    <col min="2" max="2" width="32.7109375" style="383" customWidth="1"/>
    <col min="3" max="3" width="19.28515625" style="383" bestFit="1" customWidth="1"/>
    <col min="4" max="4" width="22" style="383" bestFit="1" customWidth="1"/>
    <col min="5" max="8" width="22" style="383" customWidth="1"/>
    <col min="9" max="9" width="27" style="383" customWidth="1"/>
    <col min="10" max="10" width="24.28515625" style="383" customWidth="1"/>
    <col min="11" max="11" width="16.28515625" style="383" customWidth="1"/>
    <col min="12" max="16384" width="11.42578125" style="383"/>
  </cols>
  <sheetData>
    <row r="1" spans="1:10" s="708" customFormat="1" ht="64.5" customHeight="1">
      <c r="A1" s="2044" t="s">
        <v>710</v>
      </c>
      <c r="B1" s="2044"/>
      <c r="C1" s="2044"/>
      <c r="D1" s="2044"/>
      <c r="E1" s="2044"/>
      <c r="F1" s="2044"/>
      <c r="G1" s="2044"/>
      <c r="H1" s="2044"/>
      <c r="I1" s="2044"/>
      <c r="J1" s="2044"/>
    </row>
    <row r="2" spans="1:10" s="708" customFormat="1" ht="23.25">
      <c r="A2" s="2045" t="str">
        <f>+'Resumen EEp'!O7</f>
        <v>Período:  Diciembre 2010 - Junio 2023</v>
      </c>
      <c r="B2" s="2045"/>
      <c r="C2" s="2045"/>
      <c r="D2" s="2045"/>
      <c r="E2" s="2045"/>
      <c r="F2" s="2045"/>
      <c r="G2" s="2045"/>
      <c r="H2" s="2045"/>
      <c r="I2" s="2045"/>
      <c r="J2" s="2045"/>
    </row>
    <row r="3" spans="1:10" ht="8.25" customHeight="1"/>
    <row r="4" spans="1:10" ht="21" customHeight="1">
      <c r="A4" s="780" t="s">
        <v>2</v>
      </c>
      <c r="B4" s="781" t="s">
        <v>457</v>
      </c>
      <c r="C4" s="494"/>
    </row>
    <row r="5" spans="1:10" ht="18">
      <c r="A5" s="930" t="s">
        <v>118</v>
      </c>
      <c r="B5" s="931">
        <f>+'IV.1.3. Ingr y egr SDSS'!J8</f>
        <v>115952658.19999999</v>
      </c>
      <c r="C5" s="494"/>
    </row>
    <row r="6" spans="1:10" ht="18">
      <c r="A6" s="930">
        <v>2011</v>
      </c>
      <c r="B6" s="931">
        <f>+'IV.1.3. Ingr y egr SDSS'!J9</f>
        <v>291946073.39999998</v>
      </c>
      <c r="C6" s="494"/>
    </row>
    <row r="7" spans="1:10" ht="18">
      <c r="A7" s="930" t="s">
        <v>195</v>
      </c>
      <c r="B7" s="931">
        <f>+'IV.1.3. Ingr y egr SDSS'!J10</f>
        <v>331635794.92000002</v>
      </c>
      <c r="C7" s="494"/>
    </row>
    <row r="8" spans="1:10" ht="18">
      <c r="A8" s="930" t="s">
        <v>219</v>
      </c>
      <c r="B8" s="931">
        <f>+'IV.1.3. Ingr y egr SDSS'!J11</f>
        <v>333800248.55999994</v>
      </c>
      <c r="C8" s="494"/>
    </row>
    <row r="9" spans="1:10" ht="18">
      <c r="A9" s="930" t="s">
        <v>223</v>
      </c>
      <c r="B9" s="931">
        <f>+'IV.1.3. Ingr y egr SDSS'!J12</f>
        <v>329249337.19999999</v>
      </c>
      <c r="C9" s="494"/>
    </row>
    <row r="10" spans="1:10" ht="18">
      <c r="A10" s="930" t="s">
        <v>390</v>
      </c>
      <c r="B10" s="931">
        <f>+'IV.1.3. Ingr y egr SDSS'!J13</f>
        <v>335652778.95999998</v>
      </c>
      <c r="C10" s="494"/>
    </row>
    <row r="11" spans="1:10" ht="18">
      <c r="A11" s="930" t="s">
        <v>416</v>
      </c>
      <c r="B11" s="931">
        <f>+'IV.1.3. Ingr y egr SDSS'!J14</f>
        <v>328531909.15999991</v>
      </c>
      <c r="C11" s="494"/>
    </row>
    <row r="12" spans="1:10" ht="18">
      <c r="A12" s="930" t="s">
        <v>421</v>
      </c>
      <c r="B12" s="931">
        <f>+'IV.1.3. Ingr y egr SDSS'!J15</f>
        <v>558973905.84000003</v>
      </c>
      <c r="C12" s="494"/>
    </row>
    <row r="13" spans="1:10" ht="18">
      <c r="A13" s="930" t="s">
        <v>439</v>
      </c>
      <c r="B13" s="931">
        <f>+'IV.1.3. Ingr y egr SDSS'!J16</f>
        <v>758411882.95999992</v>
      </c>
      <c r="C13" s="494"/>
    </row>
    <row r="14" spans="1:10" ht="18">
      <c r="A14" s="930" t="s">
        <v>458</v>
      </c>
      <c r="B14" s="931">
        <f>+'IV.1.3. Ingr y egr SDSS'!J17</f>
        <v>973800800.96999991</v>
      </c>
      <c r="C14" s="494"/>
    </row>
    <row r="15" spans="1:10" ht="18">
      <c r="A15" s="932">
        <v>2020</v>
      </c>
      <c r="B15" s="931">
        <f>+'IV.1.3. Ingr y egr SDSS'!J18</f>
        <v>970014744.09000003</v>
      </c>
      <c r="C15" s="494"/>
    </row>
    <row r="16" spans="1:10" ht="18">
      <c r="A16" s="932">
        <v>2021</v>
      </c>
      <c r="B16" s="931">
        <f>+'IV.1.3. Ingr y egr SDSS'!J19</f>
        <v>854040296.11999989</v>
      </c>
      <c r="C16" s="494"/>
    </row>
    <row r="17" spans="1:3" ht="18">
      <c r="A17" s="932">
        <v>2022</v>
      </c>
      <c r="B17" s="931">
        <f>+'IV.1.3. Ingr y egr SDSS'!J20</f>
        <v>1581951303.1199999</v>
      </c>
      <c r="C17" s="494"/>
    </row>
    <row r="18" spans="1:3" ht="18">
      <c r="A18" s="932" t="str">
        <f>+'IV.2.9.Aport. GOB. y Pagos RS'!A20</f>
        <v>Ene-Jun.23</v>
      </c>
      <c r="B18" s="931">
        <f>+'IV.1.3. Ingr y egr SDSS'!J21</f>
        <v>847281901.99000001</v>
      </c>
      <c r="C18" s="494"/>
    </row>
    <row r="19" spans="1:3" ht="18">
      <c r="A19" s="784" t="s">
        <v>1</v>
      </c>
      <c r="B19" s="933">
        <f>SUM(B5:B18)</f>
        <v>8611243635.4899998</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Q57"/>
  <sheetViews>
    <sheetView showGridLines="0" view="pageBreakPreview" topLeftCell="A6" zoomScale="55" zoomScaleNormal="100" zoomScaleSheetLayoutView="55" workbookViewId="0">
      <selection activeCell="A6" sqref="A6:J27"/>
    </sheetView>
  </sheetViews>
  <sheetFormatPr baseColWidth="10" defaultRowHeight="18"/>
  <cols>
    <col min="1" max="2" width="11.42578125" style="383"/>
    <col min="3" max="3" width="18.85546875" style="383" customWidth="1"/>
    <col min="4" max="4" width="11.42578125" style="383"/>
    <col min="5" max="7" width="21.140625" style="383" customWidth="1"/>
    <col min="8" max="8" width="43.42578125" style="383" customWidth="1"/>
    <col min="9" max="9" width="45.28515625" style="383" customWidth="1"/>
    <col min="10" max="10" width="68.140625" style="383" customWidth="1"/>
    <col min="11" max="11" width="11" style="383" customWidth="1"/>
    <col min="12" max="12" width="47.5703125" style="506" customWidth="1"/>
    <col min="13" max="13" width="42.140625" style="634" customWidth="1"/>
    <col min="14" max="14" width="26.140625" style="634" customWidth="1"/>
    <col min="15" max="15" width="31.85546875" style="634" customWidth="1"/>
    <col min="16" max="16" width="13.5703125" style="635" customWidth="1"/>
    <col min="17" max="17" width="45" style="634" customWidth="1"/>
    <col min="18" max="16384" width="11.42578125" style="383"/>
  </cols>
  <sheetData>
    <row r="5" spans="1:14" ht="39.75" customHeight="1"/>
    <row r="6" spans="1:14" ht="41.25" customHeight="1">
      <c r="A6" s="1861" t="s">
        <v>1177</v>
      </c>
      <c r="B6" s="1862"/>
      <c r="C6" s="1862"/>
      <c r="D6" s="1862"/>
      <c r="E6" s="1862"/>
      <c r="F6" s="1862"/>
      <c r="G6" s="1862"/>
      <c r="H6" s="1862"/>
      <c r="I6" s="1862"/>
      <c r="J6" s="1862"/>
    </row>
    <row r="7" spans="1:14">
      <c r="A7" s="1862"/>
      <c r="B7" s="1862"/>
      <c r="C7" s="1862"/>
      <c r="D7" s="1862"/>
      <c r="E7" s="1862"/>
      <c r="F7" s="1862"/>
      <c r="G7" s="1862"/>
      <c r="H7" s="1862"/>
      <c r="I7" s="1862"/>
      <c r="J7" s="1862"/>
    </row>
    <row r="8" spans="1:14">
      <c r="A8" s="1862"/>
      <c r="B8" s="1862"/>
      <c r="C8" s="1862"/>
      <c r="D8" s="1862"/>
      <c r="E8" s="1862"/>
      <c r="F8" s="1862"/>
      <c r="G8" s="1862"/>
      <c r="H8" s="1862"/>
      <c r="I8" s="1862"/>
      <c r="J8" s="1862"/>
    </row>
    <row r="9" spans="1:14">
      <c r="A9" s="1862"/>
      <c r="B9" s="1862"/>
      <c r="C9" s="1862"/>
      <c r="D9" s="1862"/>
      <c r="E9" s="1862"/>
      <c r="F9" s="1862"/>
      <c r="G9" s="1862"/>
      <c r="H9" s="1862"/>
      <c r="I9" s="1862"/>
      <c r="J9" s="1862"/>
    </row>
    <row r="10" spans="1:14">
      <c r="A10" s="1862"/>
      <c r="B10" s="1862"/>
      <c r="C10" s="1862"/>
      <c r="D10" s="1862"/>
      <c r="E10" s="1862"/>
      <c r="F10" s="1862"/>
      <c r="G10" s="1862"/>
      <c r="H10" s="1862"/>
      <c r="I10" s="1862"/>
      <c r="J10" s="1862"/>
      <c r="L10" s="636"/>
    </row>
    <row r="11" spans="1:14">
      <c r="A11" s="1862"/>
      <c r="B11" s="1862"/>
      <c r="C11" s="1862"/>
      <c r="D11" s="1862"/>
      <c r="E11" s="1862"/>
      <c r="F11" s="1862"/>
      <c r="G11" s="1862"/>
      <c r="H11" s="1862"/>
      <c r="I11" s="1862"/>
      <c r="J11" s="1862"/>
      <c r="L11" s="636"/>
      <c r="M11" s="637"/>
      <c r="N11" s="637"/>
    </row>
    <row r="12" spans="1:14">
      <c r="A12" s="1862"/>
      <c r="B12" s="1862"/>
      <c r="C12" s="1862"/>
      <c r="D12" s="1862"/>
      <c r="E12" s="1862"/>
      <c r="F12" s="1862"/>
      <c r="G12" s="1862"/>
      <c r="H12" s="1862"/>
      <c r="I12" s="1862"/>
      <c r="J12" s="1862"/>
      <c r="L12" s="636"/>
      <c r="M12" s="638">
        <f>+'IV.3.2.Pagos_ SVDS'!B21</f>
        <v>654142634863.31006</v>
      </c>
      <c r="N12" s="637"/>
    </row>
    <row r="13" spans="1:14">
      <c r="A13" s="1862"/>
      <c r="B13" s="1862"/>
      <c r="C13" s="1862"/>
      <c r="D13" s="1862"/>
      <c r="E13" s="1862"/>
      <c r="F13" s="1862"/>
      <c r="G13" s="1862"/>
      <c r="H13" s="1862"/>
      <c r="I13" s="1862"/>
      <c r="J13" s="1862"/>
      <c r="L13" s="639"/>
      <c r="N13" s="640"/>
    </row>
    <row r="14" spans="1:14">
      <c r="A14" s="1862"/>
      <c r="B14" s="1862"/>
      <c r="C14" s="1862"/>
      <c r="D14" s="1862"/>
      <c r="E14" s="1862"/>
      <c r="F14" s="1862"/>
      <c r="G14" s="1862"/>
      <c r="H14" s="1862"/>
      <c r="I14" s="1862"/>
      <c r="J14" s="1862"/>
      <c r="L14" s="639"/>
      <c r="M14" s="785" t="str">
        <f>+Tabla35[[#Headers],[Total]]</f>
        <v>Total</v>
      </c>
      <c r="N14" s="785" t="s">
        <v>8</v>
      </c>
    </row>
    <row r="15" spans="1:14">
      <c r="A15" s="1862"/>
      <c r="B15" s="1862"/>
      <c r="C15" s="1862"/>
      <c r="D15" s="1862"/>
      <c r="E15" s="1862"/>
      <c r="F15" s="1862"/>
      <c r="G15" s="1862"/>
      <c r="H15" s="1862"/>
      <c r="I15" s="1862"/>
      <c r="J15" s="1862"/>
      <c r="L15" s="641" t="str">
        <f>+'IV.3.3.Pagos anuales x cuentas'!A5</f>
        <v xml:space="preserve"> CCI</v>
      </c>
      <c r="M15" s="786">
        <f>+'IV.3.3.Pagos anuales x cuentas'!H5</f>
        <v>571187508308.03003</v>
      </c>
      <c r="N15" s="642">
        <f>+M15/$M$25</f>
        <v>0.79092991761256604</v>
      </c>
    </row>
    <row r="16" spans="1:14">
      <c r="A16" s="1862"/>
      <c r="B16" s="1862"/>
      <c r="C16" s="1862"/>
      <c r="D16" s="1862"/>
      <c r="E16" s="1862"/>
      <c r="F16" s="1862"/>
      <c r="G16" s="1862"/>
      <c r="H16" s="1862"/>
      <c r="I16" s="1862"/>
      <c r="J16" s="1862"/>
      <c r="L16" s="641" t="str">
        <f>+'IV.3.3.Pagos anuales x cuentas'!A6</f>
        <v>Reparto</v>
      </c>
      <c r="M16" s="786">
        <f>+'IV.3.3.Pagos anuales x cuentas'!H6</f>
        <v>26855479589.209</v>
      </c>
      <c r="N16" s="642">
        <f t="shared" ref="N16:N24" si="0">+M16/$M$25</f>
        <v>3.7187091716796232E-2</v>
      </c>
    </row>
    <row r="17" spans="1:17">
      <c r="A17" s="1862"/>
      <c r="B17" s="1862"/>
      <c r="C17" s="1862"/>
      <c r="D17" s="1862"/>
      <c r="E17" s="1862"/>
      <c r="F17" s="1862"/>
      <c r="G17" s="1862"/>
      <c r="H17" s="1862"/>
      <c r="I17" s="1862"/>
      <c r="J17" s="1862"/>
      <c r="L17" s="641" t="str">
        <f>+'IV.3.3.Pagos anuales x cuentas'!A7</f>
        <v>Seguro Vida</v>
      </c>
      <c r="M17" s="786">
        <f>+'IV.3.3.Pagos anuales x cuentas'!H7</f>
        <v>58638997774.389999</v>
      </c>
      <c r="N17" s="642">
        <f t="shared" si="0"/>
        <v>8.1198095203388582E-2</v>
      </c>
    </row>
    <row r="18" spans="1:17">
      <c r="A18" s="1862"/>
      <c r="B18" s="1862"/>
      <c r="C18" s="1862"/>
      <c r="D18" s="1862"/>
      <c r="E18" s="1862"/>
      <c r="F18" s="1862"/>
      <c r="G18" s="1862"/>
      <c r="H18" s="1862"/>
      <c r="I18" s="1862"/>
      <c r="J18" s="1862"/>
      <c r="L18" s="641" t="str">
        <f>+'IV.3.3.Pagos anuales x cuentas'!A8</f>
        <v>Autoseguro IDSS</v>
      </c>
      <c r="M18" s="786">
        <f>+'IV.3.3.Pagos anuales x cuentas'!H8</f>
        <v>5938127776.8500004</v>
      </c>
      <c r="N18" s="642">
        <f t="shared" si="0"/>
        <v>8.2225938855512489E-3</v>
      </c>
    </row>
    <row r="19" spans="1:17">
      <c r="A19" s="1862"/>
      <c r="B19" s="1862"/>
      <c r="C19" s="1862"/>
      <c r="D19" s="1862"/>
      <c r="E19" s="1862"/>
      <c r="F19" s="1862"/>
      <c r="G19" s="1862"/>
      <c r="H19" s="1862"/>
      <c r="I19" s="1862"/>
      <c r="J19" s="1862"/>
      <c r="L19" s="641" t="str">
        <f>+'IV.3.3.Pagos anuales x cuentas'!A9</f>
        <v>Comisión AFP</v>
      </c>
      <c r="M19" s="786">
        <f>+'IV.3.3.Pagos anuales x cuentas'!H9</f>
        <v>19414538913.579998</v>
      </c>
      <c r="N19" s="642">
        <f t="shared" si="0"/>
        <v>2.6883535511639464E-2</v>
      </c>
    </row>
    <row r="20" spans="1:17">
      <c r="A20" s="1862"/>
      <c r="B20" s="1862"/>
      <c r="C20" s="1862"/>
      <c r="D20" s="1862"/>
      <c r="E20" s="1862"/>
      <c r="F20" s="1862"/>
      <c r="G20" s="1862"/>
      <c r="H20" s="1862"/>
      <c r="I20" s="1862"/>
      <c r="J20" s="1862"/>
      <c r="L20" s="641" t="str">
        <f>+'IV.3.3.Pagos anuales x cuentas'!A10</f>
        <v>Comisión SIPEN</v>
      </c>
      <c r="M20" s="786">
        <f>+'IV.3.3.Pagos anuales x cuentas'!H10</f>
        <v>4957689812.5405006</v>
      </c>
      <c r="N20" s="642">
        <f t="shared" si="0"/>
        <v>6.8649701506894641E-3</v>
      </c>
    </row>
    <row r="21" spans="1:17">
      <c r="A21" s="1862"/>
      <c r="B21" s="1862"/>
      <c r="C21" s="1862"/>
      <c r="D21" s="1862"/>
      <c r="E21" s="1862"/>
      <c r="F21" s="1862"/>
      <c r="G21" s="1862"/>
      <c r="H21" s="1862"/>
      <c r="I21" s="1862"/>
      <c r="J21" s="1862"/>
      <c r="L21" s="641" t="str">
        <f>+'IV.3.3.Pagos anuales x cuentas'!A11</f>
        <v xml:space="preserve"> FSS</v>
      </c>
      <c r="M21" s="786">
        <f>+'IV.3.3.Pagos anuales x cuentas'!H11</f>
        <v>26432522322.189499</v>
      </c>
      <c r="N21" s="642">
        <f t="shared" si="0"/>
        <v>3.6601417920553186E-2</v>
      </c>
    </row>
    <row r="22" spans="1:17">
      <c r="A22" s="1862"/>
      <c r="B22" s="1862"/>
      <c r="C22" s="1862"/>
      <c r="D22" s="1862"/>
      <c r="E22" s="1862"/>
      <c r="F22" s="1862"/>
      <c r="G22" s="1862"/>
      <c r="H22" s="1862"/>
      <c r="I22" s="1862"/>
      <c r="J22" s="1862"/>
      <c r="L22" s="641" t="str">
        <f>+'IV.3.3.Pagos anuales x cuentas'!A12</f>
        <v>Comisión TSS</v>
      </c>
      <c r="M22" s="786">
        <f>+'IV.3.3.Pagos anuales x cuentas'!H12</f>
        <v>3249359002.9699998</v>
      </c>
      <c r="N22" s="642">
        <f t="shared" si="0"/>
        <v>4.4994248143234144E-3</v>
      </c>
    </row>
    <row r="23" spans="1:17">
      <c r="A23" s="1862"/>
      <c r="B23" s="1862"/>
      <c r="C23" s="1862"/>
      <c r="D23" s="1862"/>
      <c r="E23" s="1862"/>
      <c r="F23" s="1862"/>
      <c r="G23" s="1862"/>
      <c r="H23" s="1862"/>
      <c r="I23" s="1862"/>
      <c r="J23" s="1862"/>
      <c r="L23" s="641" t="str">
        <f>+'IV.3.3.Pagos anuales x cuentas'!A13</f>
        <v>Comisión DIDA</v>
      </c>
      <c r="M23" s="786">
        <f>+'IV.3.3.Pagos anuales x cuentas'!H13</f>
        <v>1158983417.6700001</v>
      </c>
      <c r="N23" s="642">
        <f t="shared" si="0"/>
        <v>1.6048576793414729E-3</v>
      </c>
    </row>
    <row r="24" spans="1:17">
      <c r="A24" s="1862"/>
      <c r="B24" s="1862"/>
      <c r="C24" s="1862"/>
      <c r="D24" s="1862"/>
      <c r="E24" s="1862"/>
      <c r="F24" s="1862"/>
      <c r="G24" s="1862"/>
      <c r="H24" s="1862"/>
      <c r="I24" s="1862"/>
      <c r="J24" s="1862"/>
      <c r="L24" s="641" t="str">
        <f>+'IV.3.3.Pagos anuales x cuentas'!A14</f>
        <v>TSS-INABIMA</v>
      </c>
      <c r="M24" s="786">
        <f>+'IV.3.3.Pagos anuales x cuentas'!H14</f>
        <v>4338878862.5200005</v>
      </c>
      <c r="N24" s="642">
        <f t="shared" si="0"/>
        <v>6.0080955051509538E-3</v>
      </c>
    </row>
    <row r="25" spans="1:17">
      <c r="A25" s="1862"/>
      <c r="B25" s="1862"/>
      <c r="C25" s="1862"/>
      <c r="D25" s="1862"/>
      <c r="E25" s="1862"/>
      <c r="F25" s="1862"/>
      <c r="G25" s="1862"/>
      <c r="H25" s="1862"/>
      <c r="I25" s="1862"/>
      <c r="J25" s="1862"/>
      <c r="L25" s="641" t="str">
        <f>+'IV.3.3.Pagos anuales x cuentas'!A15</f>
        <v>Total</v>
      </c>
      <c r="M25" s="786">
        <f>+'IV.3.3.Pagos anuales x cuentas'!H15</f>
        <v>722172085779.94897</v>
      </c>
      <c r="N25" s="642"/>
    </row>
    <row r="26" spans="1:17" ht="24" customHeight="1">
      <c r="A26" s="1862"/>
      <c r="B26" s="1862"/>
      <c r="C26" s="1862"/>
      <c r="D26" s="1862"/>
      <c r="E26" s="1862"/>
      <c r="F26" s="1862"/>
      <c r="G26" s="1862"/>
      <c r="H26" s="1862"/>
      <c r="I26" s="1862"/>
      <c r="J26" s="1862"/>
      <c r="L26" s="383"/>
      <c r="M26" s="383"/>
      <c r="N26" s="383"/>
      <c r="O26" s="383"/>
      <c r="P26" s="383"/>
    </row>
    <row r="27" spans="1:17">
      <c r="A27" s="1862"/>
      <c r="B27" s="1862"/>
      <c r="C27" s="1862"/>
      <c r="D27" s="1862"/>
      <c r="E27" s="1862"/>
      <c r="F27" s="1862"/>
      <c r="G27" s="1862"/>
      <c r="H27" s="1862"/>
      <c r="I27" s="1862"/>
      <c r="J27" s="1862"/>
      <c r="M27" s="642"/>
      <c r="N27" s="643"/>
    </row>
    <row r="28" spans="1:17">
      <c r="A28" s="1862"/>
      <c r="B28" s="1862"/>
      <c r="C28" s="1862"/>
      <c r="D28" s="1862"/>
      <c r="E28" s="1862"/>
      <c r="F28" s="1862"/>
      <c r="G28" s="1862"/>
      <c r="H28" s="1862"/>
      <c r="I28" s="1862"/>
      <c r="J28" s="1862"/>
      <c r="L28" s="644">
        <f>+'IV.3.5.Patrim. fp anual'!B20*1000000</f>
        <v>1123523629069</v>
      </c>
      <c r="M28" s="642">
        <f>+M21/L28</f>
        <v>2.3526449856771259E-2</v>
      </c>
      <c r="N28" s="643"/>
    </row>
    <row r="29" spans="1:17">
      <c r="A29" s="1862"/>
      <c r="B29" s="1862"/>
      <c r="C29" s="1862"/>
      <c r="D29" s="1862"/>
      <c r="E29" s="1862"/>
      <c r="F29" s="1862"/>
      <c r="G29" s="1862"/>
      <c r="H29" s="1862"/>
      <c r="I29" s="1862"/>
      <c r="J29" s="1862"/>
      <c r="L29" s="645"/>
      <c r="M29" s="643"/>
      <c r="N29" s="643"/>
    </row>
    <row r="30" spans="1:17">
      <c r="A30" s="1862"/>
      <c r="B30" s="1862"/>
      <c r="C30" s="1862"/>
      <c r="D30" s="1862"/>
      <c r="E30" s="1862"/>
      <c r="F30" s="1862"/>
      <c r="G30" s="1862"/>
      <c r="H30" s="1862"/>
      <c r="I30" s="1862"/>
      <c r="J30" s="1862"/>
      <c r="M30" s="646"/>
      <c r="N30" s="646"/>
      <c r="Q30" s="635"/>
    </row>
    <row r="31" spans="1:17">
      <c r="A31" s="1862"/>
      <c r="B31" s="1862"/>
      <c r="C31" s="1862"/>
      <c r="D31" s="1862"/>
      <c r="E31" s="1862"/>
      <c r="F31" s="1862"/>
      <c r="G31" s="1862"/>
      <c r="H31" s="1862"/>
      <c r="I31" s="1862"/>
      <c r="J31" s="1862"/>
      <c r="M31" s="637"/>
      <c r="N31" s="637"/>
      <c r="Q31" s="635"/>
    </row>
    <row r="32" spans="1:17">
      <c r="A32" s="1862"/>
      <c r="B32" s="1862"/>
      <c r="C32" s="1862"/>
      <c r="D32" s="1862"/>
      <c r="E32" s="1862"/>
      <c r="F32" s="1862"/>
      <c r="G32" s="1862"/>
      <c r="H32" s="1862"/>
      <c r="I32" s="1862"/>
      <c r="J32" s="1862"/>
      <c r="L32" s="644"/>
      <c r="Q32" s="635"/>
    </row>
    <row r="33" spans="1:17">
      <c r="A33" s="1862"/>
      <c r="B33" s="1862"/>
      <c r="C33" s="1862"/>
      <c r="D33" s="1862"/>
      <c r="E33" s="1862"/>
      <c r="F33" s="1862"/>
      <c r="G33" s="1862"/>
      <c r="H33" s="1862"/>
      <c r="I33" s="1862"/>
      <c r="J33" s="1862"/>
      <c r="L33" s="647"/>
      <c r="Q33" s="635"/>
    </row>
    <row r="34" spans="1:17">
      <c r="A34" s="1862"/>
      <c r="B34" s="1862"/>
      <c r="C34" s="1862"/>
      <c r="D34" s="1862"/>
      <c r="E34" s="1862"/>
      <c r="F34" s="1862"/>
      <c r="G34" s="1862"/>
      <c r="H34" s="1862"/>
      <c r="I34" s="1862"/>
      <c r="J34" s="1862"/>
      <c r="L34" s="648"/>
      <c r="Q34" s="635"/>
    </row>
    <row r="35" spans="1:17">
      <c r="A35" s="1862"/>
      <c r="B35" s="1862"/>
      <c r="C35" s="1862"/>
      <c r="D35" s="1862"/>
      <c r="E35" s="1862"/>
      <c r="F35" s="1862"/>
      <c r="G35" s="1862"/>
      <c r="H35" s="1862"/>
      <c r="I35" s="1862"/>
      <c r="J35" s="1862"/>
      <c r="L35" s="644">
        <f>+'IV.3.5.Patrim. fp anual'!B20</f>
        <v>1123523.629069</v>
      </c>
      <c r="M35" s="642">
        <f>+'IV.3.5.Patrim. fp anual'!E20</f>
        <v>0.17946044888794016</v>
      </c>
      <c r="Q35" s="635"/>
    </row>
    <row r="36" spans="1:17">
      <c r="A36" s="1862"/>
      <c r="B36" s="1862"/>
      <c r="C36" s="1862"/>
      <c r="D36" s="1862"/>
      <c r="E36" s="1862"/>
      <c r="F36" s="1862"/>
      <c r="G36" s="1862"/>
      <c r="H36" s="1862"/>
      <c r="I36" s="1862"/>
      <c r="J36" s="1862"/>
      <c r="Q36" s="635"/>
    </row>
    <row r="37" spans="1:17">
      <c r="A37" s="1862"/>
      <c r="B37" s="1862"/>
      <c r="C37" s="1862"/>
      <c r="D37" s="1862"/>
      <c r="E37" s="1862"/>
      <c r="F37" s="1862"/>
      <c r="G37" s="1862"/>
      <c r="H37" s="1862"/>
      <c r="I37" s="1862"/>
      <c r="J37" s="1862"/>
      <c r="L37" s="644"/>
      <c r="Q37" s="635"/>
    </row>
    <row r="38" spans="1:17">
      <c r="A38" s="1862"/>
      <c r="B38" s="1862"/>
      <c r="C38" s="1862"/>
      <c r="D38" s="1862"/>
      <c r="E38" s="1862"/>
      <c r="F38" s="1862"/>
      <c r="G38" s="1862"/>
      <c r="H38" s="1862"/>
      <c r="I38" s="1862"/>
      <c r="J38" s="1862"/>
      <c r="L38" s="645"/>
      <c r="Q38" s="635"/>
    </row>
    <row r="39" spans="1:17">
      <c r="A39" s="1862"/>
      <c r="B39" s="1862"/>
      <c r="C39" s="1862"/>
      <c r="D39" s="1862"/>
      <c r="E39" s="1862"/>
      <c r="F39" s="1862"/>
      <c r="G39" s="1862"/>
      <c r="H39" s="1862"/>
      <c r="I39" s="1862"/>
      <c r="J39" s="1862"/>
      <c r="K39" s="645"/>
      <c r="L39" s="649"/>
      <c r="M39" s="649"/>
      <c r="N39" s="649"/>
      <c r="O39" s="649"/>
      <c r="P39" s="649"/>
      <c r="Q39" s="383"/>
    </row>
    <row r="40" spans="1:17">
      <c r="A40" s="1862"/>
      <c r="B40" s="1862"/>
      <c r="C40" s="1862"/>
      <c r="D40" s="1862"/>
      <c r="E40" s="1862"/>
      <c r="F40" s="1862"/>
      <c r="G40" s="1862"/>
      <c r="H40" s="1862"/>
      <c r="I40" s="1862"/>
      <c r="J40" s="1862"/>
      <c r="K40" s="645"/>
      <c r="L40" s="649" t="str">
        <f>+Tabla41[[#Headers],[Entidades]]</f>
        <v>Entidades</v>
      </c>
      <c r="M40" s="649" t="str">
        <f>+Tabla41[[#Headers],[Inversión ]]</f>
        <v xml:space="preserve">Inversión </v>
      </c>
      <c r="N40" s="649" t="str">
        <f>+Tabla41[[#Headers],[% Participación]]</f>
        <v>% Participación</v>
      </c>
      <c r="O40" s="634" t="str">
        <f>+'IV.3.6.Cartera de inv fp'!C4</f>
        <v>% Participación</v>
      </c>
      <c r="Q40" s="383"/>
    </row>
    <row r="41" spans="1:17">
      <c r="A41" s="1862"/>
      <c r="B41" s="1862"/>
      <c r="C41" s="1862"/>
      <c r="D41" s="1862"/>
      <c r="E41" s="1862"/>
      <c r="F41" s="1862"/>
      <c r="G41" s="1862"/>
      <c r="H41" s="1862"/>
      <c r="I41" s="1862"/>
      <c r="J41" s="1862"/>
      <c r="K41" s="645"/>
      <c r="L41" s="634" t="str">
        <f>+'IV.3.6.Cartera de inv fp'!A5</f>
        <v xml:space="preserve">  Ministerio de Hacienda</v>
      </c>
      <c r="M41" s="650">
        <f>+'IV.3.6.Cartera de inv fp'!B5</f>
        <v>573587176742.88</v>
      </c>
      <c r="N41" s="651">
        <f>+M41/$M$51</f>
        <v>0.55842314064772969</v>
      </c>
      <c r="O41" s="635"/>
      <c r="P41" s="634"/>
      <c r="Q41" s="383"/>
    </row>
    <row r="42" spans="1:17">
      <c r="A42" s="1862"/>
      <c r="B42" s="1862"/>
      <c r="C42" s="1862"/>
      <c r="D42" s="1862"/>
      <c r="E42" s="1862"/>
      <c r="F42" s="1862"/>
      <c r="G42" s="1862"/>
      <c r="H42" s="1862"/>
      <c r="I42" s="1862"/>
      <c r="J42" s="1862"/>
      <c r="K42" s="645"/>
      <c r="L42" s="634" t="str">
        <f>+'IV.3.6.Cartera de inv fp'!A6</f>
        <v xml:space="preserve">  Banco Central de la República Dominicana</v>
      </c>
      <c r="M42" s="650">
        <f>+'IV.3.6.Cartera de inv fp'!B6</f>
        <v>192884378545.37</v>
      </c>
      <c r="N42" s="651">
        <f t="shared" ref="N42:N51" si="1">+M42/$M$51</f>
        <v>0.18778505659911987</v>
      </c>
      <c r="O42" s="1640">
        <f>+N41+N42+N43+N44</f>
        <v>0.81264658255165845</v>
      </c>
      <c r="P42" s="634"/>
      <c r="Q42" s="383"/>
    </row>
    <row r="43" spans="1:17">
      <c r="A43" s="1862"/>
      <c r="B43" s="1862"/>
      <c r="C43" s="1862"/>
      <c r="D43" s="1862"/>
      <c r="E43" s="1862"/>
      <c r="F43" s="1862"/>
      <c r="G43" s="1862"/>
      <c r="H43" s="1862"/>
      <c r="I43" s="1862"/>
      <c r="J43" s="1862"/>
      <c r="K43" s="652"/>
      <c r="L43" s="634" t="str">
        <f>+'IV.3.6.Cartera de inv fp'!A7</f>
        <v>Bancos Múltiples</v>
      </c>
      <c r="M43" s="650">
        <f>+'IV.3.6.Cartera de inv fp'!B7</f>
        <v>68242526285.959999</v>
      </c>
      <c r="N43" s="651">
        <f t="shared" si="1"/>
        <v>6.6438385304808986E-2</v>
      </c>
      <c r="O43" s="635"/>
      <c r="P43" s="634"/>
      <c r="Q43" s="383"/>
    </row>
    <row r="44" spans="1:17">
      <c r="A44" s="1862"/>
      <c r="B44" s="1862"/>
      <c r="C44" s="1862"/>
      <c r="D44" s="1862"/>
      <c r="E44" s="1862"/>
      <c r="F44" s="1862"/>
      <c r="G44" s="1862"/>
      <c r="H44" s="1862"/>
      <c r="I44" s="1862"/>
      <c r="J44" s="1862"/>
      <c r="K44" s="652"/>
      <c r="L44" s="634" t="str">
        <f>+'IV.3.6.Cartera de inv fp'!A8</f>
        <v>Otros</v>
      </c>
      <c r="M44" s="650">
        <f>+'IV.3.6.Cartera de inv fp'!B8</f>
        <v>0</v>
      </c>
      <c r="N44" s="651">
        <f t="shared" si="1"/>
        <v>0</v>
      </c>
      <c r="O44" s="635"/>
      <c r="P44" s="634"/>
      <c r="Q44" s="383"/>
    </row>
    <row r="45" spans="1:17">
      <c r="A45" s="1862"/>
      <c r="B45" s="1862"/>
      <c r="C45" s="1862"/>
      <c r="D45" s="1862"/>
      <c r="E45" s="1862"/>
      <c r="F45" s="1862"/>
      <c r="G45" s="1862"/>
      <c r="H45" s="1862"/>
      <c r="I45" s="1862"/>
      <c r="J45" s="1862"/>
      <c r="K45" s="652"/>
      <c r="L45" s="634" t="str">
        <f>+'IV.3.6.Cartera de inv fp'!A9</f>
        <v>Fideicomiso de Oferta Pública</v>
      </c>
      <c r="M45" s="650">
        <f>+'IV.3.6.Cartera de inv fp'!B9</f>
        <v>34536693979.25</v>
      </c>
      <c r="N45" s="651">
        <f t="shared" si="1"/>
        <v>3.3623640662607826E-2</v>
      </c>
      <c r="O45" s="635"/>
      <c r="P45" s="634"/>
      <c r="Q45" s="383"/>
    </row>
    <row r="46" spans="1:17">
      <c r="A46" s="1862"/>
      <c r="B46" s="1862"/>
      <c r="C46" s="1862"/>
      <c r="D46" s="1862"/>
      <c r="E46" s="1862"/>
      <c r="F46" s="1862"/>
      <c r="G46" s="1862"/>
      <c r="H46" s="1862"/>
      <c r="I46" s="1862"/>
      <c r="J46" s="1862"/>
      <c r="K46" s="653"/>
      <c r="L46" s="634" t="str">
        <f>+'IV.3.6.Cartera de inv fp'!A10</f>
        <v xml:space="preserve">  RD Vial</v>
      </c>
      <c r="M46" s="650">
        <f>+'IV.3.6.Cartera de inv fp'!B10</f>
        <v>25987334209.189999</v>
      </c>
      <c r="N46" s="651">
        <f t="shared" si="1"/>
        <v>2.5300301984720414E-2</v>
      </c>
      <c r="O46" s="635"/>
      <c r="P46" s="634"/>
      <c r="Q46" s="383"/>
    </row>
    <row r="47" spans="1:17" ht="36" customHeight="1">
      <c r="A47" s="1862"/>
      <c r="B47" s="1862"/>
      <c r="C47" s="1862"/>
      <c r="D47" s="1862"/>
      <c r="E47" s="1862"/>
      <c r="F47" s="1862"/>
      <c r="G47" s="1862"/>
      <c r="H47" s="1862"/>
      <c r="I47" s="1862"/>
      <c r="J47" s="1862"/>
      <c r="K47" s="654"/>
      <c r="L47" s="634" t="str">
        <f>+'IV.3.6.Cartera de inv fp'!A11</f>
        <v>Empresas Privadas</v>
      </c>
      <c r="M47" s="650">
        <f>+'IV.3.6.Cartera de inv fp'!B11</f>
        <v>23043870956.48</v>
      </c>
      <c r="N47" s="651">
        <f t="shared" si="1"/>
        <v>2.2434655644275263E-2</v>
      </c>
      <c r="O47" s="635"/>
      <c r="P47" s="634"/>
      <c r="Q47" s="383"/>
    </row>
    <row r="48" spans="1:17" ht="36" customHeight="1">
      <c r="A48" s="1862"/>
      <c r="B48" s="1862"/>
      <c r="C48" s="1862"/>
      <c r="D48" s="1862"/>
      <c r="E48" s="1862"/>
      <c r="F48" s="1862"/>
      <c r="G48" s="1862"/>
      <c r="H48" s="1862"/>
      <c r="I48" s="1862"/>
      <c r="J48" s="1862"/>
      <c r="K48" s="506"/>
      <c r="L48" s="634" t="str">
        <f>+'IV.3.6.Cartera de inv fp'!A12</f>
        <v>Asociaciones de Ahorros y Préstamos</v>
      </c>
      <c r="M48" s="650">
        <f>+'IV.3.6.Cartera de inv fp'!B12</f>
        <v>18471037614.880001</v>
      </c>
      <c r="N48" s="651">
        <f t="shared" si="1"/>
        <v>1.7982715189860943E-2</v>
      </c>
      <c r="O48" s="635"/>
      <c r="P48" s="634"/>
      <c r="Q48" s="383"/>
    </row>
    <row r="49" spans="1:15" ht="36" customHeight="1">
      <c r="A49" s="1862"/>
      <c r="B49" s="1862"/>
      <c r="C49" s="1862"/>
      <c r="D49" s="1862"/>
      <c r="E49" s="1862"/>
      <c r="F49" s="1862"/>
      <c r="G49" s="1862"/>
      <c r="H49" s="1862"/>
      <c r="I49" s="1862"/>
      <c r="J49" s="1862"/>
      <c r="L49" s="634" t="str">
        <f>+'IV.3.6.Cartera de inv fp'!A13</f>
        <v>Fondo Cerrado de Desarrollo de Sociedades Advanced</v>
      </c>
      <c r="M49" s="650">
        <f>+'IV.3.6.Cartera de inv fp'!B13</f>
        <v>89955611814.059998</v>
      </c>
      <c r="N49" s="651">
        <f t="shared" si="1"/>
        <v>8.7577437754703003E-2</v>
      </c>
    </row>
    <row r="50" spans="1:15" ht="36" customHeight="1">
      <c r="A50" s="1862"/>
      <c r="B50" s="1862"/>
      <c r="C50" s="1862"/>
      <c r="D50" s="1862"/>
      <c r="E50" s="1862"/>
      <c r="F50" s="1862"/>
      <c r="G50" s="1862"/>
      <c r="H50" s="1862"/>
      <c r="I50" s="1862"/>
      <c r="J50" s="1862"/>
      <c r="L50" s="634" t="str">
        <f>+'IV.3.6.Cartera de inv fp'!A14</f>
        <v>Bancos de Ahorro y Crédito</v>
      </c>
      <c r="M50" s="650">
        <f>+'IV.3.6.Cartera de inv fp'!B14</f>
        <v>446469616.52999997</v>
      </c>
      <c r="N50" s="651">
        <f t="shared" si="1"/>
        <v>4.3466621217411124E-4</v>
      </c>
    </row>
    <row r="51" spans="1:15" ht="36" customHeight="1">
      <c r="A51" s="1862"/>
      <c r="B51" s="1862"/>
      <c r="C51" s="1862"/>
      <c r="D51" s="1862"/>
      <c r="E51" s="1862"/>
      <c r="F51" s="1862"/>
      <c r="G51" s="1862"/>
      <c r="H51" s="1862"/>
      <c r="I51" s="1862"/>
      <c r="J51" s="1862"/>
      <c r="L51" s="649" t="str">
        <f>+'IV.3.6.Cartera de inv fp'!A15</f>
        <v>Total</v>
      </c>
      <c r="M51" s="1638">
        <f>+'IV.3.6.Cartera de inv fp'!B15</f>
        <v>1027155099764.5999</v>
      </c>
      <c r="N51" s="1639">
        <f t="shared" si="1"/>
        <v>1</v>
      </c>
      <c r="O51" s="649"/>
    </row>
    <row r="52" spans="1:15" ht="36" customHeight="1">
      <c r="A52" s="1862"/>
      <c r="B52" s="1862"/>
      <c r="C52" s="1862"/>
      <c r="D52" s="1862"/>
      <c r="E52" s="1862"/>
      <c r="F52" s="1862"/>
      <c r="G52" s="1862"/>
      <c r="H52" s="1862"/>
      <c r="I52" s="1862"/>
      <c r="J52" s="1862"/>
      <c r="N52" s="651"/>
    </row>
    <row r="53" spans="1:15" ht="20.25" customHeight="1">
      <c r="L53" s="1484" t="str">
        <f>+Tabla39[[#Headers],[Promedio CCI ]]</f>
        <v xml:space="preserve">Promedio CCI </v>
      </c>
      <c r="M53" s="1485">
        <f>+'IV.3.7. Rent. nom. de los FP'!B39</f>
        <v>6.8699999999999997E-2</v>
      </c>
    </row>
    <row r="54" spans="1:15">
      <c r="L54" s="1484" t="str">
        <f>+Tabla39[[#Headers],[Promedio Sistema]]</f>
        <v>Promedio Sistema</v>
      </c>
      <c r="M54" s="1485">
        <f>+'IV.3.7. Rent. nom. de los FP'!C39</f>
        <v>7.3400000000000007E-2</v>
      </c>
    </row>
    <row r="55" spans="1:15">
      <c r="L55" s="1484" t="str">
        <f>+Tabla38[[#Headers],[Rentabilidad Real]]</f>
        <v>Rentabilidad Real</v>
      </c>
      <c r="M55" s="1485">
        <f>+IV.3.8.Rentab.Real!D21</f>
        <v>2.8699999999999996E-2</v>
      </c>
    </row>
    <row r="56" spans="1:15">
      <c r="M56" s="651"/>
    </row>
    <row r="57" spans="1:15">
      <c r="M57" s="651"/>
    </row>
  </sheetData>
  <mergeCells count="1">
    <mergeCell ref="A6:J52"/>
  </mergeCells>
  <pageMargins left="0.70866141732283472" right="0.70866141732283472" top="0.74803149606299213" bottom="0.74803149606299213" header="0.31496062992125984" footer="0.31496062992125984"/>
  <pageSetup scale="4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view="pageBreakPreview" zoomScale="55" zoomScaleNormal="85" zoomScaleSheetLayoutView="55" workbookViewId="0">
      <selection activeCell="A6" sqref="A6:J27"/>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707" customFormat="1" ht="84.75" customHeight="1">
      <c r="A1" s="2046" t="s">
        <v>711</v>
      </c>
      <c r="B1" s="2046"/>
      <c r="C1" s="2046"/>
      <c r="D1" s="2046"/>
      <c r="E1" s="2046"/>
      <c r="F1" s="2046"/>
      <c r="G1" s="2046"/>
      <c r="H1" s="2046"/>
      <c r="I1" s="2046"/>
      <c r="J1" s="2046"/>
      <c r="K1" s="2046"/>
    </row>
    <row r="2" spans="1:11" s="707" customFormat="1" ht="43.5" customHeight="1">
      <c r="A2" s="2043" t="str">
        <f>+'Resumen EEp'!O4</f>
        <v>Período:  Diciembre 2008 - Junio 2023</v>
      </c>
      <c r="B2" s="2043"/>
      <c r="C2" s="2043"/>
      <c r="D2" s="2043"/>
      <c r="E2" s="2043"/>
      <c r="F2" s="2043"/>
      <c r="G2" s="2043"/>
      <c r="H2" s="2043"/>
      <c r="I2" s="2043"/>
      <c r="J2" s="2043"/>
      <c r="K2" s="2043"/>
    </row>
    <row r="3" spans="1:11" ht="17.25" customHeight="1"/>
    <row r="4" spans="1:11" s="668" customFormat="1" ht="27.75" customHeight="1">
      <c r="A4" s="801" t="s">
        <v>2</v>
      </c>
      <c r="B4" s="803" t="s">
        <v>102</v>
      </c>
      <c r="C4" s="685"/>
    </row>
    <row r="5" spans="1:11" s="82" customFormat="1" ht="27.75">
      <c r="A5" s="804">
        <v>2008</v>
      </c>
      <c r="B5" s="805">
        <v>15887938438.049999</v>
      </c>
      <c r="C5" s="146"/>
      <c r="D5" s="145"/>
      <c r="F5" s="145"/>
      <c r="G5" s="146"/>
    </row>
    <row r="6" spans="1:11" s="82" customFormat="1" ht="27.75">
      <c r="A6" s="804">
        <v>2009</v>
      </c>
      <c r="B6" s="805">
        <v>18789773765.599998</v>
      </c>
      <c r="C6" s="146"/>
      <c r="F6" s="145"/>
      <c r="G6" s="146"/>
    </row>
    <row r="7" spans="1:11" s="82" customFormat="1" ht="27.75">
      <c r="A7" s="804">
        <v>2010</v>
      </c>
      <c r="B7" s="805">
        <v>23938490112.330002</v>
      </c>
      <c r="C7" s="146"/>
      <c r="D7" s="145"/>
      <c r="F7" s="145"/>
      <c r="G7" s="146"/>
    </row>
    <row r="8" spans="1:11" s="82" customFormat="1" ht="27.75">
      <c r="A8" s="804">
        <v>2011</v>
      </c>
      <c r="B8" s="805">
        <v>23585106301.459999</v>
      </c>
      <c r="C8" s="146"/>
      <c r="E8" s="81"/>
      <c r="F8" s="145"/>
      <c r="G8" s="146"/>
    </row>
    <row r="9" spans="1:11" s="82" customFormat="1" ht="27.75">
      <c r="A9" s="804" t="s">
        <v>195</v>
      </c>
      <c r="B9" s="805">
        <v>26400473552.349998</v>
      </c>
      <c r="C9" s="146"/>
      <c r="E9" s="147"/>
      <c r="F9" s="145"/>
      <c r="G9" s="146"/>
    </row>
    <row r="10" spans="1:11" s="82" customFormat="1" ht="27.75">
      <c r="A10" s="804" t="s">
        <v>219</v>
      </c>
      <c r="B10" s="805">
        <v>29506184318.75</v>
      </c>
      <c r="C10" s="146"/>
      <c r="F10" s="145"/>
      <c r="G10" s="146"/>
    </row>
    <row r="11" spans="1:11" s="82" customFormat="1" ht="27.75">
      <c r="A11" s="804" t="s">
        <v>223</v>
      </c>
      <c r="B11" s="805">
        <v>33591892120.470001</v>
      </c>
      <c r="F11" s="145"/>
      <c r="G11" s="146"/>
    </row>
    <row r="12" spans="1:11" s="82" customFormat="1" ht="27.75">
      <c r="A12" s="804" t="s">
        <v>390</v>
      </c>
      <c r="B12" s="805">
        <v>38018208331.940002</v>
      </c>
      <c r="C12" s="148"/>
      <c r="F12" s="145"/>
      <c r="G12" s="146"/>
    </row>
    <row r="13" spans="1:11" s="82" customFormat="1" ht="27.75">
      <c r="A13" s="804" t="s">
        <v>416</v>
      </c>
      <c r="B13" s="805">
        <v>42519520570.940002</v>
      </c>
      <c r="C13" s="148"/>
      <c r="F13" s="145"/>
      <c r="G13" s="146"/>
    </row>
    <row r="14" spans="1:11" s="82" customFormat="1" ht="27.75">
      <c r="A14" s="804" t="s">
        <v>421</v>
      </c>
      <c r="B14" s="1477">
        <v>42519520570.939995</v>
      </c>
      <c r="C14" s="148"/>
      <c r="D14" s="145"/>
      <c r="F14" s="145"/>
      <c r="G14" s="146"/>
    </row>
    <row r="15" spans="1:11" s="82" customFormat="1" ht="27.75">
      <c r="A15" s="804" t="s">
        <v>439</v>
      </c>
      <c r="B15" s="1477">
        <v>53637242685.029984</v>
      </c>
      <c r="C15" s="148"/>
      <c r="D15" s="145"/>
      <c r="F15" s="145"/>
      <c r="G15" s="146"/>
    </row>
    <row r="16" spans="1:11" s="82" customFormat="1" ht="27.75">
      <c r="A16" s="804" t="s">
        <v>458</v>
      </c>
      <c r="B16" s="1477">
        <v>58492444764.090012</v>
      </c>
      <c r="C16" s="148"/>
      <c r="D16" s="145"/>
      <c r="F16" s="145"/>
      <c r="G16" s="146"/>
    </row>
    <row r="17" spans="1:7" s="82" customFormat="1" ht="27.75">
      <c r="A17" s="806">
        <v>2020</v>
      </c>
      <c r="B17" s="1477">
        <v>57570980579.770004</v>
      </c>
      <c r="C17" s="148"/>
      <c r="D17" s="145"/>
      <c r="F17" s="145"/>
      <c r="G17" s="146"/>
    </row>
    <row r="18" spans="1:7" s="82" customFormat="1" ht="27.75">
      <c r="A18" s="806">
        <v>2021</v>
      </c>
      <c r="B18" s="1477">
        <v>66464047805.589996</v>
      </c>
      <c r="C18" s="148"/>
      <c r="D18" s="145"/>
      <c r="F18" s="145"/>
      <c r="G18" s="146"/>
    </row>
    <row r="19" spans="1:7" s="82" customFormat="1" ht="27.75">
      <c r="A19" s="806">
        <v>2022</v>
      </c>
      <c r="B19" s="1477">
        <v>80245785891.630005</v>
      </c>
      <c r="C19" s="148"/>
      <c r="D19" s="145"/>
      <c r="F19" s="145"/>
      <c r="G19" s="146"/>
    </row>
    <row r="20" spans="1:7" s="82" customFormat="1" ht="27.75">
      <c r="A20" s="806" t="str">
        <f>+'Resumen EEp'!O9</f>
        <v>Ene-Jun.23</v>
      </c>
      <c r="B20" s="1477">
        <f>+'IV.3.3.Pagos anuales x cuentas'!G15</f>
        <v>42975025054.370003</v>
      </c>
      <c r="C20" s="81"/>
      <c r="F20" s="147"/>
      <c r="G20" s="146"/>
    </row>
    <row r="21" spans="1:7" ht="27.75">
      <c r="A21" s="802" t="s">
        <v>1</v>
      </c>
      <c r="B21" s="807">
        <f>SUM(B5:B20)</f>
        <v>654142634863.31006</v>
      </c>
      <c r="C21" s="1"/>
      <c r="F21" s="138"/>
      <c r="G21" s="137"/>
    </row>
    <row r="22" spans="1:7">
      <c r="A22" s="1"/>
      <c r="B22" s="1"/>
      <c r="C22" s="1"/>
      <c r="D22" s="1"/>
      <c r="E22" s="1"/>
      <c r="F22" s="138"/>
      <c r="G22" s="137"/>
    </row>
    <row r="23" spans="1:7">
      <c r="A23" s="1"/>
      <c r="B23" s="1"/>
      <c r="C23" s="1"/>
      <c r="D23" s="1"/>
      <c r="E23" s="1"/>
      <c r="F23" s="1"/>
      <c r="G23" s="137"/>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K41"/>
  <sheetViews>
    <sheetView showGridLines="0" view="pageBreakPreview" zoomScale="70" zoomScaleNormal="70" zoomScaleSheetLayoutView="70" workbookViewId="0">
      <pane xSplit="1" ySplit="4" topLeftCell="B17"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707" customFormat="1" ht="62.25" customHeight="1">
      <c r="A1" s="2044" t="s">
        <v>712</v>
      </c>
      <c r="B1" s="2044"/>
      <c r="C1" s="2044"/>
      <c r="D1" s="2044"/>
      <c r="E1" s="2044"/>
      <c r="F1" s="2044"/>
      <c r="G1" s="2044"/>
      <c r="H1" s="2044"/>
      <c r="I1" s="2044"/>
      <c r="J1" s="2044"/>
    </row>
    <row r="2" spans="1:10" s="707" customFormat="1" ht="32.25" customHeight="1">
      <c r="A2" s="2047" t="str">
        <f>+'Resumen EEp'!O2</f>
        <v>Período:  Diciembre 2007 - Junio 2023</v>
      </c>
      <c r="B2" s="2047"/>
      <c r="C2" s="2047"/>
      <c r="D2" s="2047"/>
      <c r="E2" s="2047"/>
      <c r="F2" s="2047"/>
      <c r="G2" s="2047"/>
      <c r="H2" s="2047"/>
      <c r="I2" s="2047"/>
      <c r="J2" s="2047"/>
    </row>
    <row r="3" spans="1:10" ht="13.5" customHeight="1">
      <c r="A3" s="62"/>
      <c r="B3" s="61"/>
      <c r="C3" s="61"/>
      <c r="D3" s="61"/>
      <c r="E3" s="61"/>
      <c r="F3" s="61"/>
      <c r="G3" s="61"/>
    </row>
    <row r="4" spans="1:10" s="504" customFormat="1" ht="22.5" customHeight="1">
      <c r="A4" s="808" t="s">
        <v>106</v>
      </c>
      <c r="B4" s="809" t="s">
        <v>913</v>
      </c>
      <c r="C4" s="809" t="s">
        <v>914</v>
      </c>
      <c r="D4" s="809" t="s">
        <v>915</v>
      </c>
      <c r="E4" s="809" t="s">
        <v>919</v>
      </c>
      <c r="F4" s="809" t="s">
        <v>938</v>
      </c>
      <c r="G4" s="1711" t="s">
        <v>1156</v>
      </c>
      <c r="H4" s="810" t="s">
        <v>1</v>
      </c>
    </row>
    <row r="5" spans="1:10" s="407" customFormat="1" ht="18.75" customHeight="1">
      <c r="A5" s="811" t="s">
        <v>42</v>
      </c>
      <c r="B5" s="812">
        <v>53090828970.830002</v>
      </c>
      <c r="C5" s="812">
        <v>88007278099.599991</v>
      </c>
      <c r="D5" s="812">
        <v>184337450143.01001</v>
      </c>
      <c r="E5" s="812">
        <v>146292540344.98001</v>
      </c>
      <c r="F5" s="812">
        <v>64516667631.669998</v>
      </c>
      <c r="G5" s="812">
        <f>+'Resumen EEp'!E75</f>
        <v>34942743117.940002</v>
      </c>
      <c r="H5" s="813">
        <f>SUM(B5:G5)</f>
        <v>571187508308.03003</v>
      </c>
    </row>
    <row r="6" spans="1:10" s="407" customFormat="1" ht="18.75" customHeight="1">
      <c r="A6" s="811" t="s">
        <v>43</v>
      </c>
      <c r="B6" s="812">
        <v>3156278124.1589999</v>
      </c>
      <c r="C6" s="812">
        <v>4357926980.5500002</v>
      </c>
      <c r="D6" s="812">
        <v>7743961654.4499998</v>
      </c>
      <c r="E6" s="814">
        <v>6460931532.3800001</v>
      </c>
      <c r="F6" s="814">
        <v>3637727227.8899999</v>
      </c>
      <c r="G6" s="812">
        <f>+'Resumen EEp'!E76</f>
        <v>1498654069.78</v>
      </c>
      <c r="H6" s="813">
        <f t="shared" ref="H6:H14" si="0">SUM(B6:G6)</f>
        <v>26855479589.209</v>
      </c>
    </row>
    <row r="7" spans="1:10" s="407" customFormat="1" ht="18.75" customHeight="1">
      <c r="A7" s="811" t="s">
        <v>45</v>
      </c>
      <c r="B7" s="812">
        <v>5921715932.1999998</v>
      </c>
      <c r="C7" s="812">
        <v>9755915254.8199997</v>
      </c>
      <c r="D7" s="812">
        <v>20746490602.369999</v>
      </c>
      <c r="E7" s="814">
        <v>15557816057.25</v>
      </c>
      <c r="F7" s="814">
        <v>6657059927.75</v>
      </c>
      <c r="G7" s="812">
        <f>+'Resumen EEp'!E77</f>
        <v>0</v>
      </c>
      <c r="H7" s="813">
        <f t="shared" si="0"/>
        <v>58638997774.389999</v>
      </c>
    </row>
    <row r="8" spans="1:10" s="407" customFormat="1" ht="18.75" customHeight="1">
      <c r="A8" s="811" t="s">
        <v>46</v>
      </c>
      <c r="B8" s="812">
        <v>299859195.84000003</v>
      </c>
      <c r="C8" s="812">
        <v>366978210.63</v>
      </c>
      <c r="D8" s="812">
        <v>747695083.26999998</v>
      </c>
      <c r="E8" s="812">
        <v>594074614.6500001</v>
      </c>
      <c r="F8" s="812">
        <v>299922059.91000003</v>
      </c>
      <c r="G8" s="812">
        <f>+'Resumen EEp'!E78</f>
        <v>3629598612.5500002</v>
      </c>
      <c r="H8" s="813">
        <f t="shared" si="0"/>
        <v>5938127776.8500004</v>
      </c>
    </row>
    <row r="9" spans="1:10" s="407" customFormat="1" ht="18.75" customHeight="1">
      <c r="A9" s="811" t="s">
        <v>533</v>
      </c>
      <c r="B9" s="812">
        <v>3560791266.3299999</v>
      </c>
      <c r="C9" s="812">
        <v>0</v>
      </c>
      <c r="D9" s="812">
        <v>11153519914.59</v>
      </c>
      <c r="E9" s="812">
        <v>4003732597.3300004</v>
      </c>
      <c r="F9" s="812">
        <v>534942027.41000003</v>
      </c>
      <c r="G9" s="812">
        <f>+'Resumen EEp'!E79</f>
        <v>161553107.91999999</v>
      </c>
      <c r="H9" s="813">
        <f t="shared" si="0"/>
        <v>19414538913.579998</v>
      </c>
    </row>
    <row r="10" spans="1:10" s="407" customFormat="1" ht="18.75" customHeight="1">
      <c r="A10" s="811" t="s">
        <v>534</v>
      </c>
      <c r="B10" s="812">
        <v>590893592.30050004</v>
      </c>
      <c r="C10" s="812">
        <v>766314277.86000001</v>
      </c>
      <c r="D10" s="812">
        <v>1569656421.6399999</v>
      </c>
      <c r="E10" s="812">
        <v>1222111040.97</v>
      </c>
      <c r="F10" s="812">
        <v>537390142.97000003</v>
      </c>
      <c r="G10" s="812">
        <f>+'Resumen EEp'!E80</f>
        <v>271324336.80000001</v>
      </c>
      <c r="H10" s="813">
        <f t="shared" si="0"/>
        <v>4957689812.5405006</v>
      </c>
    </row>
    <row r="11" spans="1:10" s="407" customFormat="1" ht="18.75" customHeight="1">
      <c r="A11" s="811" t="s">
        <v>193</v>
      </c>
      <c r="B11" s="812">
        <v>2728353754.1395001</v>
      </c>
      <c r="C11" s="812">
        <v>4385248121.6499996</v>
      </c>
      <c r="D11" s="812">
        <v>8976559345.9400005</v>
      </c>
      <c r="E11" s="814">
        <v>6983431385.8299999</v>
      </c>
      <c r="F11" s="814">
        <v>3070768143.7399998</v>
      </c>
      <c r="G11" s="812">
        <f>+'Resumen EEp'!E81</f>
        <v>288161570.88999999</v>
      </c>
      <c r="H11" s="813">
        <f t="shared" si="0"/>
        <v>26432522322.189499</v>
      </c>
    </row>
    <row r="12" spans="1:10" s="407" customFormat="1" ht="18.75" customHeight="1">
      <c r="A12" s="811" t="s">
        <v>535</v>
      </c>
      <c r="B12" s="812">
        <v>0</v>
      </c>
      <c r="C12" s="812">
        <v>0</v>
      </c>
      <c r="D12" s="812">
        <v>0</v>
      </c>
      <c r="E12" s="812">
        <v>941871708.25999999</v>
      </c>
      <c r="F12" s="812">
        <v>660867082.09000003</v>
      </c>
      <c r="G12" s="812">
        <f>+'Resumen EEp'!E82</f>
        <v>1646620212.6199999</v>
      </c>
      <c r="H12" s="813">
        <f t="shared" si="0"/>
        <v>3249359002.9699998</v>
      </c>
    </row>
    <row r="13" spans="1:10" s="506" customFormat="1" ht="18.75" customHeight="1">
      <c r="A13" s="811" t="s">
        <v>536</v>
      </c>
      <c r="B13" s="812">
        <v>0</v>
      </c>
      <c r="C13" s="812">
        <v>0</v>
      </c>
      <c r="D13" s="812">
        <v>0</v>
      </c>
      <c r="E13" s="812">
        <v>470963867.80000001</v>
      </c>
      <c r="F13" s="812">
        <v>330441648.19999999</v>
      </c>
      <c r="G13" s="812">
        <f>+'Resumen EEp'!E83</f>
        <v>357577901.67000002</v>
      </c>
      <c r="H13" s="813">
        <f t="shared" si="0"/>
        <v>1158983417.6700001</v>
      </c>
    </row>
    <row r="14" spans="1:10" s="407" customFormat="1" ht="18.75" customHeight="1">
      <c r="A14" s="811" t="s">
        <v>44</v>
      </c>
      <c r="B14" s="812">
        <v>4160086738.3200006</v>
      </c>
      <c r="C14" s="812">
        <v>0</v>
      </c>
      <c r="D14" s="812">
        <v>0</v>
      </c>
      <c r="E14" s="812">
        <v>0</v>
      </c>
      <c r="F14" s="812">
        <v>0</v>
      </c>
      <c r="G14" s="812">
        <f>+'Resumen EEp'!E84</f>
        <v>178792124.19999999</v>
      </c>
      <c r="H14" s="813">
        <f t="shared" si="0"/>
        <v>4338878862.5200005</v>
      </c>
    </row>
    <row r="15" spans="1:10" s="407" customFormat="1" ht="18.75" customHeight="1">
      <c r="A15" s="1272" t="s">
        <v>1</v>
      </c>
      <c r="B15" s="813">
        <f t="shared" ref="B15:G15" si="1">SUM(B5:B14)</f>
        <v>73508807574.119003</v>
      </c>
      <c r="C15" s="813">
        <f t="shared" si="1"/>
        <v>107639660945.11</v>
      </c>
      <c r="D15" s="813">
        <f t="shared" si="1"/>
        <v>235275333165.27002</v>
      </c>
      <c r="E15" s="813">
        <f t="shared" si="1"/>
        <v>182527473149.44998</v>
      </c>
      <c r="F15" s="813">
        <f t="shared" si="1"/>
        <v>80245785891.630005</v>
      </c>
      <c r="G15" s="813">
        <f t="shared" si="1"/>
        <v>42975025054.370003</v>
      </c>
      <c r="H15" s="813">
        <f>SUM(B15:G15)</f>
        <v>722172085779.94897</v>
      </c>
    </row>
    <row r="17" spans="7:11" ht="14.25" customHeight="1">
      <c r="G17" s="42"/>
      <c r="H17" s="42"/>
      <c r="I17" s="42"/>
      <c r="J17" s="42"/>
      <c r="K17">
        <f>+G15-'Resumen EEp'!E85</f>
        <v>0</v>
      </c>
    </row>
    <row r="18" spans="7:11">
      <c r="G18" s="42"/>
      <c r="H18" s="42"/>
      <c r="I18" s="42"/>
      <c r="J18" s="42"/>
    </row>
    <row r="19" spans="7:11" ht="14.25" customHeight="1"/>
    <row r="20" spans="7:11" ht="14.25" customHeight="1"/>
    <row r="21" spans="7:11" ht="14.25" customHeight="1"/>
    <row r="22" spans="7:11" ht="14.25" customHeight="1"/>
    <row r="23" spans="7:11" ht="14.25" customHeight="1"/>
    <row r="24" spans="7:11" ht="14.25" customHeight="1"/>
    <row r="25" spans="7:11" ht="14.25" customHeight="1"/>
    <row r="26" spans="7:11" ht="14.25" customHeight="1"/>
    <row r="27" spans="7:11" ht="14.25" customHeight="1"/>
    <row r="28" spans="7:11" ht="14.25" customHeight="1"/>
    <row r="29" spans="7:11" ht="14.25" customHeight="1"/>
    <row r="30" spans="7:11" ht="14.25" customHeight="1"/>
    <row r="31" spans="7:11" ht="14.25" customHeight="1"/>
    <row r="32" spans="7:11" ht="14.25" customHeight="1"/>
    <row r="40" ht="58.5" customHeight="1"/>
    <row r="41" ht="98.25" customHeight="1"/>
  </sheetData>
  <mergeCells count="2">
    <mergeCell ref="A1:J1"/>
    <mergeCell ref="A2:J2"/>
  </mergeCells>
  <conditionalFormatting sqref="B14:F14 B5:G5 B6:F12 G6:G14">
    <cfRule type="cellIs" dxfId="249"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K74"/>
  <sheetViews>
    <sheetView showGridLines="0" view="pageBreakPreview" zoomScaleNormal="100" zoomScaleSheetLayoutView="100" workbookViewId="0">
      <pane xSplit="1" ySplit="4" topLeftCell="B5"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42578125" defaultRowHeight="15"/>
  <cols>
    <col min="1" max="1" width="25.85546875" style="43" customWidth="1"/>
    <col min="2" max="2" width="20" style="43" customWidth="1"/>
    <col min="3" max="3" width="22.7109375" style="43" customWidth="1"/>
    <col min="4" max="4" width="22.28515625" style="43" customWidth="1"/>
    <col min="5" max="5" width="24.7109375" style="43" customWidth="1"/>
    <col min="6" max="7" width="24.7109375" style="79" customWidth="1"/>
    <col min="8" max="8" width="13.5703125" style="43" customWidth="1"/>
    <col min="9" max="9" width="30.5703125" style="204" customWidth="1"/>
    <col min="10" max="10" width="19.7109375" style="43" customWidth="1"/>
    <col min="11" max="16384" width="11.42578125" style="43"/>
  </cols>
  <sheetData>
    <row r="1" spans="1:11" s="717" customFormat="1" ht="50.25" customHeight="1">
      <c r="A1" s="2051" t="s">
        <v>713</v>
      </c>
      <c r="B1" s="2051"/>
      <c r="C1" s="2051"/>
      <c r="D1" s="2051"/>
      <c r="E1" s="2051"/>
      <c r="F1" s="2051"/>
      <c r="G1" s="2051"/>
      <c r="I1" s="718"/>
    </row>
    <row r="2" spans="1:11" s="717" customFormat="1" ht="21" customHeight="1">
      <c r="A2" s="2051" t="str">
        <f>+'Resumen EEp'!O1</f>
        <v>Período:  Diciembre 2009 - Junio 2023</v>
      </c>
      <c r="B2" s="2051"/>
      <c r="C2" s="2051"/>
      <c r="D2" s="2051"/>
      <c r="E2" s="2051"/>
      <c r="F2" s="2051"/>
      <c r="G2" s="2051"/>
      <c r="I2" s="718"/>
    </row>
    <row r="3" spans="1:11" ht="7.5" customHeight="1">
      <c r="A3" s="2052"/>
      <c r="B3" s="2052"/>
      <c r="C3" s="2052"/>
      <c r="D3" s="2052"/>
      <c r="E3" s="970"/>
    </row>
    <row r="4" spans="1:11" s="700" customFormat="1" ht="22.5" customHeight="1">
      <c r="A4" s="1263" t="s">
        <v>261</v>
      </c>
      <c r="B4" s="1264" t="s">
        <v>920</v>
      </c>
      <c r="C4" s="1264" t="s">
        <v>921</v>
      </c>
      <c r="D4" s="1264" t="s">
        <v>922</v>
      </c>
      <c r="E4" s="1264" t="s">
        <v>938</v>
      </c>
      <c r="F4" s="1264" t="s">
        <v>1176</v>
      </c>
      <c r="G4" s="1265" t="s">
        <v>1</v>
      </c>
      <c r="I4" s="701"/>
    </row>
    <row r="5" spans="1:11" s="177" customFormat="1">
      <c r="A5" s="1266" t="s">
        <v>262</v>
      </c>
      <c r="B5" s="1267">
        <v>25453075491.400002</v>
      </c>
      <c r="C5" s="1267">
        <v>39643405950.940002</v>
      </c>
      <c r="D5" s="1267">
        <v>89919991179.740005</v>
      </c>
      <c r="E5" s="1267">
        <v>21133960278.52</v>
      </c>
      <c r="F5" s="1268">
        <f>+'Resumen EEp'!H75</f>
        <v>11407636072.360001</v>
      </c>
      <c r="G5" s="1269">
        <f>SUM(B5:F5)</f>
        <v>187558068972.96002</v>
      </c>
      <c r="I5" s="295"/>
    </row>
    <row r="6" spans="1:11" s="177" customFormat="1">
      <c r="A6" s="1266" t="s">
        <v>263</v>
      </c>
      <c r="B6" s="1267">
        <v>18881230957.73</v>
      </c>
      <c r="C6" s="1267">
        <v>29861442233.68</v>
      </c>
      <c r="D6" s="1267">
        <v>63918256223.180008</v>
      </c>
      <c r="E6" s="1267">
        <v>15142864075.59</v>
      </c>
      <c r="F6" s="1268">
        <f>+'Resumen EEp'!H76</f>
        <v>8154357179.8299999</v>
      </c>
      <c r="G6" s="1269">
        <f t="shared" ref="G6:G21" si="0">SUM(B6:F6)</f>
        <v>135958150670.01001</v>
      </c>
      <c r="I6" s="295"/>
    </row>
    <row r="7" spans="1:11" s="177" customFormat="1">
      <c r="A7" s="1266" t="s">
        <v>264</v>
      </c>
      <c r="B7" s="1267">
        <v>15588512670.17</v>
      </c>
      <c r="C7" s="1267">
        <v>23052495557.969997</v>
      </c>
      <c r="D7" s="1267">
        <v>53906402755.330002</v>
      </c>
      <c r="E7" s="1267">
        <v>13013729587.18</v>
      </c>
      <c r="F7" s="1268">
        <f>+'Resumen EEp'!H77</f>
        <v>7036805099.5</v>
      </c>
      <c r="G7" s="1269">
        <f t="shared" si="0"/>
        <v>112597945670.14999</v>
      </c>
      <c r="I7" s="295"/>
    </row>
    <row r="8" spans="1:11" s="177" customFormat="1">
      <c r="A8" s="1266" t="s">
        <v>265</v>
      </c>
      <c r="B8" s="1267">
        <v>14888083377.610001</v>
      </c>
      <c r="C8" s="1267">
        <v>23467994864.18</v>
      </c>
      <c r="D8" s="1267">
        <v>56200241133.410004</v>
      </c>
      <c r="E8" s="1267">
        <v>12570028697.83</v>
      </c>
      <c r="F8" s="1268">
        <f>+'Resumen EEp'!H78</f>
        <v>6686275709.8699999</v>
      </c>
      <c r="G8" s="1269">
        <f t="shared" si="0"/>
        <v>113812623782.90001</v>
      </c>
      <c r="I8" s="295">
        <v>700000</v>
      </c>
      <c r="J8" s="179">
        <f>+I9*I8</f>
        <v>77000</v>
      </c>
    </row>
    <row r="9" spans="1:11" s="177" customFormat="1">
      <c r="A9" s="1266" t="s">
        <v>266</v>
      </c>
      <c r="B9" s="1267">
        <v>10866305441.619999</v>
      </c>
      <c r="C9" s="1267">
        <v>18702688898.580002</v>
      </c>
      <c r="D9" s="1267">
        <v>47644363276.909996</v>
      </c>
      <c r="E9" s="1267">
        <v>10637508913.700001</v>
      </c>
      <c r="F9" s="1268">
        <f>+'Resumen EEp'!H79</f>
        <v>5941176119.6599998</v>
      </c>
      <c r="G9" s="1269">
        <f t="shared" si="0"/>
        <v>93792042650.470001</v>
      </c>
      <c r="I9" s="296">
        <v>0.11</v>
      </c>
      <c r="J9" s="179">
        <f>+J8*5</f>
        <v>385000</v>
      </c>
    </row>
    <row r="10" spans="1:11" s="177" customFormat="1">
      <c r="A10" s="1266" t="s">
        <v>95</v>
      </c>
      <c r="B10" s="1267">
        <v>4034946935.6399999</v>
      </c>
      <c r="C10" s="1267">
        <v>4855369751.4300003</v>
      </c>
      <c r="D10" s="1267">
        <v>12410309643.629999</v>
      </c>
      <c r="E10" s="1267">
        <v>3741208489.0300002</v>
      </c>
      <c r="F10" s="1268">
        <f>+'Resumen EEp'!H80</f>
        <v>1538701449.4000001</v>
      </c>
      <c r="G10" s="1269">
        <f t="shared" si="0"/>
        <v>26580536269.129997</v>
      </c>
      <c r="I10" s="295">
        <f>5*I9*I8</f>
        <v>385000.00000000006</v>
      </c>
      <c r="J10" s="179"/>
    </row>
    <row r="11" spans="1:11" s="177" customFormat="1">
      <c r="A11" s="1266" t="s">
        <v>267</v>
      </c>
      <c r="B11" s="1267">
        <v>729612080.78999996</v>
      </c>
      <c r="C11" s="1267">
        <v>957954042.44000006</v>
      </c>
      <c r="D11" s="1267">
        <v>2227262919.79</v>
      </c>
      <c r="E11" s="1267">
        <v>471821207.45999998</v>
      </c>
      <c r="F11" s="1268">
        <f>+'Resumen EEp'!H81</f>
        <v>253126689.36000001</v>
      </c>
      <c r="G11" s="1269">
        <f t="shared" si="0"/>
        <v>4639776939.8399992</v>
      </c>
      <c r="I11" s="295"/>
      <c r="J11" s="179"/>
    </row>
    <row r="12" spans="1:11" s="177" customFormat="1">
      <c r="A12" s="1266" t="s">
        <v>268</v>
      </c>
      <c r="B12" s="1267">
        <v>661699957.10000002</v>
      </c>
      <c r="C12" s="1267">
        <v>963391851.05999994</v>
      </c>
      <c r="D12" s="1267">
        <v>2253162047.54</v>
      </c>
      <c r="E12" s="1267">
        <v>537390142.97000003</v>
      </c>
      <c r="F12" s="1268">
        <f>+'Resumen EEp'!H82</f>
        <v>288161570.88999999</v>
      </c>
      <c r="G12" s="1269">
        <f t="shared" si="0"/>
        <v>4703805569.5600004</v>
      </c>
      <c r="H12" s="178"/>
      <c r="I12" s="178"/>
    </row>
    <row r="13" spans="1:11" s="177" customFormat="1">
      <c r="A13" s="1266" t="s">
        <v>269</v>
      </c>
      <c r="B13" s="1267">
        <v>619577342.93000007</v>
      </c>
      <c r="C13" s="1267">
        <v>1036874055.35</v>
      </c>
      <c r="D13" s="1267">
        <v>2056792796.25</v>
      </c>
      <c r="E13" s="1267">
        <v>296541693.35000002</v>
      </c>
      <c r="F13" s="1268">
        <f>+'Resumen EEp'!H83</f>
        <v>156110038.24000001</v>
      </c>
      <c r="G13" s="1269">
        <f t="shared" si="0"/>
        <v>4165895926.1199999</v>
      </c>
      <c r="H13" s="178"/>
      <c r="I13" s="1394"/>
      <c r="J13" s="1394"/>
      <c r="K13" s="1394"/>
    </row>
    <row r="14" spans="1:11" s="177" customFormat="1">
      <c r="A14" s="1266" t="s">
        <v>270</v>
      </c>
      <c r="B14" s="1267">
        <v>643977056.19000006</v>
      </c>
      <c r="C14" s="1267">
        <v>680194876.61000001</v>
      </c>
      <c r="D14" s="1267">
        <v>1035126645.5899999</v>
      </c>
      <c r="E14" s="1267">
        <v>151374061.84</v>
      </c>
      <c r="F14" s="1268">
        <f>+'Resumen EEp'!H84</f>
        <v>58090389.869999997</v>
      </c>
      <c r="G14" s="1269">
        <f t="shared" si="0"/>
        <v>2568763030.1000004</v>
      </c>
      <c r="H14" s="180"/>
      <c r="I14" s="1394"/>
      <c r="J14" s="2049"/>
      <c r="K14" s="2050"/>
    </row>
    <row r="15" spans="1:11" s="177" customFormat="1">
      <c r="A15" s="1266" t="s">
        <v>271</v>
      </c>
      <c r="B15" s="1267">
        <v>346822420.46000004</v>
      </c>
      <c r="C15" s="1267">
        <v>396520372.38999999</v>
      </c>
      <c r="D15" s="1267">
        <v>1128309627.8900001</v>
      </c>
      <c r="E15" s="1267">
        <v>299922059.91000003</v>
      </c>
      <c r="F15" s="1268">
        <f>+'Resumen EEp'!H85</f>
        <v>161553107.91999999</v>
      </c>
      <c r="G15" s="1269">
        <f t="shared" si="0"/>
        <v>2333127588.5700002</v>
      </c>
      <c r="H15" s="178"/>
      <c r="K15" s="1395"/>
    </row>
    <row r="16" spans="1:11" s="177" customFormat="1">
      <c r="A16" s="1266" t="s">
        <v>413</v>
      </c>
      <c r="B16" s="1267">
        <v>0</v>
      </c>
      <c r="C16" s="1267">
        <v>0</v>
      </c>
      <c r="D16" s="1267">
        <v>2303193275.4499998</v>
      </c>
      <c r="E16" s="1267">
        <v>862196273.07000005</v>
      </c>
      <c r="F16" s="1268">
        <f>+'Resumen EEp'!H86</f>
        <v>520972241.86000001</v>
      </c>
      <c r="G16" s="1269">
        <f t="shared" si="0"/>
        <v>3686361790.3800001</v>
      </c>
      <c r="H16" s="178"/>
      <c r="K16" s="1394"/>
    </row>
    <row r="17" spans="1:11" s="177" customFormat="1">
      <c r="A17" s="1266" t="s">
        <v>430</v>
      </c>
      <c r="B17" s="1267">
        <v>0</v>
      </c>
      <c r="C17" s="1267">
        <v>0</v>
      </c>
      <c r="D17" s="1267">
        <v>848830315.07000005</v>
      </c>
      <c r="E17" s="1267">
        <v>395931680.88999999</v>
      </c>
      <c r="F17" s="1268">
        <f>+'Resumen EEp'!H87</f>
        <v>235689359.74000001</v>
      </c>
      <c r="G17" s="1269">
        <f t="shared" si="0"/>
        <v>1480451355.7</v>
      </c>
      <c r="H17" s="178"/>
      <c r="K17" s="1394"/>
    </row>
    <row r="18" spans="1:11" s="177" customFormat="1">
      <c r="A18" s="1266" t="s">
        <v>535</v>
      </c>
      <c r="B18" s="1267">
        <v>0</v>
      </c>
      <c r="C18" s="1267">
        <v>0</v>
      </c>
      <c r="D18" s="1267">
        <v>941871708.25999999</v>
      </c>
      <c r="E18" s="1267">
        <v>660867082.09000003</v>
      </c>
      <c r="F18" s="1268">
        <f>+'Resumen EEp'!H88</f>
        <v>357577901.67000002</v>
      </c>
      <c r="G18" s="1269">
        <f t="shared" si="0"/>
        <v>1960316692.02</v>
      </c>
      <c r="H18" s="178"/>
      <c r="K18" s="1394"/>
    </row>
    <row r="19" spans="1:11" s="177" customFormat="1">
      <c r="A19" s="1266" t="s">
        <v>536</v>
      </c>
      <c r="B19" s="1267">
        <v>0</v>
      </c>
      <c r="C19" s="1267">
        <v>0</v>
      </c>
      <c r="D19" s="1267">
        <v>470963867.80000001</v>
      </c>
      <c r="E19" s="1267">
        <v>330441648.19999999</v>
      </c>
      <c r="F19" s="1268">
        <f>+'Resumen EEp'!H89</f>
        <v>178792124.19999999</v>
      </c>
      <c r="G19" s="1269">
        <f t="shared" si="0"/>
        <v>980197640.20000005</v>
      </c>
      <c r="H19" s="178"/>
      <c r="K19" s="1394"/>
    </row>
    <row r="20" spans="1:11" s="177" customFormat="1">
      <c r="A20" s="1266" t="s">
        <v>272</v>
      </c>
      <c r="B20" s="1267">
        <v>0</v>
      </c>
      <c r="C20" s="1267">
        <v>0</v>
      </c>
      <c r="D20" s="1267">
        <v>0</v>
      </c>
      <c r="E20" s="1267">
        <v>0</v>
      </c>
      <c r="F20" s="1267">
        <v>0</v>
      </c>
      <c r="G20" s="1269">
        <f t="shared" si="0"/>
        <v>0</v>
      </c>
      <c r="H20" s="178"/>
      <c r="K20" s="1394"/>
    </row>
    <row r="21" spans="1:11" s="177" customFormat="1">
      <c r="A21" s="1266" t="s">
        <v>273</v>
      </c>
      <c r="B21" s="1267">
        <v>0</v>
      </c>
      <c r="C21" s="1267">
        <v>0</v>
      </c>
      <c r="D21" s="1267">
        <v>0</v>
      </c>
      <c r="E21" s="1267">
        <v>0</v>
      </c>
      <c r="F21" s="1267">
        <v>0</v>
      </c>
      <c r="G21" s="1269">
        <f t="shared" si="0"/>
        <v>0</v>
      </c>
      <c r="H21" s="178"/>
      <c r="K21" s="1394"/>
    </row>
    <row r="22" spans="1:11" s="181" customFormat="1">
      <c r="A22" s="1270" t="s">
        <v>261</v>
      </c>
      <c r="B22" s="1271">
        <f t="shared" ref="B22:G22" si="1">SUM(B5:B21)</f>
        <v>92713843731.639999</v>
      </c>
      <c r="C22" s="1271">
        <f t="shared" si="1"/>
        <v>143618332454.63</v>
      </c>
      <c r="D22" s="1271">
        <f t="shared" si="1"/>
        <v>337265077415.84003</v>
      </c>
      <c r="E22" s="1271">
        <f t="shared" si="1"/>
        <v>80245785891.63002</v>
      </c>
      <c r="F22" s="1271">
        <f t="shared" si="1"/>
        <v>42975025054.369995</v>
      </c>
      <c r="G22" s="1271">
        <f t="shared" si="1"/>
        <v>696818064548.10986</v>
      </c>
      <c r="H22" s="178"/>
      <c r="K22" s="1394"/>
    </row>
    <row r="23" spans="1:11" s="175" customFormat="1" ht="18.75" customHeight="1">
      <c r="A23" s="154" t="s">
        <v>1070</v>
      </c>
      <c r="B23" s="154"/>
      <c r="C23" s="154"/>
      <c r="D23" s="154"/>
      <c r="E23" s="1223"/>
      <c r="F23" s="1737"/>
      <c r="H23" s="178"/>
      <c r="K23" s="1394"/>
    </row>
    <row r="24" spans="1:11" s="175" customFormat="1" ht="12.75" customHeight="1">
      <c r="A24" s="2048" t="s">
        <v>521</v>
      </c>
      <c r="B24" s="2048"/>
      <c r="C24" s="2048"/>
      <c r="D24" s="2048"/>
      <c r="E24" s="2048"/>
      <c r="F24" s="2048"/>
      <c r="G24" s="2048"/>
      <c r="H24" s="176"/>
      <c r="K24" s="1394"/>
    </row>
    <row r="25" spans="1:11">
      <c r="F25" s="141"/>
      <c r="H25" s="155"/>
      <c r="K25" s="1394"/>
    </row>
    <row r="26" spans="1:11">
      <c r="F26" s="141"/>
      <c r="H26" s="155"/>
      <c r="K26" s="1394"/>
    </row>
    <row r="27" spans="1:11">
      <c r="H27" s="155"/>
      <c r="K27" s="1394"/>
    </row>
    <row r="28" spans="1:11">
      <c r="H28" s="155"/>
      <c r="K28" s="1394"/>
    </row>
    <row r="29" spans="1:11">
      <c r="H29" s="155"/>
      <c r="K29" s="1394"/>
    </row>
    <row r="30" spans="1:11">
      <c r="H30" s="155"/>
      <c r="K30" s="1394"/>
    </row>
    <row r="31" spans="1:11">
      <c r="H31" s="155"/>
      <c r="K31" s="1394"/>
    </row>
    <row r="32" spans="1:11">
      <c r="H32" s="155"/>
      <c r="K32" s="1394"/>
    </row>
    <row r="33" spans="8:9">
      <c r="H33" s="155"/>
      <c r="I33" s="155"/>
    </row>
    <row r="34" spans="8:9">
      <c r="H34" s="155"/>
      <c r="I34" s="155"/>
    </row>
    <row r="35" spans="8:9">
      <c r="H35" s="155"/>
      <c r="I35" s="155"/>
    </row>
    <row r="36" spans="8:9">
      <c r="H36" s="155"/>
      <c r="I36" s="155"/>
    </row>
    <row r="37" spans="8:9">
      <c r="H37" s="155"/>
      <c r="I37" s="155"/>
    </row>
    <row r="38" spans="8:9">
      <c r="H38" s="155"/>
      <c r="I38" s="155"/>
    </row>
    <row r="39" spans="8:9">
      <c r="H39" s="155"/>
      <c r="I39" s="155"/>
    </row>
    <row r="40" spans="8:9">
      <c r="H40" s="155"/>
      <c r="I40" s="155"/>
    </row>
    <row r="41" spans="8:9">
      <c r="H41" s="155"/>
      <c r="I41" s="155"/>
    </row>
    <row r="42" spans="8:9">
      <c r="H42" s="155"/>
      <c r="I42" s="155"/>
    </row>
    <row r="43" spans="8:9">
      <c r="H43" s="155"/>
      <c r="I43" s="155"/>
    </row>
    <row r="72" spans="1:7" ht="30" customHeight="1"/>
    <row r="73" spans="1:7" ht="17.25" customHeight="1">
      <c r="A73" s="154" t="s">
        <v>1070</v>
      </c>
      <c r="B73" s="154"/>
      <c r="C73" s="154"/>
      <c r="D73" s="154"/>
      <c r="E73" s="1365"/>
      <c r="F73" s="175"/>
      <c r="G73" s="175"/>
    </row>
    <row r="74" spans="1:7" ht="20.25" customHeight="1">
      <c r="A74" s="2048" t="s">
        <v>521</v>
      </c>
      <c r="B74" s="2048"/>
      <c r="C74" s="2048"/>
      <c r="D74" s="2048"/>
      <c r="E74" s="2048"/>
      <c r="F74" s="2048"/>
      <c r="G74" s="2048"/>
    </row>
  </sheetData>
  <mergeCells count="6">
    <mergeCell ref="A74:G74"/>
    <mergeCell ref="J14:K14"/>
    <mergeCell ref="A1:G1"/>
    <mergeCell ref="A3:D3"/>
    <mergeCell ref="A2:G2"/>
    <mergeCell ref="A24:G24"/>
  </mergeCells>
  <conditionalFormatting sqref="F5:F19">
    <cfRule type="cellIs" dxfId="235" priority="4" operator="equal">
      <formula>0</formula>
    </cfRule>
  </conditionalFormatting>
  <conditionalFormatting sqref="F5:F19">
    <cfRule type="cellIs" dxfId="234" priority="3" operator="equal">
      <formula>0</formula>
    </cfRule>
  </conditionalFormatting>
  <conditionalFormatting sqref="B5:G21">
    <cfRule type="cellIs" dxfId="233" priority="1" operator="equal">
      <formula>0</formula>
    </cfRule>
  </conditionalFormatting>
  <pageMargins left="0.70866141732283472" right="0.70866141732283472" top="0.74803149606299213" bottom="0.74803149606299213" header="0.31496062992125984" footer="0.31496062992125984"/>
  <pageSetup paperSize="119" scale="55" orientation="portrait"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view="pageBreakPreview" zoomScale="70" zoomScaleNormal="100" zoomScaleSheetLayoutView="70" workbookViewId="0">
      <pane ySplit="1" topLeftCell="A2" activePane="bottomLeft" state="frozen"/>
      <selection activeCell="A6" sqref="A6:J27"/>
      <selection pane="bottomLeft" activeCell="A6" sqref="A6:J27"/>
    </sheetView>
  </sheetViews>
  <sheetFormatPr baseColWidth="10" defaultColWidth="11.42578125" defaultRowHeight="22.5" customHeight="1"/>
  <cols>
    <col min="1" max="1" width="20.140625" style="22" customWidth="1"/>
    <col min="2" max="2" width="20" style="116" customWidth="1"/>
    <col min="3" max="3" width="17.7109375" style="116" customWidth="1"/>
    <col min="4" max="4" width="19.140625" style="116" customWidth="1"/>
    <col min="5" max="5" width="21.7109375" style="116" customWidth="1"/>
    <col min="6" max="6" width="24.7109375" style="22" bestFit="1" customWidth="1"/>
    <col min="7" max="7" width="22.42578125" style="22" customWidth="1"/>
    <col min="8" max="8" width="21" style="22" customWidth="1"/>
    <col min="9" max="9" width="18.140625" style="22" customWidth="1"/>
    <col min="10" max="10" width="2.140625" style="22" customWidth="1"/>
    <col min="11" max="11" width="18.28515625" style="22" customWidth="1"/>
    <col min="12" max="12" width="11.85546875" style="22" bestFit="1" customWidth="1"/>
    <col min="13" max="16384" width="11.42578125" style="22"/>
  </cols>
  <sheetData>
    <row r="1" spans="1:13" s="720" customFormat="1" ht="82.5" customHeight="1">
      <c r="A1" s="2056" t="s">
        <v>714</v>
      </c>
      <c r="B1" s="2056"/>
      <c r="C1" s="2056"/>
      <c r="D1" s="2056"/>
      <c r="E1" s="2056"/>
      <c r="F1" s="2056"/>
      <c r="G1" s="2056"/>
      <c r="H1" s="2056"/>
      <c r="I1" s="2056"/>
      <c r="J1" s="719"/>
    </row>
    <row r="2" spans="1:13" ht="22.5" customHeight="1">
      <c r="A2" s="2057" t="str">
        <f>+'Resumen EEp'!O4</f>
        <v>Período:  Diciembre 2008 - Junio 2023</v>
      </c>
      <c r="B2" s="2057"/>
      <c r="C2" s="2057"/>
      <c r="D2" s="2057"/>
      <c r="E2" s="2057"/>
      <c r="F2" s="2057"/>
      <c r="G2" s="2057"/>
      <c r="H2" s="2057"/>
      <c r="I2" s="2057"/>
      <c r="J2" s="267"/>
    </row>
    <row r="3" spans="1:13" ht="13.5" customHeight="1">
      <c r="A3" s="2053"/>
      <c r="B3" s="2053"/>
      <c r="C3" s="2053"/>
      <c r="D3" s="2053"/>
      <c r="E3" s="2053"/>
      <c r="F3" s="2053"/>
      <c r="G3" s="2053"/>
      <c r="H3" s="2053"/>
      <c r="I3" s="2053"/>
      <c r="J3" s="33"/>
    </row>
    <row r="4" spans="1:13" s="686" customFormat="1" ht="63" customHeight="1">
      <c r="A4" s="790" t="s">
        <v>11</v>
      </c>
      <c r="B4" s="791" t="s">
        <v>451</v>
      </c>
      <c r="C4" s="791" t="s">
        <v>419</v>
      </c>
      <c r="D4" s="791" t="s">
        <v>1128</v>
      </c>
      <c r="E4" s="792" t="s">
        <v>132</v>
      </c>
      <c r="G4" s="17"/>
    </row>
    <row r="5" spans="1:13" ht="16.5" customHeight="1">
      <c r="A5" s="793">
        <v>2008</v>
      </c>
      <c r="B5" s="794">
        <v>68371.91</v>
      </c>
      <c r="C5" s="794">
        <v>0</v>
      </c>
      <c r="D5" s="794">
        <v>1661642.6804877073</v>
      </c>
      <c r="E5" s="795">
        <f t="shared" ref="E5:E12" si="0">B5/D5</f>
        <v>4.1147179717321791E-2</v>
      </c>
      <c r="G5"/>
      <c r="H5" s="45"/>
      <c r="M5" s="15"/>
    </row>
    <row r="6" spans="1:13" ht="16.5" customHeight="1">
      <c r="A6" s="793">
        <v>2009</v>
      </c>
      <c r="B6" s="794">
        <v>94318.74</v>
      </c>
      <c r="C6" s="796">
        <f t="shared" ref="C6:C11" si="1">B6/B5-1</f>
        <v>0.37949546824127034</v>
      </c>
      <c r="D6" s="794">
        <v>1736041.0636671539</v>
      </c>
      <c r="E6" s="795">
        <f t="shared" si="0"/>
        <v>5.4329786301692835E-2</v>
      </c>
      <c r="G6"/>
      <c r="M6" s="15"/>
    </row>
    <row r="7" spans="1:13" ht="16.5" customHeight="1">
      <c r="A7" s="793">
        <v>2010</v>
      </c>
      <c r="B7" s="794">
        <v>120339.19</v>
      </c>
      <c r="C7" s="796">
        <f t="shared" si="1"/>
        <v>0.27587783721453452</v>
      </c>
      <c r="D7" s="794">
        <v>1983201.6822193242</v>
      </c>
      <c r="E7" s="795">
        <f t="shared" si="0"/>
        <v>6.0679249659234394E-2</v>
      </c>
      <c r="G7"/>
      <c r="L7" s="112"/>
      <c r="M7" s="15"/>
    </row>
    <row r="8" spans="1:13" customFormat="1" ht="16.5" customHeight="1">
      <c r="A8" s="793">
        <v>2011</v>
      </c>
      <c r="B8" s="794">
        <v>154672.16</v>
      </c>
      <c r="C8" s="796">
        <f t="shared" si="1"/>
        <v>0.28530165443194355</v>
      </c>
      <c r="D8" s="794">
        <v>2210213.9344516792</v>
      </c>
      <c r="E8" s="795">
        <f t="shared" si="0"/>
        <v>6.9980628385809096E-2</v>
      </c>
      <c r="F8" s="34"/>
      <c r="H8" s="22"/>
      <c r="K8" s="22"/>
      <c r="L8" s="112"/>
      <c r="M8" s="15"/>
    </row>
    <row r="9" spans="1:13" customFormat="1" ht="16.5" customHeight="1">
      <c r="A9" s="793">
        <v>2012</v>
      </c>
      <c r="B9" s="794">
        <v>198249.65</v>
      </c>
      <c r="C9" s="796">
        <f t="shared" si="1"/>
        <v>0.28174100626770837</v>
      </c>
      <c r="D9" s="794">
        <v>2386016.246957059</v>
      </c>
      <c r="E9" s="795">
        <f t="shared" si="0"/>
        <v>8.308813917458957E-2</v>
      </c>
      <c r="F9" s="34"/>
      <c r="H9" s="22"/>
      <c r="K9" s="22"/>
      <c r="L9" s="112"/>
      <c r="M9" s="15"/>
    </row>
    <row r="10" spans="1:13" customFormat="1" ht="16.5" customHeight="1">
      <c r="A10" s="793">
        <v>2013</v>
      </c>
      <c r="B10" s="794">
        <v>248516.38566900001</v>
      </c>
      <c r="C10" s="796">
        <f t="shared" si="1"/>
        <v>0.25355270825951015</v>
      </c>
      <c r="D10" s="794">
        <v>2619769.6965127527</v>
      </c>
      <c r="E10" s="795">
        <f t="shared" si="0"/>
        <v>9.486192087793327E-2</v>
      </c>
      <c r="F10" s="34"/>
      <c r="H10" s="22"/>
      <c r="K10" s="22"/>
      <c r="L10" s="112"/>
      <c r="M10" s="15"/>
    </row>
    <row r="11" spans="1:13" customFormat="1" ht="16.5" customHeight="1">
      <c r="A11" s="793">
        <v>2014</v>
      </c>
      <c r="B11" s="794">
        <v>305297.32352799998</v>
      </c>
      <c r="C11" s="796">
        <f t="shared" si="1"/>
        <v>0.2284796541932117</v>
      </c>
      <c r="D11" s="794">
        <v>2925665.101870168</v>
      </c>
      <c r="E11" s="795">
        <f t="shared" si="0"/>
        <v>0.1043514253674644</v>
      </c>
      <c r="F11" s="34"/>
      <c r="H11" s="22"/>
      <c r="K11" s="22"/>
      <c r="L11" s="112"/>
      <c r="M11" s="15"/>
    </row>
    <row r="12" spans="1:13" customFormat="1" ht="16.5" customHeight="1">
      <c r="A12" s="793">
        <v>2015</v>
      </c>
      <c r="B12" s="794">
        <v>367708.87092800002</v>
      </c>
      <c r="C12" s="796">
        <f>B12/B11-1</f>
        <v>0.20442874073960238</v>
      </c>
      <c r="D12" s="794">
        <v>3205655.1361474036</v>
      </c>
      <c r="E12" s="795">
        <f t="shared" si="0"/>
        <v>0.11470630972797564</v>
      </c>
      <c r="F12" s="34"/>
      <c r="H12" s="22"/>
      <c r="K12" s="22"/>
      <c r="L12" s="112"/>
      <c r="M12" s="15"/>
    </row>
    <row r="13" spans="1:13" customFormat="1" ht="16.5" customHeight="1">
      <c r="A13" s="793">
        <v>2016</v>
      </c>
      <c r="B13" s="794">
        <v>436929.96823200001</v>
      </c>
      <c r="C13" s="796">
        <v>0.18824973444155502</v>
      </c>
      <c r="D13" s="794">
        <v>3487292.5127027496</v>
      </c>
      <c r="E13" s="795">
        <v>0.13300480292241038</v>
      </c>
      <c r="F13" s="139"/>
      <c r="H13" s="22"/>
      <c r="K13" s="22"/>
      <c r="L13" s="112"/>
      <c r="M13" s="15"/>
    </row>
    <row r="14" spans="1:13" customFormat="1" ht="16.5" customHeight="1">
      <c r="A14" s="793">
        <v>2017</v>
      </c>
      <c r="B14" s="794">
        <f>520077015573/1000000</f>
        <v>520077.01557300001</v>
      </c>
      <c r="C14" s="796">
        <f t="shared" ref="C14:C20" si="2">B14/B13-1</f>
        <v>0.19029833929095652</v>
      </c>
      <c r="D14" s="794">
        <v>3802655.7724425402</v>
      </c>
      <c r="E14" s="795">
        <f>B14/D14</f>
        <v>0.13676678792278418</v>
      </c>
      <c r="F14" s="139"/>
      <c r="H14" s="22"/>
      <c r="L14" s="88"/>
      <c r="M14" s="15"/>
    </row>
    <row r="15" spans="1:13" customFormat="1" ht="16.5" customHeight="1">
      <c r="A15" s="793">
        <v>2018</v>
      </c>
      <c r="B15" s="794">
        <v>599976.12957899994</v>
      </c>
      <c r="C15" s="796">
        <f t="shared" si="2"/>
        <v>0.15362938875114551</v>
      </c>
      <c r="D15" s="794">
        <v>4235846.7669485277</v>
      </c>
      <c r="E15" s="795">
        <f>B15/D15</f>
        <v>0.14164254813476604</v>
      </c>
      <c r="F15" s="139"/>
      <c r="H15" s="22"/>
      <c r="L15" s="88"/>
      <c r="M15" s="15"/>
    </row>
    <row r="16" spans="1:13" customFormat="1" ht="16.5" customHeight="1">
      <c r="A16" s="793">
        <v>2019</v>
      </c>
      <c r="B16" s="794">
        <f>707666437209/1000000</f>
        <v>707666.437209</v>
      </c>
      <c r="C16" s="796">
        <f t="shared" si="2"/>
        <v>0.1794909869257062</v>
      </c>
      <c r="D16" s="794">
        <v>4562235.0757361948</v>
      </c>
      <c r="E16" s="795">
        <f>B16/D16</f>
        <v>0.1551139793240062</v>
      </c>
      <c r="F16" s="139"/>
      <c r="H16" s="22"/>
      <c r="L16" s="88"/>
      <c r="M16" s="15"/>
    </row>
    <row r="17" spans="1:13" customFormat="1" ht="16.5" customHeight="1">
      <c r="A17" s="793">
        <v>2020</v>
      </c>
      <c r="B17" s="794">
        <v>820942.24981800001</v>
      </c>
      <c r="C17" s="796">
        <f t="shared" si="2"/>
        <v>0.16006949977132434</v>
      </c>
      <c r="D17" s="794">
        <v>4456657.3767522685</v>
      </c>
      <c r="E17" s="795">
        <f>B17/D17</f>
        <v>0.18420582522236678</v>
      </c>
      <c r="F17" s="139"/>
      <c r="H17" s="22"/>
      <c r="L17" s="88"/>
      <c r="M17" s="15"/>
    </row>
    <row r="18" spans="1:13" customFormat="1" ht="16.5" customHeight="1">
      <c r="A18" s="797">
        <v>2021</v>
      </c>
      <c r="B18" s="794">
        <v>960567.11641200003</v>
      </c>
      <c r="C18" s="796">
        <f t="shared" si="2"/>
        <v>0.17007879253985814</v>
      </c>
      <c r="D18" s="794">
        <v>5392714.1020838208</v>
      </c>
      <c r="E18" s="795">
        <f>B18/D18</f>
        <v>0.17812313025102208</v>
      </c>
      <c r="F18" s="139"/>
      <c r="H18" s="22"/>
      <c r="L18" s="88"/>
      <c r="M18" s="15"/>
    </row>
    <row r="19" spans="1:13" ht="15.75">
      <c r="A19" s="798">
        <v>2022</v>
      </c>
      <c r="B19" s="799">
        <v>1062302.305562</v>
      </c>
      <c r="C19" s="796">
        <f t="shared" si="2"/>
        <v>0.10591158848952764</v>
      </c>
      <c r="D19" s="799">
        <v>6260564.0185964201</v>
      </c>
      <c r="E19" s="800">
        <v>0.1969884339226349</v>
      </c>
      <c r="F19" s="34"/>
      <c r="G19"/>
      <c r="I19"/>
      <c r="K19" s="15"/>
      <c r="M19" s="15"/>
    </row>
    <row r="20" spans="1:13" ht="15.75">
      <c r="A20" s="798" t="s">
        <v>1156</v>
      </c>
      <c r="B20" s="799">
        <f>'Resumen EEp'!B59/1000000</f>
        <v>1123523.629069</v>
      </c>
      <c r="C20" s="796">
        <f t="shared" si="2"/>
        <v>5.7630792276791132E-2</v>
      </c>
      <c r="D20" s="799">
        <f>+'Resumen EEp'!B60/1000000</f>
        <v>6260564.0185964201</v>
      </c>
      <c r="E20" s="800">
        <f>B20/D20</f>
        <v>0.17946044888794016</v>
      </c>
      <c r="F20" s="34"/>
      <c r="K20" s="15"/>
    </row>
    <row r="21" spans="1:13" ht="29.25" customHeight="1">
      <c r="A21" s="2054" t="s">
        <v>805</v>
      </c>
      <c r="B21" s="2055"/>
      <c r="C21" s="2055"/>
      <c r="D21" s="2055"/>
      <c r="E21" s="2055"/>
      <c r="J21" s="23"/>
      <c r="K21" s="15"/>
    </row>
    <row r="22" spans="1:13" ht="22.5" customHeight="1">
      <c r="K22" s="15"/>
    </row>
    <row r="23" spans="1:13" ht="22.5" customHeight="1">
      <c r="K23" s="15"/>
    </row>
    <row r="24" spans="1:13" ht="39.75" customHeight="1">
      <c r="K24" s="15"/>
    </row>
    <row r="25" spans="1:13" ht="39.75" customHeight="1">
      <c r="K25" s="15"/>
    </row>
    <row r="26" spans="1:13" ht="22.5" customHeight="1">
      <c r="K26" s="15"/>
    </row>
    <row r="27" spans="1:13" ht="22.5" customHeight="1">
      <c r="K27" s="15"/>
    </row>
    <row r="28" spans="1:13" ht="22.5" customHeight="1">
      <c r="K28" s="15"/>
    </row>
    <row r="29" spans="1:13" ht="22.5" customHeight="1">
      <c r="K29" s="15"/>
    </row>
    <row r="30" spans="1:13" ht="22.5" customHeight="1">
      <c r="K30" s="15"/>
    </row>
    <row r="31" spans="1:13" ht="22.5" customHeight="1">
      <c r="K31" s="15"/>
    </row>
    <row r="32" spans="1:13" ht="22.5" customHeight="1">
      <c r="K32" s="15"/>
    </row>
    <row r="33" spans="11:11" ht="22.5" customHeight="1">
      <c r="K33" s="15"/>
    </row>
    <row r="34" spans="11:11" ht="22.5" customHeight="1">
      <c r="K34" s="15"/>
    </row>
    <row r="35" spans="11:11" ht="22.5" customHeight="1">
      <c r="K35" s="15"/>
    </row>
    <row r="36" spans="11:11" ht="22.5" customHeight="1">
      <c r="K36" s="15"/>
    </row>
    <row r="37" spans="11:11" ht="22.5" customHeight="1">
      <c r="K37" s="15"/>
    </row>
    <row r="38" spans="11:11" ht="22.5" customHeight="1">
      <c r="K38" s="15"/>
    </row>
    <row r="39" spans="11:11" ht="22.5" customHeight="1">
      <c r="K39" s="15"/>
    </row>
    <row r="40" spans="11:11" ht="22.5" customHeight="1">
      <c r="K40" s="15"/>
    </row>
    <row r="41" spans="11:11" ht="22.5" customHeight="1">
      <c r="K41" s="15"/>
    </row>
    <row r="42" spans="11:11" ht="22.5" customHeight="1">
      <c r="K42" s="15"/>
    </row>
    <row r="43" spans="11:11" ht="22.5" customHeight="1">
      <c r="K43" s="15"/>
    </row>
    <row r="44" spans="11:11" ht="22.5" customHeight="1">
      <c r="K44" s="15"/>
    </row>
    <row r="45" spans="11:11" ht="22.5" customHeight="1">
      <c r="K45" s="15"/>
    </row>
    <row r="46" spans="11:11" ht="22.5" customHeight="1">
      <c r="K46" s="15"/>
    </row>
    <row r="47" spans="11:11" ht="22.5" customHeight="1">
      <c r="K47" s="15"/>
    </row>
    <row r="48" spans="11:11" ht="22.5" customHeight="1">
      <c r="K48" s="15"/>
    </row>
    <row r="49" spans="11:11" ht="22.5" customHeight="1">
      <c r="K49" s="15"/>
    </row>
    <row r="50" spans="11:11" ht="22.5" customHeight="1">
      <c r="K50" s="15"/>
    </row>
    <row r="51" spans="11:11" ht="22.5" customHeight="1">
      <c r="K51" s="15"/>
    </row>
    <row r="52" spans="11:11" ht="22.5" customHeight="1">
      <c r="K52" s="15"/>
    </row>
    <row r="53" spans="11:11" ht="22.5" customHeight="1">
      <c r="K53" s="15"/>
    </row>
    <row r="54" spans="11:11" ht="22.5" customHeight="1">
      <c r="K54" s="15"/>
    </row>
    <row r="55" spans="11:11" ht="22.5" customHeight="1">
      <c r="K55" s="15"/>
    </row>
    <row r="56" spans="11:11" ht="22.5" customHeight="1">
      <c r="K56" s="15"/>
    </row>
    <row r="57" spans="11:11" ht="22.5" customHeight="1">
      <c r="K57" s="15"/>
    </row>
    <row r="58" spans="11:11" ht="22.5" customHeight="1">
      <c r="K58" s="15"/>
    </row>
    <row r="59" spans="11:11" ht="22.5" customHeight="1">
      <c r="K59" s="15"/>
    </row>
    <row r="60" spans="11:11" ht="22.5" customHeight="1">
      <c r="K60" s="15"/>
    </row>
    <row r="61" spans="11:11" ht="22.5" customHeight="1">
      <c r="K61" s="15"/>
    </row>
    <row r="62" spans="11:11" ht="22.5" customHeight="1">
      <c r="K62" s="15"/>
    </row>
    <row r="63" spans="11:11" ht="22.5" customHeight="1">
      <c r="K63" s="15"/>
    </row>
    <row r="64" spans="11:11" ht="22.5" customHeight="1">
      <c r="K64" s="15"/>
    </row>
    <row r="65" spans="11:11" ht="22.5" customHeight="1">
      <c r="K65" s="15"/>
    </row>
    <row r="66" spans="11:11" ht="22.5" customHeight="1">
      <c r="K66" s="15"/>
    </row>
    <row r="67" spans="11:11" ht="22.5" customHeight="1">
      <c r="K67" s="15"/>
    </row>
    <row r="68" spans="11:11" ht="22.5" customHeight="1">
      <c r="K68" s="15"/>
    </row>
    <row r="69" spans="11:11" ht="22.5" customHeight="1">
      <c r="K69" s="15"/>
    </row>
    <row r="70" spans="11:11" ht="22.5" customHeight="1">
      <c r="K70" s="15"/>
    </row>
    <row r="71" spans="11:11" ht="22.5" customHeight="1">
      <c r="K71" s="15"/>
    </row>
    <row r="72" spans="11:11" ht="22.5" customHeight="1">
      <c r="K72" s="15"/>
    </row>
    <row r="73" spans="11:11" ht="22.5" customHeight="1">
      <c r="K73" s="15"/>
    </row>
    <row r="74" spans="11:11" ht="22.5" customHeight="1">
      <c r="K74" s="15"/>
    </row>
    <row r="75" spans="11:11" ht="22.5" customHeight="1">
      <c r="K75" s="15"/>
    </row>
    <row r="76" spans="11:11" ht="22.5" customHeight="1">
      <c r="K76" s="15"/>
    </row>
    <row r="77" spans="11:11" ht="22.5" customHeight="1">
      <c r="K77" s="15"/>
    </row>
    <row r="78" spans="11:11" ht="22.5" customHeight="1">
      <c r="K78" s="15"/>
    </row>
    <row r="79" spans="11:11" ht="22.5" customHeight="1">
      <c r="K79" s="15"/>
    </row>
    <row r="80" spans="11:11" ht="22.5" customHeight="1">
      <c r="K80" s="15"/>
    </row>
    <row r="81" spans="11:11" ht="22.5" customHeight="1">
      <c r="K81" s="15"/>
    </row>
    <row r="82" spans="11:11" ht="22.5" customHeight="1">
      <c r="K82" s="15"/>
    </row>
    <row r="83" spans="11:11" ht="22.5" customHeight="1">
      <c r="K83" s="15"/>
    </row>
    <row r="84" spans="11:11" ht="22.5" customHeight="1">
      <c r="K84" s="15"/>
    </row>
    <row r="85" spans="11:11" ht="22.5" customHeight="1">
      <c r="K85" s="15"/>
    </row>
    <row r="86" spans="11:11" ht="22.5" customHeight="1">
      <c r="K86" s="15"/>
    </row>
    <row r="87" spans="11:11" ht="22.5" customHeight="1">
      <c r="K87" s="15"/>
    </row>
    <row r="88" spans="11:11" ht="22.5" customHeight="1">
      <c r="K88" s="15"/>
    </row>
    <row r="89" spans="11:11" ht="22.5" customHeight="1">
      <c r="K89" s="15"/>
    </row>
    <row r="90" spans="11:11" ht="22.5" customHeight="1">
      <c r="K90" s="15"/>
    </row>
    <row r="91" spans="11:11" ht="22.5" customHeight="1">
      <c r="K91" s="15"/>
    </row>
    <row r="92" spans="11:11" ht="22.5" customHeight="1">
      <c r="K92" s="15"/>
    </row>
    <row r="93" spans="11:11" ht="22.5" customHeight="1">
      <c r="K93" s="15"/>
    </row>
    <row r="94" spans="11:11" ht="22.5" customHeight="1">
      <c r="K94" s="15"/>
    </row>
    <row r="95" spans="11:11" ht="22.5" customHeight="1">
      <c r="K95" s="15"/>
    </row>
    <row r="96" spans="11:11" ht="22.5" customHeight="1">
      <c r="K96" s="15"/>
    </row>
    <row r="97" spans="11:11" ht="22.5" customHeight="1">
      <c r="K97" s="15"/>
    </row>
    <row r="98" spans="11:11" ht="22.5" customHeight="1">
      <c r="K98" s="15"/>
    </row>
    <row r="99" spans="11:11" ht="22.5" customHeight="1">
      <c r="K99" s="15"/>
    </row>
    <row r="100" spans="11:11" ht="22.5" customHeight="1">
      <c r="K100" s="15"/>
    </row>
    <row r="101" spans="11:11" ht="22.5" customHeight="1">
      <c r="K101" s="15"/>
    </row>
    <row r="102" spans="11:11" ht="22.5" customHeight="1">
      <c r="K102" s="15"/>
    </row>
    <row r="103" spans="11:11" ht="22.5" customHeight="1">
      <c r="K103" s="15"/>
    </row>
    <row r="104" spans="11:11" ht="22.5" customHeight="1">
      <c r="K104" s="15"/>
    </row>
    <row r="105" spans="11:11" ht="22.5" customHeight="1">
      <c r="K105" s="15"/>
    </row>
    <row r="106" spans="11:11" ht="22.5" customHeight="1">
      <c r="K106" s="15"/>
    </row>
    <row r="107" spans="11:11" ht="22.5" customHeight="1">
      <c r="K107" s="15"/>
    </row>
    <row r="108" spans="11:11" ht="22.5" customHeight="1">
      <c r="K108" s="15"/>
    </row>
    <row r="109" spans="11:11" ht="22.5" customHeight="1">
      <c r="K109" s="15"/>
    </row>
    <row r="110" spans="11:11" ht="22.5" customHeight="1">
      <c r="K110" s="15"/>
    </row>
    <row r="111" spans="11:11" ht="22.5" customHeight="1">
      <c r="K111" s="15"/>
    </row>
    <row r="112" spans="11:11" ht="22.5" customHeight="1">
      <c r="K112" s="15"/>
    </row>
    <row r="113" spans="11:11" ht="22.5" customHeight="1">
      <c r="K113" s="15"/>
    </row>
    <row r="114" spans="11:11" ht="22.5" customHeight="1">
      <c r="K114" s="15"/>
    </row>
    <row r="115" spans="11:11" ht="22.5" customHeight="1">
      <c r="K115" s="15"/>
    </row>
    <row r="116" spans="11:11" ht="22.5" customHeight="1">
      <c r="K116" s="15"/>
    </row>
    <row r="117" spans="11:11" ht="22.5" customHeight="1">
      <c r="K117" s="15"/>
    </row>
    <row r="118" spans="11:11" ht="22.5" customHeight="1">
      <c r="K118" s="15"/>
    </row>
    <row r="119" spans="11:11" ht="22.5" customHeight="1">
      <c r="K119" s="15"/>
    </row>
    <row r="120" spans="11:11" ht="22.5" customHeight="1">
      <c r="K120" s="15"/>
    </row>
    <row r="121" spans="11:11" ht="22.5" customHeight="1">
      <c r="K121" s="15"/>
    </row>
    <row r="122" spans="11:11" ht="22.5" customHeight="1">
      <c r="K122" s="15"/>
    </row>
    <row r="123" spans="11:11" ht="22.5" customHeight="1">
      <c r="K123" s="15"/>
    </row>
    <row r="124" spans="11:11" ht="22.5" customHeight="1">
      <c r="K124" s="15"/>
    </row>
    <row r="125" spans="11:11" ht="22.5" customHeight="1">
      <c r="K125" s="15"/>
    </row>
    <row r="126" spans="11:11" ht="22.5" customHeight="1">
      <c r="K126" s="15"/>
    </row>
    <row r="127" spans="11:11" ht="22.5" customHeight="1">
      <c r="K127" s="15"/>
    </row>
    <row r="128" spans="11:11" ht="22.5" customHeight="1">
      <c r="K128" s="15"/>
    </row>
    <row r="129" spans="11:11" ht="22.5" customHeight="1">
      <c r="K129" s="15"/>
    </row>
    <row r="130" spans="11:11" ht="22.5" customHeight="1">
      <c r="K130" s="15"/>
    </row>
    <row r="131" spans="11:11" ht="22.5" customHeight="1">
      <c r="K131" s="15"/>
    </row>
    <row r="132" spans="11:11" ht="22.5" customHeight="1">
      <c r="K132" s="15"/>
    </row>
    <row r="133" spans="11:11" ht="22.5" customHeight="1">
      <c r="K133" s="15"/>
    </row>
    <row r="134" spans="11:11" ht="22.5" customHeight="1">
      <c r="K134" s="15"/>
    </row>
    <row r="135" spans="11:11" ht="22.5" customHeight="1">
      <c r="K135" s="15"/>
    </row>
    <row r="136" spans="11:11" ht="22.5" customHeight="1">
      <c r="K136" s="15"/>
    </row>
    <row r="137" spans="11:11" ht="22.5" customHeight="1">
      <c r="K137" s="15"/>
    </row>
    <row r="138" spans="11:11" ht="22.5" customHeight="1">
      <c r="K138" s="15"/>
    </row>
    <row r="139" spans="11:11" ht="22.5" customHeight="1">
      <c r="K139" s="15"/>
    </row>
    <row r="140" spans="11:11" ht="22.5" customHeight="1">
      <c r="K140" s="15"/>
    </row>
    <row r="141" spans="11:11" ht="22.5" customHeight="1">
      <c r="K141" s="15"/>
    </row>
    <row r="142" spans="11:11" ht="22.5" customHeight="1">
      <c r="K142" s="15"/>
    </row>
    <row r="143" spans="11:11" ht="22.5" customHeight="1">
      <c r="K143" s="15"/>
    </row>
    <row r="144" spans="11:11" ht="22.5" customHeight="1">
      <c r="K144" s="15"/>
    </row>
    <row r="145" spans="11:11" ht="22.5" customHeight="1">
      <c r="K145" s="15"/>
    </row>
    <row r="146" spans="11:11" ht="22.5" customHeight="1">
      <c r="K146" s="15"/>
    </row>
    <row r="147" spans="11:11" ht="22.5" customHeight="1">
      <c r="K147" s="15"/>
    </row>
    <row r="148" spans="11:11" ht="22.5" customHeight="1">
      <c r="K148" s="15"/>
    </row>
    <row r="149" spans="11:11" ht="22.5" customHeight="1">
      <c r="K149" s="15"/>
    </row>
    <row r="150" spans="11:11" ht="22.5" customHeight="1">
      <c r="K150" s="15"/>
    </row>
    <row r="151" spans="11:11" ht="22.5" customHeight="1">
      <c r="K151" s="15"/>
    </row>
    <row r="152" spans="11:11" ht="22.5" customHeight="1">
      <c r="K152" s="15"/>
    </row>
    <row r="153" spans="11:11" ht="22.5" customHeight="1">
      <c r="K153" s="15"/>
    </row>
    <row r="154" spans="11:11" ht="22.5" customHeight="1">
      <c r="K154" s="15"/>
    </row>
    <row r="155" spans="11:11" ht="22.5" customHeight="1">
      <c r="K155" s="15"/>
    </row>
  </sheetData>
  <mergeCells count="4">
    <mergeCell ref="A3:I3"/>
    <mergeCell ref="A21:E21"/>
    <mergeCell ref="A1:I1"/>
    <mergeCell ref="A2:I2"/>
  </mergeCells>
  <conditionalFormatting sqref="C6:C20">
    <cfRule type="cellIs" dxfId="220"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pageSetUpPr fitToPage="1"/>
  </sheetPr>
  <dimension ref="A1:K16"/>
  <sheetViews>
    <sheetView showGridLines="0" view="pageBreakPreview" zoomScale="70" zoomScaleNormal="100" zoomScaleSheetLayoutView="70" workbookViewId="0">
      <selection activeCell="A6" sqref="A6:J27"/>
    </sheetView>
  </sheetViews>
  <sheetFormatPr baseColWidth="10" defaultColWidth="11.42578125" defaultRowHeight="15"/>
  <cols>
    <col min="1" max="1" width="51.7109375" style="68" customWidth="1"/>
    <col min="2" max="2" width="36.140625" style="68" customWidth="1"/>
    <col min="3" max="3" width="26.5703125" style="68" customWidth="1"/>
    <col min="4" max="4" width="24.7109375" style="68" customWidth="1"/>
    <col min="5" max="6" width="16.7109375" style="68" customWidth="1"/>
    <col min="7" max="8" width="11.42578125" style="68"/>
    <col min="9" max="9" width="44.140625" style="68" bestFit="1" customWidth="1"/>
    <col min="10" max="10" width="27.140625" style="68" bestFit="1" customWidth="1"/>
    <col min="11" max="16384" width="11.42578125" style="68"/>
  </cols>
  <sheetData>
    <row r="1" spans="1:11" s="721" customFormat="1" ht="57.75" customHeight="1">
      <c r="A1" s="2058" t="s">
        <v>1098</v>
      </c>
      <c r="B1" s="2058"/>
      <c r="C1" s="2058"/>
      <c r="D1" s="2058"/>
      <c r="E1" s="2058"/>
      <c r="F1" s="2058"/>
    </row>
    <row r="2" spans="1:11" s="721" customFormat="1" ht="25.5" customHeight="1">
      <c r="A2" s="1914" t="s">
        <v>1136</v>
      </c>
      <c r="B2" s="1914"/>
      <c r="C2" s="1914"/>
      <c r="D2" s="1914"/>
      <c r="E2" s="1914"/>
      <c r="F2" s="1914"/>
    </row>
    <row r="3" spans="1:11" ht="12.75" customHeight="1"/>
    <row r="4" spans="1:11" s="688" customFormat="1" ht="24" customHeight="1">
      <c r="A4" s="1480" t="s">
        <v>231</v>
      </c>
      <c r="B4" s="1481" t="s">
        <v>414</v>
      </c>
      <c r="C4" s="1480" t="s">
        <v>232</v>
      </c>
      <c r="D4" s="687"/>
      <c r="E4" s="687"/>
      <c r="F4" s="687"/>
    </row>
    <row r="5" spans="1:11" ht="13.5" customHeight="1">
      <c r="A5" s="1482" t="s">
        <v>1130</v>
      </c>
      <c r="B5" s="1402">
        <f>+J7</f>
        <v>573587176742.88</v>
      </c>
      <c r="C5" s="1483">
        <f>+Tabla41[[#This Row],[Inversión ]]/$B$15</f>
        <v>0.55842314064772969</v>
      </c>
      <c r="D5" s="114"/>
      <c r="E5" s="114"/>
      <c r="F5" s="114"/>
    </row>
    <row r="6" spans="1:11" ht="13.5" customHeight="1" thickBot="1">
      <c r="A6" s="1482" t="s">
        <v>1131</v>
      </c>
      <c r="B6" s="1402">
        <f>+J8</f>
        <v>192884378545.37</v>
      </c>
      <c r="C6" s="1483">
        <f>+Tabla41[[#This Row],[Inversión ]]/$B$15</f>
        <v>0.18778505659911987</v>
      </c>
      <c r="D6" s="114"/>
      <c r="E6" s="114"/>
      <c r="F6" s="114"/>
    </row>
    <row r="7" spans="1:11" ht="13.5" customHeight="1" thickBot="1">
      <c r="A7" s="1482" t="s">
        <v>814</v>
      </c>
      <c r="B7" s="1402">
        <f>+J9</f>
        <v>68242526285.959999</v>
      </c>
      <c r="C7" s="1483">
        <f>+Tabla41[[#This Row],[Inversión ]]/$B$15</f>
        <v>6.6438385304808986E-2</v>
      </c>
      <c r="D7" s="114"/>
      <c r="E7" s="118"/>
      <c r="F7" s="118"/>
      <c r="I7" s="1738" t="s">
        <v>1130</v>
      </c>
      <c r="J7" s="1742">
        <v>573587176742.88</v>
      </c>
      <c r="K7" s="1739">
        <v>0.55840000000000001</v>
      </c>
    </row>
    <row r="8" spans="1:11" ht="13.5" customHeight="1" thickBot="1">
      <c r="A8" s="1482" t="s">
        <v>91</v>
      </c>
      <c r="B8" s="1402">
        <v>0</v>
      </c>
      <c r="C8" s="1483">
        <f>+Tabla41[[#This Row],[Inversión ]]/$B$15</f>
        <v>0</v>
      </c>
      <c r="D8" s="114"/>
      <c r="E8" s="114"/>
      <c r="F8" s="114"/>
      <c r="I8" s="1738" t="s">
        <v>1131</v>
      </c>
      <c r="J8" s="1742">
        <v>192884378545.37</v>
      </c>
      <c r="K8" s="1739">
        <v>0.18779999999999999</v>
      </c>
    </row>
    <row r="9" spans="1:11" ht="13.5" customHeight="1" thickBot="1">
      <c r="A9" s="1482" t="s">
        <v>1132</v>
      </c>
      <c r="B9" s="1402">
        <f>+J10</f>
        <v>34536693979.25</v>
      </c>
      <c r="C9" s="1483">
        <f>+Tabla41[[#This Row],[Inversión ]]/$B$15</f>
        <v>3.3623640662607826E-2</v>
      </c>
      <c r="D9" s="114"/>
      <c r="E9" s="114"/>
      <c r="F9" s="114"/>
      <c r="I9" s="1738" t="s">
        <v>814</v>
      </c>
      <c r="J9" s="1742">
        <v>68242526285.959999</v>
      </c>
      <c r="K9" s="1739">
        <v>6.6400000000000001E-2</v>
      </c>
    </row>
    <row r="10" spans="1:11" ht="13.5" customHeight="1" thickBot="1">
      <c r="A10" s="1482" t="s">
        <v>1133</v>
      </c>
      <c r="B10" s="1402">
        <f t="shared" ref="B10:B14" si="0">+J11</f>
        <v>25987334209.189999</v>
      </c>
      <c r="C10" s="1483">
        <f>+Tabla41[[#This Row],[Inversión ]]/$B$15</f>
        <v>2.5300301984720414E-2</v>
      </c>
      <c r="D10" s="114"/>
      <c r="E10" s="114"/>
      <c r="F10" s="114"/>
      <c r="I10" s="1738" t="s">
        <v>1132</v>
      </c>
      <c r="J10" s="1742">
        <v>34536693979.25</v>
      </c>
      <c r="K10" s="1739">
        <v>3.3599999999999998E-2</v>
      </c>
    </row>
    <row r="11" spans="1:11" ht="13.5" customHeight="1" thickBot="1">
      <c r="A11" s="1482" t="s">
        <v>134</v>
      </c>
      <c r="B11" s="1402">
        <f t="shared" si="0"/>
        <v>23043870956.48</v>
      </c>
      <c r="C11" s="1483">
        <f>+Tabla41[[#This Row],[Inversión ]]/$B$15</f>
        <v>2.2434655644275263E-2</v>
      </c>
      <c r="D11" s="114"/>
      <c r="E11" s="15"/>
      <c r="F11" s="42"/>
      <c r="I11" s="1738" t="s">
        <v>1133</v>
      </c>
      <c r="J11" s="1742">
        <v>25987334209.189999</v>
      </c>
      <c r="K11" s="1739">
        <v>2.53E-2</v>
      </c>
    </row>
    <row r="12" spans="1:11" ht="13.5" customHeight="1" thickBot="1">
      <c r="A12" s="1482" t="s">
        <v>423</v>
      </c>
      <c r="B12" s="1402">
        <f t="shared" si="0"/>
        <v>18471037614.880001</v>
      </c>
      <c r="C12" s="1483">
        <f>+Tabla41[[#This Row],[Inversión ]]/$B$15</f>
        <v>1.7982715189860943E-2</v>
      </c>
      <c r="D12" s="114"/>
      <c r="E12" s="15"/>
      <c r="F12" s="15"/>
      <c r="I12" s="1738" t="s">
        <v>134</v>
      </c>
      <c r="J12" s="1742">
        <v>23043870956.48</v>
      </c>
      <c r="K12" s="1739">
        <v>2.24E-2</v>
      </c>
    </row>
    <row r="13" spans="1:11" s="149" customFormat="1" ht="13.5" customHeight="1" thickBot="1">
      <c r="A13" s="1636" t="s">
        <v>1134</v>
      </c>
      <c r="B13" s="1402">
        <f t="shared" si="0"/>
        <v>89955611814.059998</v>
      </c>
      <c r="C13" s="1483">
        <f>+Tabla41[[#This Row],[Inversión ]]/$B$15</f>
        <v>8.7577437754703003E-2</v>
      </c>
      <c r="D13" s="114"/>
      <c r="E13" s="114"/>
      <c r="I13" s="1738" t="s">
        <v>423</v>
      </c>
      <c r="J13" s="1742">
        <v>18471037614.880001</v>
      </c>
      <c r="K13" s="1739">
        <v>1.7999999999999999E-2</v>
      </c>
    </row>
    <row r="14" spans="1:11" s="149" customFormat="1" ht="13.5" customHeight="1" thickBot="1">
      <c r="A14" s="1482" t="s">
        <v>233</v>
      </c>
      <c r="B14" s="1402">
        <f t="shared" si="0"/>
        <v>446469616.52999997</v>
      </c>
      <c r="C14" s="1483">
        <f>+Tabla41[[#This Row],[Inversión ]]/$B$15</f>
        <v>4.3466621217411124E-4</v>
      </c>
      <c r="D14" s="114"/>
      <c r="E14" s="114"/>
      <c r="I14" s="1740" t="s">
        <v>1134</v>
      </c>
      <c r="J14" s="1742">
        <v>89955611814.059998</v>
      </c>
      <c r="K14" s="1739">
        <v>8.7599999999999997E-2</v>
      </c>
    </row>
    <row r="15" spans="1:11" ht="16.5" thickBot="1">
      <c r="A15" s="1403" t="s">
        <v>1</v>
      </c>
      <c r="B15" s="1637">
        <f>SUM(B5:B14)</f>
        <v>1027155099764.5999</v>
      </c>
      <c r="C15" s="1483">
        <f>+Tabla41[[#This Row],[Inversión ]]/$B$15</f>
        <v>1</v>
      </c>
      <c r="I15" s="1738" t="s">
        <v>233</v>
      </c>
      <c r="J15" s="1742">
        <v>446469616.52999997</v>
      </c>
      <c r="K15" s="1739">
        <v>4.0000000000000002E-4</v>
      </c>
    </row>
    <row r="16" spans="1:11" s="1479" customFormat="1" ht="15.75">
      <c r="A16" s="1478" t="s">
        <v>1135</v>
      </c>
      <c r="I16" s="1741" t="s">
        <v>1</v>
      </c>
      <c r="J16" s="1743">
        <f>SUM(J7:J15)</f>
        <v>1027155099764.5999</v>
      </c>
      <c r="K16" s="1739">
        <v>1</v>
      </c>
    </row>
  </sheetData>
  <sortState ref="A4:C12">
    <sortCondition descending="1" ref="B4:B12"/>
  </sortState>
  <mergeCells count="2">
    <mergeCell ref="A1:F1"/>
    <mergeCell ref="A2:F2"/>
  </mergeCells>
  <pageMargins left="0.70866141732283472" right="0.70866141732283472" top="0.74803149606299213" bottom="0.74803149606299213" header="0.31496062992125984" footer="0.31496062992125984"/>
  <pageSetup paperSize="119" scale="63" orientation="landscape" r:id="rId1"/>
  <ignoredErrors>
    <ignoredError sqref="C5:C15" calculatedColumn="1"/>
  </ignoredErrors>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zoomScale="55" zoomScaleNormal="100" zoomScaleSheetLayoutView="55" workbookViewId="0">
      <selection activeCell="A6" sqref="A6:J27"/>
    </sheetView>
  </sheetViews>
  <sheetFormatPr baseColWidth="10" defaultColWidth="11.42578125" defaultRowHeight="15"/>
  <cols>
    <col min="1" max="1" width="34" style="24" customWidth="1"/>
    <col min="2" max="2" width="46" style="24" customWidth="1"/>
    <col min="3" max="3" width="40" style="24" customWidth="1"/>
    <col min="4" max="8" width="11.42578125" style="24"/>
    <col min="9" max="9" width="11.42578125" style="164"/>
    <col min="10" max="10" width="22" style="164" customWidth="1"/>
    <col min="11" max="11" width="25.42578125" style="164" customWidth="1"/>
    <col min="12" max="12" width="18.7109375" style="164" customWidth="1"/>
    <col min="13" max="17" width="17.140625" style="164" customWidth="1"/>
    <col min="18" max="18" width="11.42578125" style="164"/>
    <col min="19" max="16384" width="11.42578125" style="24"/>
  </cols>
  <sheetData>
    <row r="1" spans="1:18" s="724" customFormat="1" ht="81.75" customHeight="1">
      <c r="A1" s="2041" t="s">
        <v>717</v>
      </c>
      <c r="B1" s="2041"/>
      <c r="C1" s="2041"/>
      <c r="D1" s="2041"/>
      <c r="E1" s="2041"/>
      <c r="F1" s="2041"/>
      <c r="G1" s="2041"/>
      <c r="H1" s="2041"/>
      <c r="I1" s="2041"/>
      <c r="J1" s="2041"/>
      <c r="K1" s="2041"/>
      <c r="L1" s="2041"/>
      <c r="M1" s="2041"/>
      <c r="N1" s="2041"/>
      <c r="O1" s="2041"/>
      <c r="P1" s="2041"/>
      <c r="Q1" s="2041"/>
      <c r="R1" s="723"/>
    </row>
    <row r="2" spans="1:18" s="724" customFormat="1" ht="32.25" customHeight="1">
      <c r="A2" s="1972" t="str">
        <f>+'Resumen EEp'!O7</f>
        <v>Período:  Diciembre 2010 - Junio 2023</v>
      </c>
      <c r="B2" s="1972"/>
      <c r="C2" s="1972"/>
      <c r="D2" s="1972"/>
      <c r="E2" s="1972"/>
      <c r="F2" s="1972"/>
      <c r="G2" s="1972"/>
      <c r="H2" s="1972"/>
      <c r="I2" s="1972"/>
      <c r="J2" s="1972"/>
      <c r="K2" s="1972"/>
      <c r="L2" s="1972"/>
      <c r="M2" s="1972"/>
      <c r="N2" s="1972"/>
      <c r="O2" s="1972"/>
      <c r="P2" s="1972"/>
      <c r="Q2" s="1972"/>
      <c r="R2" s="723"/>
    </row>
    <row r="3" spans="1:18" ht="34.5" customHeight="1">
      <c r="A3" s="2060" t="s">
        <v>245</v>
      </c>
      <c r="B3" s="2060"/>
      <c r="C3" s="2060"/>
      <c r="D3" s="2060"/>
      <c r="E3" s="2060"/>
      <c r="F3" s="2060"/>
      <c r="G3" s="2060"/>
      <c r="H3" s="2060"/>
      <c r="I3" s="2060"/>
      <c r="J3" s="2060"/>
      <c r="K3" s="2060"/>
      <c r="L3" s="2060"/>
      <c r="M3" s="2060"/>
      <c r="N3" s="2060"/>
      <c r="O3" s="2060"/>
      <c r="P3" s="2060"/>
      <c r="Q3" s="2060"/>
    </row>
    <row r="4" spans="1:18" ht="42.75" customHeight="1">
      <c r="A4" s="2059" t="s">
        <v>1099</v>
      </c>
      <c r="B4" s="2059"/>
      <c r="C4" s="2059"/>
      <c r="D4" s="702"/>
    </row>
    <row r="5" spans="1:18" ht="30" customHeight="1">
      <c r="A5" s="1404" t="s">
        <v>11</v>
      </c>
      <c r="B5" s="1405" t="s">
        <v>427</v>
      </c>
      <c r="C5" s="1406" t="s">
        <v>104</v>
      </c>
      <c r="D5" s="703"/>
      <c r="G5" s="72"/>
      <c r="H5" s="72"/>
      <c r="I5" s="165"/>
      <c r="J5" s="166"/>
      <c r="K5" s="166"/>
      <c r="L5" s="167"/>
      <c r="M5" s="167"/>
      <c r="N5" s="167"/>
      <c r="O5" s="167"/>
      <c r="P5" s="167"/>
      <c r="Q5" s="167"/>
    </row>
    <row r="6" spans="1:18" ht="26.25" hidden="1">
      <c r="A6" s="925">
        <v>37956</v>
      </c>
      <c r="B6" s="924">
        <v>0.24099999999999999</v>
      </c>
      <c r="C6" s="926">
        <v>0.23569999999999999</v>
      </c>
      <c r="D6" s="703"/>
      <c r="G6" s="72"/>
      <c r="H6" s="72"/>
      <c r="I6" s="165"/>
      <c r="J6" s="166"/>
      <c r="K6" s="166"/>
      <c r="L6" s="167"/>
      <c r="M6" s="167"/>
      <c r="N6" s="167"/>
      <c r="O6" s="167"/>
      <c r="P6" s="167"/>
      <c r="Q6" s="167"/>
    </row>
    <row r="7" spans="1:18" ht="26.25" hidden="1">
      <c r="A7" s="925">
        <v>38139</v>
      </c>
      <c r="B7" s="924">
        <v>0.25175884853706698</v>
      </c>
      <c r="C7" s="926">
        <v>0.24867163477509091</v>
      </c>
      <c r="D7" s="703"/>
      <c r="G7" s="72"/>
      <c r="H7" s="72"/>
      <c r="I7" s="165"/>
      <c r="L7" s="167"/>
      <c r="M7" s="167"/>
      <c r="N7" s="167"/>
      <c r="O7" s="167"/>
      <c r="P7" s="167"/>
      <c r="Q7" s="167"/>
    </row>
    <row r="8" spans="1:18" ht="26.25" hidden="1">
      <c r="A8" s="925">
        <v>38322</v>
      </c>
      <c r="B8" s="924">
        <v>0.22987130488506399</v>
      </c>
      <c r="C8" s="926">
        <v>0.238433752130429</v>
      </c>
      <c r="D8" s="703"/>
      <c r="G8" s="72"/>
      <c r="H8" s="72"/>
      <c r="I8" s="165"/>
      <c r="L8" s="167"/>
      <c r="M8" s="167"/>
      <c r="N8" s="167"/>
      <c r="O8" s="167"/>
      <c r="P8" s="167"/>
      <c r="Q8" s="167"/>
    </row>
    <row r="9" spans="1:18" ht="26.25" hidden="1">
      <c r="A9" s="925">
        <v>38504</v>
      </c>
      <c r="B9" s="924">
        <v>0.1992410770624177</v>
      </c>
      <c r="C9" s="926">
        <v>0.20409561690347056</v>
      </c>
      <c r="D9" s="703"/>
      <c r="G9" s="72"/>
      <c r="H9" s="72"/>
      <c r="I9" s="165"/>
      <c r="L9" s="167"/>
      <c r="M9" s="167"/>
      <c r="N9" s="167"/>
      <c r="O9" s="167"/>
      <c r="P9" s="167"/>
      <c r="Q9" s="167"/>
    </row>
    <row r="10" spans="1:18" ht="26.25" hidden="1">
      <c r="A10" s="925">
        <v>38687</v>
      </c>
      <c r="B10" s="924">
        <v>0.17089695553831788</v>
      </c>
      <c r="C10" s="926">
        <v>0.16964146990989265</v>
      </c>
      <c r="D10" s="703"/>
      <c r="G10" s="72"/>
      <c r="H10" s="72"/>
      <c r="I10" s="165"/>
      <c r="L10" s="167"/>
      <c r="M10" s="167"/>
      <c r="N10" s="167"/>
      <c r="O10" s="167"/>
      <c r="P10" s="167"/>
      <c r="Q10" s="167"/>
    </row>
    <row r="11" spans="1:18" ht="26.25" hidden="1">
      <c r="A11" s="925">
        <v>38869</v>
      </c>
      <c r="B11" s="924">
        <v>0.13300480636525761</v>
      </c>
      <c r="C11" s="926">
        <v>0.13468173812691406</v>
      </c>
      <c r="D11" s="703"/>
      <c r="G11" s="72"/>
      <c r="H11" s="72"/>
      <c r="I11" s="165"/>
      <c r="L11" s="167"/>
      <c r="M11" s="167"/>
      <c r="N11" s="167"/>
      <c r="O11" s="167"/>
      <c r="P11" s="167"/>
      <c r="Q11" s="167"/>
    </row>
    <row r="12" spans="1:18" ht="26.25" hidden="1">
      <c r="A12" s="925">
        <v>39052</v>
      </c>
      <c r="B12" s="924">
        <v>0.11468843642102869</v>
      </c>
      <c r="C12" s="926">
        <v>0.11484584318471436</v>
      </c>
      <c r="D12" s="703"/>
      <c r="G12" s="72"/>
      <c r="H12" s="72"/>
      <c r="I12" s="165"/>
      <c r="L12" s="167"/>
      <c r="M12" s="167"/>
      <c r="N12" s="167"/>
      <c r="O12" s="167"/>
      <c r="P12" s="167"/>
      <c r="Q12" s="167"/>
    </row>
    <row r="13" spans="1:18" ht="26.25" hidden="1">
      <c r="A13" s="925">
        <v>39234</v>
      </c>
      <c r="B13" s="924">
        <v>9.4391360756030912E-2</v>
      </c>
      <c r="C13" s="926">
        <v>9.4204840251650449E-2</v>
      </c>
      <c r="D13" s="703"/>
      <c r="G13" s="72"/>
      <c r="H13" s="72"/>
      <c r="I13" s="165"/>
      <c r="L13" s="167"/>
      <c r="M13" s="167"/>
      <c r="N13" s="167"/>
      <c r="O13" s="167"/>
      <c r="P13" s="167"/>
      <c r="Q13" s="167"/>
    </row>
    <row r="14" spans="1:18" ht="26.25" hidden="1">
      <c r="A14" s="925">
        <v>39417</v>
      </c>
      <c r="B14" s="924">
        <v>8.4768885030462301E-2</v>
      </c>
      <c r="C14" s="926">
        <v>8.4401489702688598E-2</v>
      </c>
      <c r="D14" s="703"/>
      <c r="G14" s="72"/>
      <c r="H14" s="72"/>
      <c r="I14" s="165"/>
      <c r="L14" s="167"/>
      <c r="M14" s="167"/>
      <c r="N14" s="167"/>
      <c r="O14" s="167"/>
      <c r="P14" s="167"/>
      <c r="Q14" s="167"/>
    </row>
    <row r="15" spans="1:18" ht="26.25" hidden="1">
      <c r="A15" s="925">
        <v>39600</v>
      </c>
      <c r="B15" s="924">
        <v>8.6699999999999999E-2</v>
      </c>
      <c r="C15" s="926">
        <v>9.06E-2</v>
      </c>
      <c r="D15" s="703"/>
      <c r="L15" s="167"/>
      <c r="M15" s="167"/>
      <c r="N15" s="167"/>
      <c r="O15" s="167"/>
      <c r="P15" s="167"/>
      <c r="Q15" s="167"/>
    </row>
    <row r="16" spans="1:18" ht="26.25" hidden="1">
      <c r="A16" s="925">
        <v>39783</v>
      </c>
      <c r="B16" s="924">
        <v>0.1208</v>
      </c>
      <c r="C16" s="926">
        <v>0.1326</v>
      </c>
      <c r="D16" s="703"/>
      <c r="L16" s="167"/>
      <c r="M16" s="167"/>
      <c r="N16" s="167"/>
      <c r="O16" s="167"/>
      <c r="P16" s="167"/>
      <c r="Q16" s="167"/>
    </row>
    <row r="17" spans="1:18" customFormat="1" ht="26.25" hidden="1">
      <c r="A17" s="925">
        <v>39965</v>
      </c>
      <c r="B17" s="924">
        <v>0.15529999999999999</v>
      </c>
      <c r="C17" s="926">
        <v>0.161</v>
      </c>
      <c r="D17" s="704"/>
      <c r="I17" s="52"/>
      <c r="L17" s="168"/>
      <c r="M17" s="168"/>
      <c r="N17" s="168"/>
      <c r="O17" s="167"/>
      <c r="P17" s="168"/>
      <c r="Q17" s="168"/>
      <c r="R17" s="52"/>
    </row>
    <row r="18" spans="1:18" ht="26.25" hidden="1">
      <c r="A18" s="925">
        <v>40148</v>
      </c>
      <c r="B18" s="924">
        <v>0.1404</v>
      </c>
      <c r="C18" s="926">
        <v>0.14330000000000001</v>
      </c>
      <c r="D18" s="703"/>
      <c r="L18" s="167"/>
      <c r="M18" s="167"/>
      <c r="N18" s="167"/>
      <c r="O18" s="167"/>
      <c r="P18" s="167"/>
      <c r="Q18" s="167"/>
    </row>
    <row r="19" spans="1:18" ht="26.25">
      <c r="A19" s="925">
        <v>40330</v>
      </c>
      <c r="B19" s="924">
        <v>0.11609999999999999</v>
      </c>
      <c r="C19" s="926">
        <v>0.1183</v>
      </c>
      <c r="D19" s="704"/>
      <c r="E19"/>
      <c r="F19"/>
      <c r="G19"/>
      <c r="H19"/>
      <c r="I19" s="52"/>
      <c r="L19" s="168"/>
      <c r="M19" s="168"/>
      <c r="N19" s="168"/>
      <c r="O19" s="168"/>
      <c r="P19" s="167"/>
      <c r="Q19" s="167"/>
    </row>
    <row r="20" spans="1:18" ht="26.25">
      <c r="A20" s="925">
        <v>40513</v>
      </c>
      <c r="B20" s="924">
        <v>0.108409960162953</v>
      </c>
      <c r="C20" s="926">
        <v>0.110547250717437</v>
      </c>
      <c r="D20" s="703"/>
      <c r="L20" s="167"/>
      <c r="M20" s="167"/>
      <c r="N20" s="167"/>
      <c r="O20" s="167"/>
      <c r="P20" s="167"/>
      <c r="Q20" s="167"/>
    </row>
    <row r="21" spans="1:18" ht="26.25">
      <c r="A21" s="925">
        <v>40695</v>
      </c>
      <c r="B21" s="924">
        <v>0.113957126516463</v>
      </c>
      <c r="C21" s="926">
        <v>0.115288967128472</v>
      </c>
      <c r="D21" s="703"/>
      <c r="L21" s="167"/>
      <c r="M21" s="167"/>
      <c r="N21" s="167"/>
      <c r="O21" s="167"/>
      <c r="P21" s="167"/>
      <c r="Q21" s="167"/>
    </row>
    <row r="22" spans="1:18" ht="26.25">
      <c r="A22" s="925">
        <v>40878</v>
      </c>
      <c r="B22" s="924">
        <v>0.124824699343822</v>
      </c>
      <c r="C22" s="926">
        <v>0.12663965470126301</v>
      </c>
      <c r="D22" s="703"/>
      <c r="L22" s="167"/>
      <c r="M22" s="167"/>
      <c r="N22" s="167"/>
      <c r="O22" s="167"/>
      <c r="P22" s="167"/>
      <c r="Q22" s="167"/>
    </row>
    <row r="23" spans="1:18" ht="26.25">
      <c r="A23" s="925">
        <v>41061</v>
      </c>
      <c r="B23" s="924">
        <v>0.13097785101096041</v>
      </c>
      <c r="C23" s="926">
        <v>0.13425247806895432</v>
      </c>
      <c r="D23" s="703"/>
      <c r="L23" s="167"/>
      <c r="M23" s="167"/>
      <c r="N23" s="167"/>
      <c r="O23" s="167"/>
      <c r="P23" s="167"/>
      <c r="Q23" s="167"/>
    </row>
    <row r="24" spans="1:18" ht="26.25">
      <c r="A24" s="925">
        <v>41244</v>
      </c>
      <c r="B24" s="924">
        <v>0.14269999999999999</v>
      </c>
      <c r="C24" s="926">
        <v>0.1454</v>
      </c>
      <c r="D24" s="703"/>
      <c r="J24" s="167"/>
      <c r="K24" s="167"/>
      <c r="L24" s="167"/>
      <c r="M24" s="167"/>
      <c r="N24" s="167"/>
      <c r="O24" s="167"/>
      <c r="P24" s="167"/>
      <c r="Q24" s="167"/>
    </row>
    <row r="25" spans="1:18" ht="26.25">
      <c r="A25" s="925">
        <v>41426</v>
      </c>
      <c r="B25" s="924">
        <v>0.15329999999999999</v>
      </c>
      <c r="C25" s="926">
        <v>0.15759999999999999</v>
      </c>
      <c r="D25" s="703"/>
      <c r="J25" s="167"/>
      <c r="K25" s="167"/>
      <c r="L25" s="167"/>
      <c r="M25" s="167"/>
      <c r="N25" s="167"/>
      <c r="O25" s="167"/>
      <c r="P25" s="167"/>
      <c r="Q25" s="167"/>
    </row>
    <row r="26" spans="1:18" ht="26.25">
      <c r="A26" s="925">
        <v>41609</v>
      </c>
      <c r="B26" s="924">
        <v>0.132289709655253</v>
      </c>
      <c r="C26" s="926">
        <v>0.133732017269869</v>
      </c>
      <c r="D26" s="703"/>
      <c r="J26" s="167"/>
      <c r="K26" s="167"/>
      <c r="L26" s="167"/>
      <c r="M26" s="167"/>
      <c r="N26" s="167"/>
      <c r="O26" s="167"/>
      <c r="P26" s="167"/>
      <c r="Q26" s="167"/>
    </row>
    <row r="27" spans="1:18" ht="26.25">
      <c r="A27" s="925">
        <v>41791</v>
      </c>
      <c r="B27" s="924">
        <v>0.116663916655663</v>
      </c>
      <c r="C27" s="926">
        <v>0.117645839774349</v>
      </c>
      <c r="D27" s="703"/>
      <c r="J27" s="167"/>
      <c r="K27" s="167"/>
      <c r="L27" s="167"/>
      <c r="M27" s="167"/>
      <c r="N27" s="167"/>
      <c r="O27" s="167"/>
      <c r="P27" s="167"/>
      <c r="Q27" s="167"/>
    </row>
    <row r="28" spans="1:18" ht="26.25">
      <c r="A28" s="925">
        <v>41974</v>
      </c>
      <c r="B28" s="924">
        <v>0.12024802064232901</v>
      </c>
      <c r="C28" s="926">
        <v>0.124785116569871</v>
      </c>
      <c r="D28" s="703"/>
      <c r="J28" s="167"/>
      <c r="K28" s="167"/>
      <c r="L28" s="167"/>
      <c r="M28" s="167"/>
      <c r="N28" s="167"/>
      <c r="O28" s="167"/>
      <c r="P28" s="167"/>
      <c r="Q28" s="167"/>
    </row>
    <row r="29" spans="1:18" ht="26.25">
      <c r="A29" s="925">
        <v>42156</v>
      </c>
      <c r="B29" s="924">
        <v>0.119904812700729</v>
      </c>
      <c r="C29" s="926">
        <v>0.12382087974788</v>
      </c>
      <c r="D29" s="703"/>
      <c r="J29" s="167"/>
      <c r="K29" s="167"/>
      <c r="L29" s="167"/>
      <c r="M29" s="167"/>
      <c r="N29" s="167"/>
      <c r="O29" s="167"/>
      <c r="P29" s="167"/>
      <c r="Q29" s="167"/>
    </row>
    <row r="30" spans="1:18" ht="26.25">
      <c r="A30" s="925">
        <v>42339</v>
      </c>
      <c r="B30" s="924">
        <v>0.10699132529452618</v>
      </c>
      <c r="C30" s="926">
        <v>0.11080081164274938</v>
      </c>
      <c r="D30" s="703"/>
    </row>
    <row r="31" spans="1:18" ht="26.25">
      <c r="A31" s="925">
        <v>42522</v>
      </c>
      <c r="B31" s="924">
        <v>9.4724611591017208E-2</v>
      </c>
      <c r="C31" s="926">
        <v>9.923979479437206E-2</v>
      </c>
      <c r="D31" s="703"/>
    </row>
    <row r="32" spans="1:18" ht="26.25">
      <c r="A32" s="925">
        <v>42705</v>
      </c>
      <c r="B32" s="924">
        <v>9.8297349429762718E-2</v>
      </c>
      <c r="C32" s="926">
        <v>0.10235589284546419</v>
      </c>
      <c r="D32" s="703"/>
    </row>
    <row r="33" spans="1:4" ht="26.25">
      <c r="A33" s="925">
        <v>43070</v>
      </c>
      <c r="B33" s="924">
        <v>0.1082</v>
      </c>
      <c r="C33" s="926">
        <v>0.11070000000000001</v>
      </c>
      <c r="D33" s="703"/>
    </row>
    <row r="34" spans="1:4" ht="26.25">
      <c r="A34" s="925">
        <v>43435</v>
      </c>
      <c r="B34" s="924">
        <v>7.7600000000000002E-2</v>
      </c>
      <c r="C34" s="926">
        <v>8.2600000000000007E-2</v>
      </c>
      <c r="D34" s="703"/>
    </row>
    <row r="35" spans="1:4" ht="26.25">
      <c r="A35" s="925">
        <v>43800</v>
      </c>
      <c r="B35" s="924">
        <v>0.10809646211624585</v>
      </c>
      <c r="C35" s="926">
        <v>0.10823910973861361</v>
      </c>
      <c r="D35" s="703"/>
    </row>
    <row r="36" spans="1:4" ht="26.25">
      <c r="A36" s="925">
        <v>44166</v>
      </c>
      <c r="B36" s="924">
        <v>0.1028</v>
      </c>
      <c r="C36" s="926">
        <v>0.1021</v>
      </c>
      <c r="D36" s="703"/>
    </row>
    <row r="37" spans="1:4" ht="26.25">
      <c r="A37" s="925">
        <v>44531</v>
      </c>
      <c r="B37" s="924">
        <v>0.1215</v>
      </c>
      <c r="C37" s="926">
        <v>0.12</v>
      </c>
      <c r="D37" s="703"/>
    </row>
    <row r="38" spans="1:4" ht="26.25">
      <c r="A38" s="927">
        <v>44896</v>
      </c>
      <c r="B38" s="928">
        <v>5.5199999999999999E-2</v>
      </c>
      <c r="C38" s="929">
        <v>6.0999999999999999E-2</v>
      </c>
      <c r="D38" s="705"/>
    </row>
    <row r="39" spans="1:4" ht="26.25">
      <c r="A39" s="927" t="str">
        <f>+'Resumen EEp'!O9</f>
        <v>Ene-Jun.23</v>
      </c>
      <c r="B39" s="928">
        <f>+'Resumen EEp'!B49</f>
        <v>6.8699999999999997E-2</v>
      </c>
      <c r="C39" s="929">
        <f>+'Resumen EEp'!B50</f>
        <v>7.3400000000000007E-2</v>
      </c>
    </row>
    <row r="48" spans="1:4" ht="39.75" customHeight="1"/>
    <row r="49" ht="39.75" customHeight="1"/>
    <row r="50" ht="39.75" customHeight="1"/>
  </sheetData>
  <mergeCells count="4">
    <mergeCell ref="A1:Q1"/>
    <mergeCell ref="A4:C4"/>
    <mergeCell ref="A3:Q3"/>
    <mergeCell ref="A2:Q2"/>
  </mergeCells>
  <conditionalFormatting sqref="B39:C39">
    <cfRule type="cellIs" dxfId="202"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70" zoomScaleNormal="100" zoomScaleSheetLayoutView="70" workbookViewId="0">
      <selection activeCell="A6" sqref="A6:J27"/>
    </sheetView>
  </sheetViews>
  <sheetFormatPr baseColWidth="10" defaultColWidth="11.42578125" defaultRowHeight="15"/>
  <cols>
    <col min="1" max="1" width="20.42578125" style="59" customWidth="1"/>
    <col min="2" max="2" width="26.5703125" style="59" customWidth="1"/>
    <col min="3" max="3" width="22.28515625" style="59" customWidth="1"/>
    <col min="4" max="4" width="22.42578125" style="59" customWidth="1"/>
    <col min="5" max="5" width="14.28515625" style="59" customWidth="1"/>
    <col min="6" max="11" width="13.5703125" style="59" customWidth="1"/>
    <col min="12" max="12" width="26.85546875" style="59" customWidth="1"/>
    <col min="13" max="13" width="22.7109375" style="59" customWidth="1"/>
    <col min="14" max="14" width="0.28515625" style="59" customWidth="1"/>
    <col min="15" max="15" width="11.42578125" style="59"/>
    <col min="16" max="16" width="12.7109375" style="59" customWidth="1"/>
    <col min="17" max="18" width="15.28515625" style="59" customWidth="1"/>
    <col min="19" max="19" width="15.85546875" style="59" customWidth="1"/>
    <col min="20" max="16384" width="11.42578125" style="59"/>
  </cols>
  <sheetData>
    <row r="1" spans="1:14" s="722" customFormat="1" ht="72.75" customHeight="1">
      <c r="A1" s="2061" t="s">
        <v>715</v>
      </c>
      <c r="B1" s="2061"/>
      <c r="C1" s="2061"/>
      <c r="D1" s="2061"/>
      <c r="E1" s="2061"/>
      <c r="F1" s="2061"/>
      <c r="G1" s="2061"/>
      <c r="H1" s="2061"/>
      <c r="I1" s="2061"/>
      <c r="J1" s="2061"/>
      <c r="K1" s="2061"/>
      <c r="L1" s="2061"/>
      <c r="M1" s="2061"/>
      <c r="N1" s="2061"/>
    </row>
    <row r="2" spans="1:14" s="722" customFormat="1" ht="40.5" customHeight="1">
      <c r="A2" s="2066" t="str">
        <f>+'Resumen EEp'!O4</f>
        <v>Período:  Diciembre 2008 - Junio 2023</v>
      </c>
      <c r="B2" s="2066"/>
      <c r="C2" s="2066"/>
      <c r="D2" s="2066"/>
      <c r="E2" s="2066"/>
      <c r="F2" s="2066"/>
      <c r="G2" s="2066"/>
      <c r="H2" s="2066"/>
      <c r="I2" s="2066"/>
      <c r="J2" s="2066"/>
      <c r="K2" s="2066"/>
      <c r="L2" s="2066"/>
      <c r="M2" s="2066"/>
      <c r="N2" s="2066"/>
    </row>
    <row r="3" spans="1:14" ht="9" customHeight="1">
      <c r="A3" s="2062"/>
      <c r="B3" s="2062"/>
      <c r="C3" s="2062"/>
      <c r="D3" s="2062"/>
      <c r="E3" s="2062"/>
      <c r="F3" s="2062"/>
      <c r="G3" s="2062"/>
      <c r="H3" s="2062"/>
      <c r="I3" s="2062"/>
      <c r="J3" s="2062"/>
      <c r="K3" s="2062"/>
      <c r="L3" s="2062"/>
      <c r="M3" s="2062"/>
    </row>
    <row r="4" spans="1:14" ht="30" customHeight="1">
      <c r="A4" s="2063" t="s">
        <v>221</v>
      </c>
      <c r="B4" s="2064"/>
      <c r="C4" s="2064"/>
      <c r="D4" s="2065"/>
    </row>
    <row r="5" spans="1:14" ht="64.5" customHeight="1">
      <c r="A5" s="815" t="s">
        <v>11</v>
      </c>
      <c r="B5" s="816" t="s">
        <v>424</v>
      </c>
      <c r="C5" s="816" t="s">
        <v>425</v>
      </c>
      <c r="D5" s="817" t="s">
        <v>222</v>
      </c>
      <c r="G5" s="90"/>
      <c r="I5" s="90"/>
      <c r="J5" s="90"/>
    </row>
    <row r="6" spans="1:14" ht="18.75">
      <c r="A6" s="818">
        <v>39783</v>
      </c>
      <c r="B6" s="819">
        <v>0.1326</v>
      </c>
      <c r="C6" s="819">
        <v>4.517248281844255E-2</v>
      </c>
      <c r="D6" s="820">
        <f t="shared" ref="D6:D21" si="0">B6-C6</f>
        <v>8.7427517181557446E-2</v>
      </c>
      <c r="G6" s="90"/>
      <c r="I6" s="90"/>
      <c r="J6" s="90"/>
    </row>
    <row r="7" spans="1:14" ht="18.75">
      <c r="A7" s="818">
        <v>40148</v>
      </c>
      <c r="B7" s="819">
        <v>0.14330000000000001</v>
      </c>
      <c r="C7" s="819">
        <v>5.7648110316649515E-2</v>
      </c>
      <c r="D7" s="820">
        <f t="shared" si="0"/>
        <v>8.5651889683350496E-2</v>
      </c>
      <c r="G7" s="90"/>
      <c r="I7" s="90"/>
      <c r="J7" s="90"/>
    </row>
    <row r="8" spans="1:14" s="60" customFormat="1" ht="18.75">
      <c r="A8" s="818">
        <v>40513</v>
      </c>
      <c r="B8" s="819">
        <v>0.110547250717437</v>
      </c>
      <c r="C8" s="819">
        <v>6.2383050642844218E-2</v>
      </c>
      <c r="D8" s="820">
        <f t="shared" si="0"/>
        <v>4.8164200074592781E-2</v>
      </c>
      <c r="G8" s="90"/>
      <c r="I8" s="90"/>
      <c r="J8" s="90"/>
    </row>
    <row r="9" spans="1:14" ht="18.75">
      <c r="A9" s="818">
        <v>40878</v>
      </c>
      <c r="B9" s="819">
        <v>0.12663965470126301</v>
      </c>
      <c r="C9" s="819">
        <v>7.7600000000000002E-2</v>
      </c>
      <c r="D9" s="820">
        <f t="shared" si="0"/>
        <v>4.9039654701263008E-2</v>
      </c>
      <c r="E9" s="60"/>
      <c r="F9" s="60"/>
      <c r="G9" s="90"/>
      <c r="H9" s="60"/>
      <c r="I9" s="90"/>
      <c r="J9" s="90"/>
      <c r="K9" s="60"/>
      <c r="L9" s="60"/>
      <c r="M9" s="60"/>
    </row>
    <row r="10" spans="1:14" ht="18.75">
      <c r="A10" s="818">
        <v>41244</v>
      </c>
      <c r="B10" s="819">
        <v>0.1454</v>
      </c>
      <c r="C10" s="819">
        <v>3.9100000000000003E-2</v>
      </c>
      <c r="D10" s="820">
        <f t="shared" si="0"/>
        <v>0.10630000000000001</v>
      </c>
      <c r="G10" s="90"/>
      <c r="I10" s="90"/>
      <c r="J10" s="90"/>
    </row>
    <row r="11" spans="1:14" ht="18.75">
      <c r="A11" s="818">
        <v>41609</v>
      </c>
      <c r="B11" s="819">
        <v>0.133732017269869</v>
      </c>
      <c r="C11" s="819">
        <v>3.8800000000000001E-2</v>
      </c>
      <c r="D11" s="820">
        <f t="shared" si="0"/>
        <v>9.4932017269868996E-2</v>
      </c>
      <c r="G11" s="90"/>
      <c r="I11" s="90"/>
      <c r="J11" s="90"/>
    </row>
    <row r="12" spans="1:14" ht="18.75">
      <c r="A12" s="818">
        <v>41974</v>
      </c>
      <c r="B12" s="819">
        <v>0.124785116569871</v>
      </c>
      <c r="C12" s="819">
        <v>1.5800000000000002E-2</v>
      </c>
      <c r="D12" s="820">
        <f t="shared" si="0"/>
        <v>0.108985116569871</v>
      </c>
      <c r="G12" s="90"/>
      <c r="I12" s="90"/>
      <c r="J12" s="90"/>
    </row>
    <row r="13" spans="1:14" ht="18">
      <c r="A13" s="818">
        <v>42339</v>
      </c>
      <c r="B13" s="819">
        <v>0.1108</v>
      </c>
      <c r="C13" s="819">
        <v>2.3400000000000001E-2</v>
      </c>
      <c r="D13" s="820">
        <f t="shared" si="0"/>
        <v>8.7399999999999992E-2</v>
      </c>
    </row>
    <row r="14" spans="1:14" ht="18">
      <c r="A14" s="818" t="s">
        <v>426</v>
      </c>
      <c r="B14" s="819">
        <v>0.1024</v>
      </c>
      <c r="C14" s="819">
        <v>1.7000000000000001E-2</v>
      </c>
      <c r="D14" s="820">
        <f t="shared" si="0"/>
        <v>8.5400000000000004E-2</v>
      </c>
    </row>
    <row r="15" spans="1:14" ht="18">
      <c r="A15" s="818">
        <v>43086</v>
      </c>
      <c r="B15" s="819">
        <v>0.1082</v>
      </c>
      <c r="C15" s="819">
        <v>4.2000000000000003E-2</v>
      </c>
      <c r="D15" s="820">
        <f t="shared" si="0"/>
        <v>6.6200000000000009E-2</v>
      </c>
    </row>
    <row r="16" spans="1:14" ht="18">
      <c r="A16" s="818" t="s">
        <v>446</v>
      </c>
      <c r="B16" s="819">
        <v>8.7800000000000003E-2</v>
      </c>
      <c r="C16" s="819">
        <v>2.3699999999999999E-2</v>
      </c>
      <c r="D16" s="820">
        <f t="shared" si="0"/>
        <v>6.4100000000000004E-2</v>
      </c>
    </row>
    <row r="17" spans="1:17" ht="18">
      <c r="A17" s="818">
        <v>43800</v>
      </c>
      <c r="B17" s="819">
        <v>0.10809646211624585</v>
      </c>
      <c r="C17" s="819">
        <v>3.6600000000000001E-2</v>
      </c>
      <c r="D17" s="820">
        <f t="shared" si="0"/>
        <v>7.1496462116245857E-2</v>
      </c>
    </row>
    <row r="18" spans="1:17" ht="18">
      <c r="A18" s="818">
        <v>44166</v>
      </c>
      <c r="B18" s="819">
        <v>0.1028</v>
      </c>
      <c r="C18" s="819">
        <v>5.5500000000000001E-2</v>
      </c>
      <c r="D18" s="820">
        <f t="shared" si="0"/>
        <v>4.7300000000000002E-2</v>
      </c>
    </row>
    <row r="19" spans="1:17" ht="18">
      <c r="A19" s="818" t="s">
        <v>716</v>
      </c>
      <c r="B19" s="819">
        <v>0.1215</v>
      </c>
      <c r="C19" s="819">
        <v>8.5000000000000006E-2</v>
      </c>
      <c r="D19" s="820">
        <f t="shared" si="0"/>
        <v>3.6499999999999991E-2</v>
      </c>
    </row>
    <row r="20" spans="1:17" ht="18">
      <c r="A20" s="971" t="s">
        <v>960</v>
      </c>
      <c r="B20" s="972">
        <v>5.5199999999999999E-2</v>
      </c>
      <c r="C20" s="972">
        <v>7.8299999999999995E-2</v>
      </c>
      <c r="D20" s="820">
        <f t="shared" si="0"/>
        <v>-2.3099999999999996E-2</v>
      </c>
    </row>
    <row r="21" spans="1:17" ht="18">
      <c r="A21" s="971" t="str">
        <f>+'IV.3.7. Rent. nom. de los FP'!A39</f>
        <v>Ene-Jun.23</v>
      </c>
      <c r="B21" s="819">
        <f>+'Resumen EEp'!B49</f>
        <v>6.8699999999999997E-2</v>
      </c>
      <c r="C21" s="819">
        <f>+'Resumen EEp'!B51</f>
        <v>0.04</v>
      </c>
      <c r="D21" s="820">
        <f t="shared" si="0"/>
        <v>2.8699999999999996E-2</v>
      </c>
    </row>
    <row r="22" spans="1:17">
      <c r="P22" s="15"/>
      <c r="Q22" s="15"/>
    </row>
    <row r="28" spans="1:17">
      <c r="P28" s="69"/>
    </row>
    <row r="29" spans="1:17">
      <c r="P29" s="69"/>
    </row>
    <row r="30" spans="1:17">
      <c r="P30" s="69"/>
    </row>
    <row r="31" spans="1:17">
      <c r="P31" s="69"/>
    </row>
    <row r="32" spans="1:17">
      <c r="P32" s="69"/>
    </row>
    <row r="33" spans="16:16">
      <c r="P33" s="69"/>
    </row>
    <row r="34" spans="16:16">
      <c r="P34" s="70"/>
    </row>
    <row r="35" spans="16:16">
      <c r="P35" s="70"/>
    </row>
    <row r="36" spans="16:16">
      <c r="P36" s="70"/>
    </row>
    <row r="37" spans="16:16">
      <c r="P37" s="70"/>
    </row>
    <row r="38" spans="16:16">
      <c r="P38" s="71"/>
    </row>
    <row r="39" spans="16:16">
      <c r="P39" s="71"/>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A6" sqref="A6:J27"/>
    </sheetView>
  </sheetViews>
  <sheetFormatPr baseColWidth="10" defaultRowHeight="15"/>
  <cols>
    <col min="1" max="5" width="11.42578125" style="19"/>
    <col min="6" max="6" width="15" style="19" customWidth="1"/>
    <col min="7" max="7" width="21.85546875" style="19" customWidth="1"/>
    <col min="8" max="8" width="14.42578125" style="521" customWidth="1"/>
    <col min="9" max="9" width="7.28515625" customWidth="1"/>
    <col min="10" max="10" width="19.140625" customWidth="1"/>
  </cols>
  <sheetData>
    <row r="6" spans="1:11" ht="60.75" customHeight="1">
      <c r="A6" s="2067" t="s">
        <v>1166</v>
      </c>
      <c r="B6" s="2067"/>
      <c r="C6" s="2067"/>
      <c r="D6" s="2067"/>
      <c r="E6" s="2067"/>
      <c r="F6" s="2067"/>
      <c r="G6" s="2067"/>
      <c r="H6" s="2067"/>
      <c r="J6" s="9">
        <f>+'IV.4.2.Pagos ARL A'!H23</f>
        <v>65367133968.279999</v>
      </c>
    </row>
    <row r="7" spans="1:11">
      <c r="A7" s="2067"/>
      <c r="B7" s="2067"/>
      <c r="C7" s="2067"/>
      <c r="D7" s="2067"/>
      <c r="E7" s="2067"/>
      <c r="F7" s="2067"/>
      <c r="G7" s="2067"/>
      <c r="H7" s="2067"/>
    </row>
    <row r="8" spans="1:11">
      <c r="A8" s="2067"/>
      <c r="B8" s="2067"/>
      <c r="C8" s="2067"/>
      <c r="D8" s="2067"/>
      <c r="E8" s="2067"/>
      <c r="F8" s="2067"/>
      <c r="G8" s="2067"/>
      <c r="H8" s="2067"/>
    </row>
    <row r="9" spans="1:11">
      <c r="A9" s="2067"/>
      <c r="B9" s="2067"/>
      <c r="C9" s="2067"/>
      <c r="D9" s="2067"/>
      <c r="E9" s="2067"/>
      <c r="F9" s="2067"/>
      <c r="G9" s="2067"/>
      <c r="H9" s="2067"/>
    </row>
    <row r="10" spans="1:11">
      <c r="A10" s="2067"/>
      <c r="B10" s="2067"/>
      <c r="C10" s="2067"/>
      <c r="D10" s="2067"/>
      <c r="E10" s="2067"/>
      <c r="F10" s="2067"/>
      <c r="G10" s="2067"/>
      <c r="H10" s="2067"/>
      <c r="J10" s="42">
        <f>+'IV.4.2.Pagos ARL A'!C23</f>
        <v>0.95462556239961083</v>
      </c>
    </row>
    <row r="11" spans="1:11">
      <c r="A11" s="2067"/>
      <c r="B11" s="2067"/>
      <c r="C11" s="2067"/>
      <c r="D11" s="2067"/>
      <c r="E11" s="2067"/>
      <c r="F11" s="2067"/>
      <c r="G11" s="2067"/>
      <c r="H11" s="2067"/>
      <c r="J11" s="42">
        <f>+'IV.4.2.Pagos ARL A'!E23</f>
        <v>4.1532724434077496E-2</v>
      </c>
    </row>
    <row r="12" spans="1:11">
      <c r="A12" s="2067"/>
      <c r="B12" s="2067"/>
      <c r="C12" s="2067"/>
      <c r="D12" s="2067"/>
      <c r="E12" s="2067"/>
      <c r="F12" s="2067"/>
      <c r="G12" s="2067"/>
      <c r="H12" s="2067"/>
      <c r="J12" s="42">
        <f>+'IV.4.2.Pagos ARL A'!G23</f>
        <v>3.8417131663116689E-3</v>
      </c>
    </row>
    <row r="13" spans="1:11">
      <c r="A13" s="2067"/>
      <c r="B13" s="2067"/>
      <c r="C13" s="2067"/>
      <c r="D13" s="2067"/>
      <c r="E13" s="2067"/>
      <c r="F13" s="2067"/>
      <c r="G13" s="2067"/>
      <c r="H13" s="2067"/>
      <c r="J13" s="46"/>
    </row>
    <row r="14" spans="1:11">
      <c r="A14" s="2067"/>
      <c r="B14" s="2067"/>
      <c r="C14" s="2067"/>
      <c r="D14" s="2067"/>
      <c r="E14" s="2067"/>
      <c r="F14" s="2067"/>
      <c r="G14" s="2067"/>
      <c r="H14" s="2067"/>
    </row>
    <row r="15" spans="1:11">
      <c r="A15" s="2067"/>
      <c r="B15" s="2067"/>
      <c r="C15" s="2067"/>
      <c r="D15" s="2067"/>
      <c r="E15" s="2067"/>
      <c r="F15" s="2067"/>
      <c r="G15" s="2067"/>
      <c r="H15" s="2067"/>
      <c r="J15" s="9">
        <f>+'IV.4.2.Pagos ARL A'!B22</f>
        <v>4138069623.5</v>
      </c>
      <c r="K15" s="42">
        <f>+J15/$J$18</f>
        <v>0.95756760821207243</v>
      </c>
    </row>
    <row r="16" spans="1:11">
      <c r="A16" s="2067"/>
      <c r="B16" s="2067"/>
      <c r="C16" s="2067"/>
      <c r="D16" s="2067"/>
      <c r="E16" s="2067"/>
      <c r="F16" s="2067"/>
      <c r="G16" s="2067"/>
      <c r="H16" s="2067"/>
      <c r="J16" s="9">
        <f>+'IV.4.2.Pagos ARL A'!D22</f>
        <v>180062620.47</v>
      </c>
      <c r="K16" s="42">
        <f>+J16/$J$18</f>
        <v>4.1667286561027105E-2</v>
      </c>
    </row>
    <row r="17" spans="1:11">
      <c r="A17" s="2067"/>
      <c r="B17" s="2067"/>
      <c r="C17" s="2067"/>
      <c r="D17" s="2067"/>
      <c r="E17" s="2067"/>
      <c r="F17" s="2067"/>
      <c r="G17" s="2067"/>
      <c r="H17" s="2067"/>
      <c r="J17" s="9">
        <f>+'IV.4.2.Pagos ARL A'!F22</f>
        <v>3306355.26</v>
      </c>
      <c r="K17" s="42">
        <f>+J17/$J$18</f>
        <v>7.6510522690039623E-4</v>
      </c>
    </row>
    <row r="18" spans="1:11">
      <c r="A18" s="2067"/>
      <c r="B18" s="2067"/>
      <c r="C18" s="2067"/>
      <c r="D18" s="2067"/>
      <c r="E18" s="2067"/>
      <c r="F18" s="2067"/>
      <c r="G18" s="2067"/>
      <c r="H18" s="2067"/>
      <c r="J18" s="9">
        <f>SUM(J15:J17)</f>
        <v>4321438599.2300005</v>
      </c>
    </row>
    <row r="19" spans="1:11" ht="54.75" customHeight="1">
      <c r="A19" s="2067"/>
      <c r="B19" s="2067"/>
      <c r="C19" s="2067"/>
      <c r="D19" s="2067"/>
      <c r="E19" s="2067"/>
      <c r="F19" s="2067"/>
      <c r="G19" s="2067"/>
      <c r="H19" s="2067"/>
      <c r="J19" s="9">
        <f>SUM(J18)</f>
        <v>4321438599.2300005</v>
      </c>
      <c r="K19">
        <f>+J19-'IV.4.2.Pagos ARL A'!H22</f>
        <v>0</v>
      </c>
    </row>
    <row r="31" spans="1:11">
      <c r="F31" s="522"/>
      <c r="G31" s="523"/>
      <c r="H31" s="19"/>
    </row>
    <row r="32" spans="1:11">
      <c r="F32" s="522"/>
      <c r="G32" s="523"/>
      <c r="H32" s="19"/>
    </row>
    <row r="33" spans="6:8">
      <c r="F33" s="522"/>
      <c r="G33" s="523"/>
      <c r="H33" s="19"/>
    </row>
    <row r="34" spans="6:8">
      <c r="F34" s="522"/>
      <c r="G34" s="523"/>
      <c r="H34" s="19"/>
    </row>
    <row r="35" spans="6:8">
      <c r="F35" s="522"/>
      <c r="G35" s="523"/>
      <c r="H35" s="19"/>
    </row>
    <row r="36" spans="6:8">
      <c r="F36" s="524"/>
      <c r="G36" s="525"/>
      <c r="H36" s="19"/>
    </row>
    <row r="37" spans="6:8">
      <c r="F37" s="526"/>
      <c r="G37" s="527"/>
      <c r="H37" s="19"/>
    </row>
    <row r="38" spans="6:8">
      <c r="F38" s="526"/>
      <c r="G38" s="527"/>
      <c r="H38" s="19"/>
    </row>
    <row r="39" spans="6:8">
      <c r="F39" s="526"/>
      <c r="G39" s="527"/>
      <c r="H39" s="19"/>
    </row>
    <row r="40" spans="6:8">
      <c r="F40" s="526"/>
      <c r="G40" s="527"/>
      <c r="H40" s="19"/>
    </row>
    <row r="41" spans="6:8">
      <c r="F41" s="526"/>
      <c r="G41" s="527"/>
      <c r="H41" s="19"/>
    </row>
    <row r="42" spans="6:8">
      <c r="F42" s="526"/>
      <c r="G42" s="527"/>
      <c r="H42" s="19"/>
    </row>
    <row r="43" spans="6:8">
      <c r="F43" s="526"/>
      <c r="G43" s="527"/>
      <c r="H43" s="19"/>
    </row>
    <row r="44" spans="6:8">
      <c r="F44" s="526"/>
      <c r="G44" s="527"/>
      <c r="H44" s="19"/>
    </row>
    <row r="45" spans="6:8">
      <c r="F45" s="526"/>
      <c r="G45" s="527"/>
      <c r="H45" s="19"/>
    </row>
    <row r="46" spans="6:8">
      <c r="F46" s="526"/>
      <c r="G46" s="527"/>
      <c r="H46" s="19"/>
    </row>
    <row r="47" spans="6:8">
      <c r="F47" s="526"/>
      <c r="G47" s="527"/>
      <c r="H47" s="19"/>
    </row>
    <row r="48" spans="6:8">
      <c r="F48" s="526"/>
      <c r="G48" s="527"/>
      <c r="H48" s="19"/>
    </row>
    <row r="49" spans="6:8">
      <c r="F49" s="526"/>
      <c r="G49" s="527"/>
      <c r="H49" s="19"/>
    </row>
    <row r="50" spans="6:8">
      <c r="F50" s="526"/>
      <c r="G50" s="527"/>
      <c r="H50" s="19"/>
    </row>
    <row r="51" spans="6:8">
      <c r="F51" s="526"/>
      <c r="G51" s="527"/>
      <c r="H51" s="19"/>
    </row>
    <row r="52" spans="6:8">
      <c r="F52" s="526"/>
      <c r="G52" s="527"/>
      <c r="H52" s="19"/>
    </row>
    <row r="53" spans="6:8">
      <c r="F53" s="526"/>
      <c r="G53" s="527"/>
      <c r="H53" s="19"/>
    </row>
    <row r="54" spans="6:8">
      <c r="F54" s="526"/>
      <c r="G54" s="527"/>
      <c r="H54" s="19"/>
    </row>
    <row r="55" spans="6:8">
      <c r="F55" s="526"/>
      <c r="G55" s="527"/>
      <c r="H55" s="19"/>
    </row>
    <row r="56" spans="6:8">
      <c r="F56" s="526"/>
      <c r="G56" s="527"/>
      <c r="H56" s="19"/>
    </row>
    <row r="57" spans="6:8">
      <c r="F57" s="526"/>
      <c r="G57" s="527"/>
      <c r="H57" s="19"/>
    </row>
    <row r="58" spans="6:8">
      <c r="F58" s="526"/>
      <c r="G58" s="527"/>
      <c r="H58" s="19"/>
    </row>
    <row r="59" spans="6:8">
      <c r="F59" s="526"/>
      <c r="G59" s="527"/>
      <c r="H59" s="19"/>
    </row>
    <row r="60" spans="6:8">
      <c r="F60" s="526"/>
      <c r="G60" s="527"/>
      <c r="H60" s="19"/>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zoomScale="70" zoomScaleNormal="100" zoomScaleSheetLayoutView="70" workbookViewId="0">
      <selection activeCell="A6" sqref="A6:J27"/>
    </sheetView>
  </sheetViews>
  <sheetFormatPr baseColWidth="10" defaultColWidth="11.42578125" defaultRowHeight="15"/>
  <cols>
    <col min="1" max="1" width="20.28515625" customWidth="1"/>
    <col min="2" max="2" width="34.7109375" customWidth="1"/>
    <col min="3" max="3" width="25.7109375" customWidth="1"/>
    <col min="4" max="4" width="31.5703125" customWidth="1"/>
    <col min="5" max="5" width="28.140625" customWidth="1"/>
    <col min="6" max="6" width="30.7109375" customWidth="1"/>
    <col min="7" max="7" width="27.5703125" customWidth="1"/>
    <col min="8" max="8" width="30.570312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2068" t="s">
        <v>718</v>
      </c>
      <c r="B1" s="2068"/>
      <c r="C1" s="2068"/>
      <c r="D1" s="2068"/>
      <c r="E1" s="2068"/>
      <c r="F1" s="2068"/>
      <c r="G1" s="2068"/>
      <c r="H1" s="2068"/>
      <c r="I1" s="2068"/>
      <c r="J1" s="2068"/>
      <c r="K1" s="2068"/>
    </row>
    <row r="2" spans="1:13" s="707" customFormat="1" ht="44.25" customHeight="1">
      <c r="A2" s="2072" t="str">
        <f>+'Resumen EEp'!O2</f>
        <v>Período:  Diciembre 2007 - Junio 2023</v>
      </c>
      <c r="B2" s="2072"/>
      <c r="C2" s="2072"/>
      <c r="D2" s="2072"/>
      <c r="E2" s="2072"/>
      <c r="F2" s="2072"/>
      <c r="G2" s="2072"/>
      <c r="H2" s="2072"/>
      <c r="I2" s="2072"/>
      <c r="J2" s="2072"/>
      <c r="K2" s="2072"/>
    </row>
    <row r="3" spans="1:13" ht="22.5" customHeight="1">
      <c r="A3" s="182"/>
      <c r="B3" s="182"/>
      <c r="C3" s="182"/>
      <c r="D3" s="182"/>
      <c r="E3" s="182"/>
      <c r="F3" s="182"/>
      <c r="G3" s="182"/>
      <c r="H3" s="182"/>
      <c r="I3" s="182"/>
      <c r="J3" s="182"/>
      <c r="K3" s="182"/>
    </row>
    <row r="4" spans="1:13" ht="33" customHeight="1">
      <c r="B4" s="2069" t="s">
        <v>92</v>
      </c>
      <c r="C4" s="2070"/>
      <c r="D4" s="2070"/>
      <c r="E4" s="2070"/>
      <c r="F4" s="2070"/>
      <c r="G4" s="2070"/>
      <c r="H4" s="2071"/>
      <c r="L4" s="169"/>
    </row>
    <row r="5" spans="1:13" s="121" customFormat="1" ht="60" customHeight="1">
      <c r="A5" s="830" t="s">
        <v>13</v>
      </c>
      <c r="B5" s="831" t="s">
        <v>562</v>
      </c>
      <c r="C5" s="831" t="s">
        <v>100</v>
      </c>
      <c r="D5" s="831" t="s">
        <v>60</v>
      </c>
      <c r="E5" s="831" t="s">
        <v>923</v>
      </c>
      <c r="F5" s="832" t="s">
        <v>563</v>
      </c>
      <c r="G5" s="831" t="s">
        <v>924</v>
      </c>
      <c r="H5" s="833" t="s">
        <v>90</v>
      </c>
      <c r="I5" s="689"/>
      <c r="J5" s="689"/>
      <c r="K5" s="689"/>
      <c r="L5" s="689"/>
    </row>
    <row r="6" spans="1:13" s="82" customFormat="1" ht="18" customHeight="1">
      <c r="A6" s="821">
        <v>2007</v>
      </c>
      <c r="B6" s="822">
        <v>1635826213.1600001</v>
      </c>
      <c r="C6" s="823">
        <f>B6/H6</f>
        <v>0.94578819961072813</v>
      </c>
      <c r="D6" s="822">
        <v>70883463.600000009</v>
      </c>
      <c r="E6" s="823">
        <f t="shared" ref="E6:E23" si="0">D6/H6</f>
        <v>4.0982802990368349E-2</v>
      </c>
      <c r="F6" s="824">
        <v>22880747.219999999</v>
      </c>
      <c r="G6" s="823">
        <f t="shared" ref="G6:G19" si="1">F6/H6</f>
        <v>1.3228997398903602E-2</v>
      </c>
      <c r="H6" s="825">
        <f t="shared" ref="H6:H18" si="2">B6+D6+F6</f>
        <v>1729590423.98</v>
      </c>
      <c r="I6" s="191"/>
      <c r="J6" s="192"/>
      <c r="K6" s="194"/>
      <c r="L6" s="193"/>
      <c r="M6" s="117"/>
    </row>
    <row r="7" spans="1:13" s="82" customFormat="1" ht="18" customHeight="1">
      <c r="A7" s="821">
        <v>2008</v>
      </c>
      <c r="B7" s="824">
        <v>1581393650.8599999</v>
      </c>
      <c r="C7" s="823">
        <f>B7/H7</f>
        <v>0.94890566872483018</v>
      </c>
      <c r="D7" s="824">
        <v>68964104.809999987</v>
      </c>
      <c r="E7" s="823">
        <f t="shared" si="0"/>
        <v>4.1381492809936499E-2</v>
      </c>
      <c r="F7" s="824">
        <v>16186878.83</v>
      </c>
      <c r="G7" s="823">
        <f t="shared" si="1"/>
        <v>9.7128384652334383E-3</v>
      </c>
      <c r="H7" s="825">
        <f t="shared" si="2"/>
        <v>1666544634.4999998</v>
      </c>
      <c r="I7" s="191" t="s">
        <v>6</v>
      </c>
      <c r="J7" s="192"/>
      <c r="K7" s="194"/>
      <c r="L7" s="193"/>
      <c r="M7" s="117"/>
    </row>
    <row r="8" spans="1:13" s="82" customFormat="1" ht="18" customHeight="1">
      <c r="A8" s="821">
        <v>2009</v>
      </c>
      <c r="B8" s="822">
        <v>1687099942.1400001</v>
      </c>
      <c r="C8" s="823">
        <f>B8/H8</f>
        <v>0.95230043356878247</v>
      </c>
      <c r="D8" s="822">
        <v>73407508.640000001</v>
      </c>
      <c r="E8" s="823">
        <f t="shared" si="0"/>
        <v>4.1435602336873975E-2</v>
      </c>
      <c r="F8" s="824">
        <v>11097268.350000001</v>
      </c>
      <c r="G8" s="823">
        <f t="shared" si="1"/>
        <v>6.263964094343601E-3</v>
      </c>
      <c r="H8" s="825">
        <f t="shared" si="2"/>
        <v>1771604719.1300001</v>
      </c>
      <c r="I8" s="191"/>
      <c r="J8" s="192"/>
      <c r="K8" s="195"/>
      <c r="L8" s="193"/>
      <c r="M8" s="117"/>
    </row>
    <row r="9" spans="1:13" s="82" customFormat="1" ht="18" customHeight="1">
      <c r="A9" s="821">
        <v>2010</v>
      </c>
      <c r="B9" s="822">
        <v>1922473262.4300001</v>
      </c>
      <c r="C9" s="823">
        <f>B9/H9</f>
        <v>0.95304420065592299</v>
      </c>
      <c r="D9" s="822">
        <v>83809693.36999999</v>
      </c>
      <c r="E9" s="823">
        <f t="shared" si="0"/>
        <v>4.1547699926951773E-2</v>
      </c>
      <c r="F9" s="824">
        <v>10909175.590000002</v>
      </c>
      <c r="G9" s="823">
        <f t="shared" si="1"/>
        <v>5.4080994171253009E-3</v>
      </c>
      <c r="H9" s="825">
        <f t="shared" si="2"/>
        <v>2017192131.3899999</v>
      </c>
      <c r="I9" s="196"/>
      <c r="J9" s="192"/>
      <c r="K9" s="196"/>
      <c r="L9" s="193"/>
      <c r="M9" s="140"/>
    </row>
    <row r="10" spans="1:13" s="82" customFormat="1" ht="18" customHeight="1">
      <c r="A10" s="821">
        <v>2011</v>
      </c>
      <c r="B10" s="822">
        <v>2175109581.8400002</v>
      </c>
      <c r="C10" s="823">
        <f t="shared" ref="C10:C23" si="3">B10/H10</f>
        <v>0.95103367657376847</v>
      </c>
      <c r="D10" s="822">
        <v>94554070.570000008</v>
      </c>
      <c r="E10" s="823">
        <f t="shared" si="0"/>
        <v>4.1342333333446481E-2</v>
      </c>
      <c r="F10" s="824">
        <v>17436831.43</v>
      </c>
      <c r="G10" s="823">
        <f t="shared" si="1"/>
        <v>7.623990092785026E-3</v>
      </c>
      <c r="H10" s="825">
        <f t="shared" si="2"/>
        <v>2287100483.8400002</v>
      </c>
      <c r="I10" s="196"/>
      <c r="J10" s="192"/>
      <c r="K10" s="196"/>
      <c r="L10" s="193"/>
    </row>
    <row r="11" spans="1:13" s="82" customFormat="1" ht="18" customHeight="1">
      <c r="A11" s="821">
        <v>2012</v>
      </c>
      <c r="B11" s="822">
        <v>2411674911.5</v>
      </c>
      <c r="C11" s="823">
        <f t="shared" si="3"/>
        <v>0.95211214546597178</v>
      </c>
      <c r="D11" s="822">
        <v>104789518.08999999</v>
      </c>
      <c r="E11" s="823">
        <f t="shared" si="0"/>
        <v>4.1370158314148531E-2</v>
      </c>
      <c r="F11" s="824">
        <v>16509152.34</v>
      </c>
      <c r="G11" s="823">
        <f t="shared" si="1"/>
        <v>6.5176962198795789E-3</v>
      </c>
      <c r="H11" s="825">
        <f t="shared" si="2"/>
        <v>2532973581.9300003</v>
      </c>
      <c r="I11" s="197"/>
      <c r="K11" s="196"/>
      <c r="L11" s="193"/>
    </row>
    <row r="12" spans="1:13" s="82" customFormat="1" ht="18" customHeight="1">
      <c r="A12" s="821">
        <v>2013</v>
      </c>
      <c r="B12" s="822">
        <v>2663186569.8199997</v>
      </c>
      <c r="C12" s="823">
        <f t="shared" si="3"/>
        <v>0.95177416884053523</v>
      </c>
      <c r="D12" s="822">
        <v>115834844.37000003</v>
      </c>
      <c r="E12" s="823">
        <f t="shared" si="0"/>
        <v>4.1397254691953878E-2</v>
      </c>
      <c r="F12" s="824">
        <v>19107235.449999999</v>
      </c>
      <c r="G12" s="823">
        <f t="shared" si="1"/>
        <v>6.8285764675109885E-3</v>
      </c>
      <c r="H12" s="825">
        <f t="shared" si="2"/>
        <v>2798128649.6399994</v>
      </c>
      <c r="K12" s="196"/>
      <c r="L12" s="193"/>
    </row>
    <row r="13" spans="1:13" s="82" customFormat="1" ht="18" customHeight="1">
      <c r="A13" s="821">
        <v>2014</v>
      </c>
      <c r="B13" s="822">
        <v>3005088863.5</v>
      </c>
      <c r="C13" s="823">
        <f t="shared" si="3"/>
        <v>0.95169285075746779</v>
      </c>
      <c r="D13" s="822">
        <v>131454109.10000002</v>
      </c>
      <c r="E13" s="823">
        <f t="shared" si="0"/>
        <v>4.1630694304146058E-2</v>
      </c>
      <c r="F13" s="824">
        <v>21081739.099999998</v>
      </c>
      <c r="G13" s="823">
        <f t="shared" si="1"/>
        <v>6.6764549383862741E-3</v>
      </c>
      <c r="H13" s="825">
        <f t="shared" si="2"/>
        <v>3157624711.6999998</v>
      </c>
      <c r="K13" s="196"/>
      <c r="L13" s="193"/>
    </row>
    <row r="14" spans="1:13" s="82" customFormat="1" ht="18" customHeight="1">
      <c r="A14" s="821">
        <v>2015</v>
      </c>
      <c r="B14" s="822">
        <v>3382710516.6399999</v>
      </c>
      <c r="C14" s="823">
        <f t="shared" si="3"/>
        <v>0.95338904993406337</v>
      </c>
      <c r="D14" s="822">
        <v>147262666.77000001</v>
      </c>
      <c r="E14" s="823">
        <f t="shared" si="0"/>
        <v>4.1504767632928548E-2</v>
      </c>
      <c r="F14" s="824">
        <v>18117196.77</v>
      </c>
      <c r="G14" s="823">
        <f t="shared" si="1"/>
        <v>5.106182433008059E-3</v>
      </c>
      <c r="H14" s="825">
        <f t="shared" si="2"/>
        <v>3548090380.1799998</v>
      </c>
      <c r="I14" s="145"/>
      <c r="J14" s="192"/>
      <c r="K14" s="196"/>
      <c r="L14" s="193"/>
    </row>
    <row r="15" spans="1:13" s="82" customFormat="1" ht="18" customHeight="1">
      <c r="A15" s="821">
        <v>2016</v>
      </c>
      <c r="B15" s="822">
        <v>3862688790.9599996</v>
      </c>
      <c r="C15" s="823">
        <f t="shared" si="3"/>
        <v>0.95416022594621486</v>
      </c>
      <c r="D15" s="822">
        <v>168521814.59</v>
      </c>
      <c r="E15" s="823">
        <f t="shared" si="0"/>
        <v>4.1628208066458665E-2</v>
      </c>
      <c r="F15" s="824">
        <v>17049514.629999999</v>
      </c>
      <c r="G15" s="823">
        <f t="shared" si="1"/>
        <v>4.2115659873264068E-3</v>
      </c>
      <c r="H15" s="825">
        <f t="shared" si="2"/>
        <v>4048260120.1799998</v>
      </c>
      <c r="J15" s="192"/>
      <c r="K15" s="198"/>
      <c r="L15" s="193"/>
    </row>
    <row r="16" spans="1:13" s="82" customFormat="1" ht="18" customHeight="1">
      <c r="A16" s="821">
        <v>2017</v>
      </c>
      <c r="B16" s="822">
        <v>4365095869.0900002</v>
      </c>
      <c r="C16" s="823">
        <f t="shared" si="3"/>
        <v>0.95451833422211996</v>
      </c>
      <c r="D16" s="822">
        <v>189049670.72999999</v>
      </c>
      <c r="E16" s="823">
        <f t="shared" si="0"/>
        <v>4.1339613653905587E-2</v>
      </c>
      <c r="F16" s="824">
        <v>18941966.82</v>
      </c>
      <c r="G16" s="823">
        <f t="shared" si="1"/>
        <v>4.1420521239746181E-3</v>
      </c>
      <c r="H16" s="825">
        <f t="shared" si="2"/>
        <v>4573087506.6399994</v>
      </c>
      <c r="I16" s="127"/>
      <c r="J16" s="127"/>
      <c r="K16" s="127"/>
      <c r="L16" s="193"/>
      <c r="M16" s="127"/>
    </row>
    <row r="17" spans="1:13" s="82" customFormat="1" ht="18" customHeight="1">
      <c r="A17" s="821">
        <v>2018</v>
      </c>
      <c r="B17" s="822">
        <v>4960308050.1199999</v>
      </c>
      <c r="C17" s="823">
        <f t="shared" si="3"/>
        <v>0.95442170562015738</v>
      </c>
      <c r="D17" s="822">
        <v>216582431.09999999</v>
      </c>
      <c r="E17" s="823">
        <f t="shared" si="0"/>
        <v>4.1673011274535959E-2</v>
      </c>
      <c r="F17" s="824">
        <v>20296486.460000001</v>
      </c>
      <c r="G17" s="823">
        <f t="shared" si="1"/>
        <v>3.9052831053065342E-3</v>
      </c>
      <c r="H17" s="825">
        <f t="shared" si="2"/>
        <v>5197186967.6800003</v>
      </c>
      <c r="I17" s="127"/>
      <c r="J17" s="127"/>
      <c r="K17" s="127"/>
      <c r="L17" s="193"/>
      <c r="M17" s="127"/>
    </row>
    <row r="18" spans="1:13" s="82" customFormat="1" ht="18" customHeight="1">
      <c r="A18" s="821">
        <v>2019</v>
      </c>
      <c r="B18" s="822">
        <v>5454398175.96</v>
      </c>
      <c r="C18" s="823">
        <f t="shared" si="3"/>
        <v>0.95509227720429402</v>
      </c>
      <c r="D18" s="822">
        <v>236137407.19999999</v>
      </c>
      <c r="E18" s="823">
        <f t="shared" si="0"/>
        <v>4.13488356918627E-2</v>
      </c>
      <c r="F18" s="824">
        <v>20324305.609999999</v>
      </c>
      <c r="G18" s="823">
        <f t="shared" si="1"/>
        <v>3.5588871038433815E-3</v>
      </c>
      <c r="H18" s="825">
        <f t="shared" si="2"/>
        <v>5710859888.7699995</v>
      </c>
      <c r="I18" s="127"/>
      <c r="J18" s="127"/>
      <c r="K18" s="127"/>
      <c r="L18" s="193"/>
      <c r="M18" s="127"/>
    </row>
    <row r="19" spans="1:13" s="82" customFormat="1" ht="18" customHeight="1">
      <c r="A19" s="821">
        <v>2020</v>
      </c>
      <c r="B19" s="822">
        <v>5371768693.4499998</v>
      </c>
      <c r="C19" s="823">
        <f t="shared" si="3"/>
        <v>0.95732388446010375</v>
      </c>
      <c r="D19" s="822">
        <v>233752220.31999999</v>
      </c>
      <c r="E19" s="823">
        <f t="shared" si="0"/>
        <v>4.1657896370477683E-2</v>
      </c>
      <c r="F19" s="824">
        <v>5713466.4100000001</v>
      </c>
      <c r="G19" s="823">
        <f t="shared" si="1"/>
        <v>1.0182191694186051E-3</v>
      </c>
      <c r="H19" s="825">
        <f>B19+D19+F19</f>
        <v>5611234380.1799994</v>
      </c>
      <c r="I19" s="127"/>
      <c r="J19" s="127"/>
      <c r="K19" s="127"/>
      <c r="L19" s="199"/>
      <c r="M19" s="127"/>
    </row>
    <row r="20" spans="1:13" s="82" customFormat="1" ht="18" customHeight="1">
      <c r="A20" s="821">
        <v>2021</v>
      </c>
      <c r="B20" s="822">
        <v>6220465761.29</v>
      </c>
      <c r="C20" s="823">
        <f>B20/H20</f>
        <v>0.95737338828337348</v>
      </c>
      <c r="D20" s="822">
        <v>270679156.31999999</v>
      </c>
      <c r="E20" s="823">
        <f>D20/H20</f>
        <v>4.1659424063773424E-2</v>
      </c>
      <c r="F20" s="824">
        <v>6284233.25</v>
      </c>
      <c r="G20" s="823">
        <f>F20/H20</f>
        <v>9.6718765285316258E-4</v>
      </c>
      <c r="H20" s="825">
        <f>B20+D20+F20</f>
        <v>6497429150.8599997</v>
      </c>
      <c r="I20" s="127"/>
      <c r="J20" s="127"/>
      <c r="K20" s="127"/>
      <c r="L20" s="127"/>
      <c r="M20" s="127"/>
    </row>
    <row r="21" spans="1:13" s="82" customFormat="1" ht="18" customHeight="1">
      <c r="A21" s="821">
        <v>2022</v>
      </c>
      <c r="B21" s="822">
        <v>7563778550.6599998</v>
      </c>
      <c r="C21" s="823">
        <v>0.95758727755140161</v>
      </c>
      <c r="D21" s="822">
        <v>329129862.10000002</v>
      </c>
      <c r="E21" s="823">
        <v>4.1668402439109763E-2</v>
      </c>
      <c r="F21" s="824">
        <v>5879225.6900000004</v>
      </c>
      <c r="G21" s="823">
        <v>7.4432000948865826E-4</v>
      </c>
      <c r="H21" s="825">
        <v>7898787638.4499998</v>
      </c>
      <c r="I21" s="127"/>
      <c r="J21" s="127"/>
      <c r="K21" s="127"/>
      <c r="L21" s="127"/>
      <c r="M21" s="127"/>
    </row>
    <row r="22" spans="1:13" s="83" customFormat="1" ht="18.75">
      <c r="A22" s="821" t="str">
        <f>+'Resumen EEp'!O9</f>
        <v>Ene-Jun.23</v>
      </c>
      <c r="B22" s="822">
        <f>+'Resumen EEp'!E99</f>
        <v>4138069623.5</v>
      </c>
      <c r="C22" s="823">
        <f>B22/H22</f>
        <v>0.95756760821207243</v>
      </c>
      <c r="D22" s="822">
        <f>+'Resumen EEp'!E100</f>
        <v>180062620.47</v>
      </c>
      <c r="E22" s="823">
        <f>D22/H22</f>
        <v>4.1667286561027105E-2</v>
      </c>
      <c r="F22" s="824">
        <f>+'Resumen EEp'!E101</f>
        <v>3306355.26</v>
      </c>
      <c r="G22" s="823">
        <f>F22/H22</f>
        <v>7.6510522690039623E-4</v>
      </c>
      <c r="H22" s="825">
        <f>B22+D22+F22</f>
        <v>4321438599.2300005</v>
      </c>
      <c r="I22" s="128"/>
      <c r="J22" s="128"/>
      <c r="K22" s="128"/>
      <c r="L22" s="127"/>
      <c r="M22" s="127"/>
    </row>
    <row r="23" spans="1:13" ht="18.75" customHeight="1">
      <c r="A23" s="826" t="s">
        <v>1</v>
      </c>
      <c r="B23" s="827">
        <f>SUM(B6:B22)</f>
        <v>62401137026.919998</v>
      </c>
      <c r="C23" s="828">
        <f t="shared" si="3"/>
        <v>0.95462556239961083</v>
      </c>
      <c r="D23" s="827">
        <f>SUM(D6:D22)</f>
        <v>2714875162.1499996</v>
      </c>
      <c r="E23" s="828">
        <f t="shared" si="0"/>
        <v>4.1532724434077496E-2</v>
      </c>
      <c r="F23" s="827">
        <f>SUM(F6:F22)</f>
        <v>251121779.21000001</v>
      </c>
      <c r="G23" s="828">
        <f>F23/H23</f>
        <v>3.8417131663116689E-3</v>
      </c>
      <c r="H23" s="829">
        <f>SUM(H6:H22)</f>
        <v>65367133968.279999</v>
      </c>
      <c r="I23" s="9"/>
      <c r="J23" s="9"/>
      <c r="K23" s="9"/>
      <c r="L23" s="127">
        <f>+H22-'Resumen EEp'!E102</f>
        <v>0</v>
      </c>
      <c r="M23" s="127"/>
    </row>
    <row r="24" spans="1:13" ht="18.75">
      <c r="A24" t="s">
        <v>1007</v>
      </c>
      <c r="B24" s="8"/>
      <c r="C24" s="8"/>
      <c r="D24" s="8"/>
      <c r="E24" s="8"/>
      <c r="F24" s="8"/>
      <c r="G24" s="9"/>
      <c r="H24" s="9"/>
      <c r="I24" s="9"/>
      <c r="J24" s="9"/>
      <c r="K24" s="9"/>
      <c r="L24" s="128"/>
      <c r="M24" s="128"/>
    </row>
    <row r="25" spans="1:13">
      <c r="B25" s="42"/>
      <c r="C25" s="42"/>
      <c r="D25" s="42"/>
      <c r="E25" s="42"/>
      <c r="F25" s="42"/>
      <c r="G25" s="9"/>
      <c r="H25" s="9"/>
      <c r="I25" s="9"/>
      <c r="J25" s="9"/>
      <c r="K25" s="9"/>
      <c r="L25" s="170"/>
      <c r="M25" s="9"/>
    </row>
    <row r="26" spans="1:13">
      <c r="C26" s="9"/>
      <c r="D26" s="9"/>
      <c r="E26" s="9"/>
      <c r="F26" s="9"/>
      <c r="G26" s="9"/>
      <c r="H26" s="9"/>
      <c r="I26" s="9"/>
      <c r="J26" s="9"/>
      <c r="K26" s="9"/>
      <c r="L26" s="170"/>
      <c r="M26" s="9"/>
    </row>
    <row r="27" spans="1:13">
      <c r="C27" s="9"/>
      <c r="D27" s="9"/>
      <c r="E27" s="9"/>
      <c r="F27" s="9"/>
      <c r="G27" s="9"/>
      <c r="H27" s="9"/>
      <c r="I27" s="9"/>
      <c r="J27" s="9"/>
      <c r="K27" s="9"/>
      <c r="L27" s="171"/>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85"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A6" sqref="A6:J27"/>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A6" sqref="A6:J27"/>
    </sheetView>
  </sheetViews>
  <sheetFormatPr baseColWidth="10" defaultColWidth="11.42578125" defaultRowHeight="15"/>
  <cols>
    <col min="7" max="7" width="9.42578125" customWidth="1"/>
  </cols>
  <sheetData>
    <row r="11" spans="4:4" ht="61.5">
      <c r="D11" s="78"/>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A6" sqref="A6:J27"/>
    </sheetView>
  </sheetViews>
  <sheetFormatPr baseColWidth="10" defaultColWidth="11.42578125" defaultRowHeight="14.25"/>
  <cols>
    <col min="1" max="6" width="11.42578125" style="383"/>
    <col min="7" max="7" width="9.42578125" style="383" customWidth="1"/>
    <col min="8" max="11" width="11.42578125" style="383"/>
    <col min="12" max="12" width="19.28515625" style="383" customWidth="1"/>
    <col min="13" max="13" width="11.42578125" style="383"/>
    <col min="14" max="14" width="30.140625" style="383" customWidth="1"/>
    <col min="15" max="16384" width="11.42578125" style="383"/>
  </cols>
  <sheetData>
    <row r="3" spans="1:15" ht="25.5" customHeight="1"/>
    <row r="4" spans="1:15" ht="24" customHeight="1"/>
    <row r="5" spans="1:15" ht="22.5" customHeight="1">
      <c r="A5" s="1977" t="s">
        <v>968</v>
      </c>
      <c r="B5" s="1977"/>
      <c r="C5" s="1977"/>
      <c r="D5" s="1977"/>
      <c r="E5" s="1977"/>
      <c r="F5" s="1977"/>
      <c r="G5" s="1977"/>
      <c r="H5" s="1977"/>
      <c r="I5" s="1977"/>
      <c r="J5" s="1977"/>
      <c r="K5" s="1977"/>
      <c r="L5" s="1977"/>
      <c r="M5" s="1977"/>
      <c r="N5" s="1977"/>
      <c r="O5" s="1977"/>
    </row>
    <row r="6" spans="1:15" ht="17.25" customHeight="1">
      <c r="A6" s="1977"/>
      <c r="B6" s="1977"/>
      <c r="C6" s="1977"/>
      <c r="D6" s="1977"/>
      <c r="E6" s="1977"/>
      <c r="F6" s="1977"/>
      <c r="G6" s="1977"/>
      <c r="H6" s="1977"/>
      <c r="I6" s="1977"/>
      <c r="J6" s="1977"/>
      <c r="K6" s="1977"/>
      <c r="L6" s="1977"/>
      <c r="M6" s="1977"/>
      <c r="N6" s="1977"/>
      <c r="O6" s="1977"/>
    </row>
    <row r="7" spans="1:15" ht="14.25" customHeight="1">
      <c r="A7" s="1977"/>
      <c r="B7" s="1977"/>
      <c r="C7" s="1977"/>
      <c r="D7" s="1977"/>
      <c r="E7" s="1977"/>
      <c r="F7" s="1977"/>
      <c r="G7" s="1977"/>
      <c r="H7" s="1977"/>
      <c r="I7" s="1977"/>
      <c r="J7" s="1977"/>
      <c r="K7" s="1977"/>
      <c r="L7" s="1977"/>
      <c r="M7" s="1977"/>
      <c r="N7" s="1977"/>
      <c r="O7" s="1977"/>
    </row>
    <row r="8" spans="1:15" ht="14.25" customHeight="1">
      <c r="A8" s="1977"/>
      <c r="B8" s="1977"/>
      <c r="C8" s="1977"/>
      <c r="D8" s="1977"/>
      <c r="E8" s="1977"/>
      <c r="F8" s="1977"/>
      <c r="G8" s="1977"/>
      <c r="H8" s="1977"/>
      <c r="I8" s="1977"/>
      <c r="J8" s="1977"/>
      <c r="K8" s="1977"/>
      <c r="L8" s="1977"/>
      <c r="M8" s="1977"/>
      <c r="N8" s="1977"/>
      <c r="O8" s="1977"/>
    </row>
    <row r="9" spans="1:15" ht="14.25" customHeight="1">
      <c r="A9" s="1977"/>
      <c r="B9" s="1977"/>
      <c r="C9" s="1977"/>
      <c r="D9" s="1977"/>
      <c r="E9" s="1977"/>
      <c r="F9" s="1977"/>
      <c r="G9" s="1977"/>
      <c r="H9" s="1977"/>
      <c r="I9" s="1977"/>
      <c r="J9" s="1977"/>
      <c r="K9" s="1977"/>
      <c r="L9" s="1977"/>
      <c r="M9" s="1977"/>
      <c r="N9" s="1977"/>
      <c r="O9" s="1977"/>
    </row>
    <row r="10" spans="1:15" ht="14.25" customHeight="1">
      <c r="A10" s="1977"/>
      <c r="B10" s="1977"/>
      <c r="C10" s="1977"/>
      <c r="D10" s="1977"/>
      <c r="E10" s="1977"/>
      <c r="F10" s="1977"/>
      <c r="G10" s="1977"/>
      <c r="H10" s="1977"/>
      <c r="I10" s="1977"/>
      <c r="J10" s="1977"/>
      <c r="K10" s="1977"/>
      <c r="L10" s="1977"/>
      <c r="M10" s="1977"/>
      <c r="N10" s="1977"/>
      <c r="O10" s="1977"/>
    </row>
    <row r="11" spans="1:15" ht="14.25" customHeight="1">
      <c r="A11" s="1977"/>
      <c r="B11" s="1977"/>
      <c r="C11" s="1977"/>
      <c r="D11" s="1977"/>
      <c r="E11" s="1977"/>
      <c r="F11" s="1977"/>
      <c r="G11" s="1977"/>
      <c r="H11" s="1977"/>
      <c r="I11" s="1977"/>
      <c r="J11" s="1977"/>
      <c r="K11" s="1977"/>
      <c r="L11" s="1977"/>
      <c r="M11" s="1977"/>
      <c r="N11" s="1977"/>
      <c r="O11" s="1977"/>
    </row>
    <row r="12" spans="1:15" ht="14.25" customHeight="1">
      <c r="A12" s="1977"/>
      <c r="B12" s="1977"/>
      <c r="C12" s="1977"/>
      <c r="D12" s="1977"/>
      <c r="E12" s="1977"/>
      <c r="F12" s="1977"/>
      <c r="G12" s="1977"/>
      <c r="H12" s="1977"/>
      <c r="I12" s="1977"/>
      <c r="J12" s="1977"/>
      <c r="K12" s="1977"/>
      <c r="L12" s="1977"/>
      <c r="M12" s="1977"/>
      <c r="N12" s="1977"/>
      <c r="O12" s="1977"/>
    </row>
    <row r="13" spans="1:15" ht="14.25" customHeight="1">
      <c r="A13" s="1977"/>
      <c r="B13" s="1977"/>
      <c r="C13" s="1977"/>
      <c r="D13" s="1977"/>
      <c r="E13" s="1977"/>
      <c r="F13" s="1977"/>
      <c r="G13" s="1977"/>
      <c r="H13" s="1977"/>
      <c r="I13" s="1977"/>
      <c r="J13" s="1977"/>
      <c r="K13" s="1977"/>
      <c r="L13" s="1977"/>
      <c r="M13" s="1977"/>
      <c r="N13" s="1977"/>
      <c r="O13" s="1977"/>
    </row>
    <row r="14" spans="1:15" ht="14.25" customHeight="1">
      <c r="A14" s="1977"/>
      <c r="B14" s="1977"/>
      <c r="C14" s="1977"/>
      <c r="D14" s="1977"/>
      <c r="E14" s="1977"/>
      <c r="F14" s="1977"/>
      <c r="G14" s="1977"/>
      <c r="H14" s="1977"/>
      <c r="I14" s="1977"/>
      <c r="J14" s="1977"/>
      <c r="K14" s="1977"/>
      <c r="L14" s="1977"/>
      <c r="M14" s="1977"/>
      <c r="N14" s="1977"/>
      <c r="O14" s="1977"/>
    </row>
    <row r="15" spans="1:15" ht="14.25" customHeight="1">
      <c r="A15" s="1977"/>
      <c r="B15" s="1977"/>
      <c r="C15" s="1977"/>
      <c r="D15" s="1977"/>
      <c r="E15" s="1977"/>
      <c r="F15" s="1977"/>
      <c r="G15" s="1977"/>
      <c r="H15" s="1977"/>
      <c r="I15" s="1977"/>
      <c r="J15" s="1977"/>
      <c r="K15" s="1977"/>
      <c r="L15" s="1977"/>
      <c r="M15" s="1977"/>
      <c r="N15" s="1977"/>
      <c r="O15" s="1977"/>
    </row>
    <row r="16" spans="1:15" ht="14.25" customHeight="1">
      <c r="A16" s="1977"/>
      <c r="B16" s="1977"/>
      <c r="C16" s="1977"/>
      <c r="D16" s="1977"/>
      <c r="E16" s="1977"/>
      <c r="F16" s="1977"/>
      <c r="G16" s="1977"/>
      <c r="H16" s="1977"/>
      <c r="I16" s="1977"/>
      <c r="J16" s="1977"/>
      <c r="K16" s="1977"/>
      <c r="L16" s="1977"/>
      <c r="M16" s="1977"/>
      <c r="N16" s="1977"/>
      <c r="O16" s="1977"/>
    </row>
    <row r="17" spans="1:17" ht="14.25" customHeight="1">
      <c r="A17" s="1977"/>
      <c r="B17" s="1977"/>
      <c r="C17" s="1977"/>
      <c r="D17" s="1977"/>
      <c r="E17" s="1977"/>
      <c r="F17" s="1977"/>
      <c r="G17" s="1977"/>
      <c r="H17" s="1977"/>
      <c r="I17" s="1977"/>
      <c r="J17" s="1977"/>
      <c r="K17" s="1977"/>
      <c r="L17" s="1977"/>
      <c r="M17" s="1977"/>
      <c r="N17" s="1977"/>
      <c r="O17" s="1977"/>
    </row>
    <row r="18" spans="1:17" ht="14.25" customHeight="1">
      <c r="A18" s="1977"/>
      <c r="B18" s="1977"/>
      <c r="C18" s="1977"/>
      <c r="D18" s="1977"/>
      <c r="E18" s="1977"/>
      <c r="F18" s="1977"/>
      <c r="G18" s="1977"/>
      <c r="H18" s="1977"/>
      <c r="I18" s="1977"/>
      <c r="J18" s="1977"/>
      <c r="K18" s="1977"/>
      <c r="L18" s="1977"/>
      <c r="M18" s="1977"/>
      <c r="N18" s="1977"/>
      <c r="O18" s="1977"/>
    </row>
    <row r="19" spans="1:17" ht="14.25" customHeight="1">
      <c r="A19" s="1977"/>
      <c r="B19" s="1977"/>
      <c r="C19" s="1977"/>
      <c r="D19" s="1977"/>
      <c r="E19" s="1977"/>
      <c r="F19" s="1977"/>
      <c r="G19" s="1977"/>
      <c r="H19" s="1977"/>
      <c r="I19" s="1977"/>
      <c r="J19" s="1977"/>
      <c r="K19" s="1977"/>
      <c r="L19" s="1977"/>
      <c r="M19" s="1977"/>
      <c r="N19" s="1977"/>
      <c r="O19" s="1977"/>
    </row>
    <row r="20" spans="1:17" ht="14.25" customHeight="1">
      <c r="A20" s="1977"/>
      <c r="B20" s="1977"/>
      <c r="C20" s="1977"/>
      <c r="D20" s="1977"/>
      <c r="E20" s="1977"/>
      <c r="F20" s="1977"/>
      <c r="G20" s="1977"/>
      <c r="H20" s="1977"/>
      <c r="I20" s="1977"/>
      <c r="J20" s="1977"/>
      <c r="K20" s="1977"/>
      <c r="L20" s="1977"/>
      <c r="M20" s="1977"/>
      <c r="N20" s="1977"/>
      <c r="O20" s="1977"/>
      <c r="Q20" s="442"/>
    </row>
    <row r="21" spans="1:17" ht="14.25" customHeight="1">
      <c r="A21" s="1977"/>
      <c r="B21" s="1977"/>
      <c r="C21" s="1977"/>
      <c r="D21" s="1977"/>
      <c r="E21" s="1977"/>
      <c r="F21" s="1977"/>
      <c r="G21" s="1977"/>
      <c r="H21" s="1977"/>
      <c r="I21" s="1977"/>
      <c r="J21" s="1977"/>
      <c r="K21" s="1977"/>
      <c r="L21" s="1977"/>
      <c r="M21" s="1977"/>
      <c r="N21" s="1977"/>
      <c r="O21" s="1977"/>
      <c r="Q21" s="442"/>
    </row>
    <row r="22" spans="1:17" ht="14.25" customHeight="1">
      <c r="A22" s="1977"/>
      <c r="B22" s="1977"/>
      <c r="C22" s="1977"/>
      <c r="D22" s="1977"/>
      <c r="E22" s="1977"/>
      <c r="F22" s="1977"/>
      <c r="G22" s="1977"/>
      <c r="H22" s="1977"/>
      <c r="I22" s="1977"/>
      <c r="J22" s="1977"/>
      <c r="K22" s="1977"/>
      <c r="L22" s="1977"/>
      <c r="M22" s="1977"/>
      <c r="N22" s="1977"/>
      <c r="O22" s="1977"/>
      <c r="Q22" s="442"/>
    </row>
    <row r="23" spans="1:17" ht="14.25" customHeight="1">
      <c r="A23" s="1977"/>
      <c r="B23" s="1977"/>
      <c r="C23" s="1977"/>
      <c r="D23" s="1977"/>
      <c r="E23" s="1977"/>
      <c r="F23" s="1977"/>
      <c r="G23" s="1977"/>
      <c r="H23" s="1977"/>
      <c r="I23" s="1977"/>
      <c r="J23" s="1977"/>
      <c r="K23" s="1977"/>
      <c r="L23" s="1977"/>
      <c r="M23" s="1977"/>
      <c r="N23" s="1977"/>
      <c r="O23" s="1977"/>
    </row>
    <row r="24" spans="1:17" ht="14.25" customHeight="1">
      <c r="A24" s="1977"/>
      <c r="B24" s="1977"/>
      <c r="C24" s="1977"/>
      <c r="D24" s="1977"/>
      <c r="E24" s="1977"/>
      <c r="F24" s="1977"/>
      <c r="G24" s="1977"/>
      <c r="H24" s="1977"/>
      <c r="I24" s="1977"/>
      <c r="J24" s="1977"/>
      <c r="K24" s="1977"/>
      <c r="L24" s="1977"/>
      <c r="M24" s="1977"/>
      <c r="N24" s="1977"/>
      <c r="O24" s="1977"/>
    </row>
    <row r="25" spans="1:17" ht="14.25" customHeight="1">
      <c r="A25" s="1977"/>
      <c r="B25" s="1977"/>
      <c r="C25" s="1977"/>
      <c r="D25" s="1977"/>
      <c r="E25" s="1977"/>
      <c r="F25" s="1977"/>
      <c r="G25" s="1977"/>
      <c r="H25" s="1977"/>
      <c r="I25" s="1977"/>
      <c r="J25" s="1977"/>
      <c r="K25" s="1977"/>
      <c r="L25" s="1977"/>
      <c r="M25" s="1977"/>
      <c r="N25" s="1977"/>
      <c r="O25" s="1977"/>
    </row>
    <row r="26" spans="1:17" ht="14.25" customHeight="1">
      <c r="A26" s="1977"/>
      <c r="B26" s="1977"/>
      <c r="C26" s="1977"/>
      <c r="D26" s="1977"/>
      <c r="E26" s="1977"/>
      <c r="F26" s="1977"/>
      <c r="G26" s="1977"/>
      <c r="H26" s="1977"/>
      <c r="I26" s="1977"/>
      <c r="J26" s="1977"/>
      <c r="K26" s="1977"/>
      <c r="L26" s="1977"/>
      <c r="M26" s="1977"/>
      <c r="N26" s="1977"/>
      <c r="O26" s="1977"/>
    </row>
    <row r="27" spans="1:17" ht="14.25" customHeight="1">
      <c r="A27" s="1977"/>
      <c r="B27" s="1977"/>
      <c r="C27" s="1977"/>
      <c r="D27" s="1977"/>
      <c r="E27" s="1977"/>
      <c r="F27" s="1977"/>
      <c r="G27" s="1977"/>
      <c r="H27" s="1977"/>
      <c r="I27" s="1977"/>
      <c r="J27" s="1977"/>
      <c r="K27" s="1977"/>
      <c r="L27" s="1977"/>
      <c r="M27" s="1977"/>
      <c r="N27" s="1977"/>
      <c r="O27" s="1977"/>
    </row>
    <row r="28" spans="1:17" ht="14.25" customHeight="1">
      <c r="A28" s="1977"/>
      <c r="B28" s="1977"/>
      <c r="C28" s="1977"/>
      <c r="D28" s="1977"/>
      <c r="E28" s="1977"/>
      <c r="F28" s="1977"/>
      <c r="G28" s="1977"/>
      <c r="H28" s="1977"/>
      <c r="I28" s="1977"/>
      <c r="J28" s="1977"/>
      <c r="K28" s="1977"/>
      <c r="L28" s="1977"/>
      <c r="M28" s="1977"/>
      <c r="N28" s="1977"/>
      <c r="O28" s="1977"/>
    </row>
    <row r="29" spans="1:17" ht="14.25" customHeight="1">
      <c r="A29" s="1977"/>
      <c r="B29" s="1977"/>
      <c r="C29" s="1977"/>
      <c r="D29" s="1977"/>
      <c r="E29" s="1977"/>
      <c r="F29" s="1977"/>
      <c r="G29" s="1977"/>
      <c r="H29" s="1977"/>
      <c r="I29" s="1977"/>
      <c r="J29" s="1977"/>
      <c r="K29" s="1977"/>
      <c r="L29" s="1977"/>
      <c r="M29" s="1977"/>
      <c r="N29" s="1977"/>
      <c r="O29" s="1977"/>
    </row>
    <row r="30" spans="1:17" ht="14.25" customHeight="1">
      <c r="A30" s="1977"/>
      <c r="B30" s="1977"/>
      <c r="C30" s="1977"/>
      <c r="D30" s="1977"/>
      <c r="E30" s="1977"/>
      <c r="F30" s="1977"/>
      <c r="G30" s="1977"/>
      <c r="H30" s="1977"/>
      <c r="I30" s="1977"/>
      <c r="J30" s="1977"/>
      <c r="K30" s="1977"/>
      <c r="L30" s="1977"/>
      <c r="M30" s="1977"/>
      <c r="N30" s="1977"/>
      <c r="O30" s="1977"/>
    </row>
    <row r="31" spans="1:17" ht="14.25" customHeight="1">
      <c r="A31" s="1977"/>
      <c r="B31" s="1977"/>
      <c r="C31" s="1977"/>
      <c r="D31" s="1977"/>
      <c r="E31" s="1977"/>
      <c r="F31" s="1977"/>
      <c r="G31" s="1977"/>
      <c r="H31" s="1977"/>
      <c r="I31" s="1977"/>
      <c r="J31" s="1977"/>
      <c r="K31" s="1977"/>
      <c r="L31" s="1977"/>
      <c r="M31" s="1977"/>
      <c r="N31" s="1977"/>
      <c r="O31" s="1977"/>
    </row>
    <row r="32" spans="1:17" ht="14.25" customHeight="1">
      <c r="A32" s="1977"/>
      <c r="B32" s="1977"/>
      <c r="C32" s="1977"/>
      <c r="D32" s="1977"/>
      <c r="E32" s="1977"/>
      <c r="F32" s="1977"/>
      <c r="G32" s="1977"/>
      <c r="H32" s="1977"/>
      <c r="I32" s="1977"/>
      <c r="J32" s="1977"/>
      <c r="K32" s="1977"/>
      <c r="L32" s="1977"/>
      <c r="M32" s="1977"/>
      <c r="N32" s="1977"/>
      <c r="O32" s="1977"/>
    </row>
    <row r="33" spans="1:17" ht="14.25" customHeight="1">
      <c r="A33" s="1977"/>
      <c r="B33" s="1977"/>
      <c r="C33" s="1977"/>
      <c r="D33" s="1977"/>
      <c r="E33" s="1977"/>
      <c r="F33" s="1977"/>
      <c r="G33" s="1977"/>
      <c r="H33" s="1977"/>
      <c r="I33" s="1977"/>
      <c r="J33" s="1977"/>
      <c r="K33" s="1977"/>
      <c r="L33" s="1977"/>
      <c r="M33" s="1977"/>
      <c r="N33" s="1977"/>
      <c r="O33" s="1977"/>
    </row>
    <row r="34" spans="1:17" ht="14.25" customHeight="1">
      <c r="A34" s="1977"/>
      <c r="B34" s="1977"/>
      <c r="C34" s="1977"/>
      <c r="D34" s="1977"/>
      <c r="E34" s="1977"/>
      <c r="F34" s="1977"/>
      <c r="G34" s="1977"/>
      <c r="H34" s="1977"/>
      <c r="I34" s="1977"/>
      <c r="J34" s="1977"/>
      <c r="K34" s="1977"/>
      <c r="L34" s="1977"/>
      <c r="M34" s="1977"/>
      <c r="N34" s="1977"/>
      <c r="O34" s="1977"/>
    </row>
    <row r="35" spans="1:17" ht="14.25" customHeight="1">
      <c r="A35" s="1977"/>
      <c r="B35" s="1977"/>
      <c r="C35" s="1977"/>
      <c r="D35" s="1977"/>
      <c r="E35" s="1977"/>
      <c r="F35" s="1977"/>
      <c r="G35" s="1977"/>
      <c r="H35" s="1977"/>
      <c r="I35" s="1977"/>
      <c r="J35" s="1977"/>
      <c r="K35" s="1977"/>
      <c r="L35" s="1977"/>
      <c r="M35" s="1977"/>
      <c r="N35" s="1977"/>
      <c r="O35" s="1977"/>
    </row>
    <row r="36" spans="1:17" ht="14.25" customHeight="1">
      <c r="A36" s="1977"/>
      <c r="B36" s="1977"/>
      <c r="C36" s="1977"/>
      <c r="D36" s="1977"/>
      <c r="E36" s="1977"/>
      <c r="F36" s="1977"/>
      <c r="G36" s="1977"/>
      <c r="H36" s="1977"/>
      <c r="I36" s="1977"/>
      <c r="J36" s="1977"/>
      <c r="K36" s="1977"/>
      <c r="L36" s="1977"/>
      <c r="M36" s="1977"/>
      <c r="N36" s="1977"/>
      <c r="O36" s="1977"/>
    </row>
    <row r="37" spans="1:17" ht="14.25" customHeight="1">
      <c r="A37" s="1977"/>
      <c r="B37" s="1977"/>
      <c r="C37" s="1977"/>
      <c r="D37" s="1977"/>
      <c r="E37" s="1977"/>
      <c r="F37" s="1977"/>
      <c r="G37" s="1977"/>
      <c r="H37" s="1977"/>
      <c r="I37" s="1977"/>
      <c r="J37" s="1977"/>
      <c r="K37" s="1977"/>
      <c r="L37" s="1977"/>
      <c r="M37" s="1977"/>
      <c r="N37" s="1977"/>
      <c r="O37" s="1977"/>
    </row>
    <row r="38" spans="1:17" ht="14.25" customHeight="1">
      <c r="A38" s="1977"/>
      <c r="B38" s="1977"/>
      <c r="C38" s="1977"/>
      <c r="D38" s="1977"/>
      <c r="E38" s="1977"/>
      <c r="F38" s="1977"/>
      <c r="G38" s="1977"/>
      <c r="H38" s="1977"/>
      <c r="I38" s="1977"/>
      <c r="J38" s="1977"/>
      <c r="K38" s="1977"/>
      <c r="L38" s="1977"/>
      <c r="M38" s="1977"/>
      <c r="N38" s="1977"/>
      <c r="O38" s="1977"/>
    </row>
    <row r="39" spans="1:17" ht="14.25" customHeight="1">
      <c r="A39" s="1977"/>
      <c r="B39" s="1977"/>
      <c r="C39" s="1977"/>
      <c r="D39" s="1977"/>
      <c r="E39" s="1977"/>
      <c r="F39" s="1977"/>
      <c r="G39" s="1977"/>
      <c r="H39" s="1977"/>
      <c r="I39" s="1977"/>
      <c r="J39" s="1977"/>
      <c r="K39" s="1977"/>
      <c r="L39" s="1977"/>
      <c r="M39" s="1977"/>
      <c r="N39" s="1977"/>
      <c r="O39" s="1977"/>
    </row>
    <row r="40" spans="1:17" ht="14.25" customHeight="1">
      <c r="A40" s="1977"/>
      <c r="B40" s="1977"/>
      <c r="C40" s="1977"/>
      <c r="D40" s="1977"/>
      <c r="E40" s="1977"/>
      <c r="F40" s="1977"/>
      <c r="G40" s="1977"/>
      <c r="H40" s="1977"/>
      <c r="I40" s="1977"/>
      <c r="J40" s="1977"/>
      <c r="K40" s="1977"/>
      <c r="L40" s="1977"/>
      <c r="M40" s="1977"/>
      <c r="N40" s="1977"/>
      <c r="O40" s="1977"/>
    </row>
    <row r="41" spans="1:17" ht="14.25" customHeight="1">
      <c r="A41" s="1977"/>
      <c r="B41" s="1977"/>
      <c r="C41" s="1977"/>
      <c r="D41" s="1977"/>
      <c r="E41" s="1977"/>
      <c r="F41" s="1977"/>
      <c r="G41" s="1977"/>
      <c r="H41" s="1977"/>
      <c r="I41" s="1977"/>
      <c r="J41" s="1977"/>
      <c r="K41" s="1977"/>
      <c r="L41" s="1977"/>
      <c r="M41" s="1977"/>
      <c r="N41" s="1977"/>
      <c r="O41" s="1977"/>
    </row>
    <row r="42" spans="1:17" ht="14.25" customHeight="1">
      <c r="A42" s="1977"/>
      <c r="B42" s="1977"/>
      <c r="C42" s="1977"/>
      <c r="D42" s="1977"/>
      <c r="E42" s="1977"/>
      <c r="F42" s="1977"/>
      <c r="G42" s="1977"/>
      <c r="H42" s="1977"/>
      <c r="I42" s="1977"/>
      <c r="J42" s="1977"/>
      <c r="K42" s="1977"/>
      <c r="L42" s="1977"/>
      <c r="M42" s="1977"/>
      <c r="N42" s="1977"/>
      <c r="O42" s="1977"/>
    </row>
    <row r="43" spans="1:17" ht="14.25" customHeight="1">
      <c r="A43" s="1977"/>
      <c r="B43" s="1977"/>
      <c r="C43" s="1977"/>
      <c r="D43" s="1977"/>
      <c r="E43" s="1977"/>
      <c r="F43" s="1977"/>
      <c r="G43" s="1977"/>
      <c r="H43" s="1977"/>
      <c r="I43" s="1977"/>
      <c r="J43" s="1977"/>
      <c r="K43" s="1977"/>
      <c r="L43" s="1977"/>
      <c r="M43" s="1977"/>
      <c r="N43" s="1977"/>
      <c r="O43" s="1977"/>
    </row>
    <row r="44" spans="1:17" ht="67.5" customHeight="1">
      <c r="A44" s="1977"/>
      <c r="B44" s="1977"/>
      <c r="C44" s="1977"/>
      <c r="D44" s="1977"/>
      <c r="E44" s="1977"/>
      <c r="F44" s="1977"/>
      <c r="G44" s="1977"/>
      <c r="H44" s="1977"/>
      <c r="I44" s="1977"/>
      <c r="J44" s="1977"/>
      <c r="K44" s="1977"/>
      <c r="L44" s="1977"/>
      <c r="M44" s="1977"/>
      <c r="N44" s="1977"/>
      <c r="O44" s="1977"/>
    </row>
    <row r="45" spans="1:17" ht="112.5" customHeight="1">
      <c r="A45" s="1977"/>
      <c r="B45" s="1977"/>
      <c r="C45" s="1977"/>
      <c r="D45" s="1977"/>
      <c r="E45" s="1977"/>
      <c r="F45" s="1977"/>
      <c r="G45" s="1977"/>
      <c r="H45" s="1977"/>
      <c r="I45" s="1977"/>
      <c r="J45" s="1977"/>
      <c r="K45" s="1977"/>
      <c r="L45" s="1977"/>
      <c r="M45" s="1977"/>
      <c r="N45" s="1977"/>
      <c r="O45" s="1977"/>
      <c r="Q45" s="603"/>
    </row>
    <row r="46" spans="1:17">
      <c r="A46" s="1977"/>
      <c r="B46" s="1977"/>
      <c r="C46" s="1977"/>
      <c r="D46" s="1977"/>
      <c r="E46" s="1977"/>
      <c r="F46" s="1977"/>
      <c r="G46" s="1977"/>
      <c r="H46" s="1977"/>
      <c r="I46" s="1977"/>
      <c r="J46" s="1977"/>
      <c r="K46" s="1977"/>
      <c r="L46" s="1977"/>
      <c r="M46" s="1977"/>
      <c r="N46" s="1977"/>
      <c r="O46" s="1977"/>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3:T34"/>
  <sheetViews>
    <sheetView showGridLines="0" view="pageBreakPreview" zoomScale="85" zoomScaleNormal="100" zoomScaleSheetLayoutView="85" workbookViewId="0">
      <selection activeCell="A6" sqref="A6:J27"/>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 min="14" max="14" width="20" customWidth="1"/>
    <col min="15" max="15" width="24.7109375" style="41" customWidth="1"/>
    <col min="16" max="16" width="17.85546875" bestFit="1" customWidth="1"/>
  </cols>
  <sheetData>
    <row r="3" spans="1:20">
      <c r="O3" s="313"/>
      <c r="P3" s="314"/>
      <c r="Q3" s="314"/>
      <c r="R3" s="314"/>
      <c r="S3" s="314"/>
      <c r="T3" s="314"/>
    </row>
    <row r="4" spans="1:20">
      <c r="O4" s="314"/>
      <c r="P4" s="314"/>
      <c r="Q4" s="314"/>
      <c r="R4" s="314"/>
      <c r="S4" s="314"/>
      <c r="T4" s="314"/>
    </row>
    <row r="5" spans="1:20" ht="18.75" customHeight="1">
      <c r="O5" s="314"/>
      <c r="P5" s="314"/>
      <c r="Q5" s="314"/>
      <c r="R5" s="314"/>
      <c r="S5" s="314"/>
      <c r="T5" s="314"/>
    </row>
    <row r="6" spans="1:20" ht="15" customHeight="1">
      <c r="A6" s="2073" t="s">
        <v>967</v>
      </c>
      <c r="B6" s="2073"/>
      <c r="C6" s="2073"/>
      <c r="D6" s="2073"/>
      <c r="E6" s="2073"/>
      <c r="F6" s="2073"/>
      <c r="G6" s="2073"/>
      <c r="H6" s="2073"/>
      <c r="I6" s="2073"/>
      <c r="J6" s="2073"/>
      <c r="K6" s="2073"/>
      <c r="L6" s="2073"/>
      <c r="M6" s="173"/>
      <c r="O6" s="314"/>
      <c r="P6" s="314"/>
      <c r="Q6" s="314"/>
      <c r="R6" s="314"/>
      <c r="S6" s="314"/>
      <c r="T6" s="314"/>
    </row>
    <row r="7" spans="1:20" ht="15" customHeight="1">
      <c r="A7" s="2073"/>
      <c r="B7" s="2073"/>
      <c r="C7" s="2073"/>
      <c r="D7" s="2073"/>
      <c r="E7" s="2073"/>
      <c r="F7" s="2073"/>
      <c r="G7" s="2073"/>
      <c r="H7" s="2073"/>
      <c r="I7" s="2073"/>
      <c r="J7" s="2073"/>
      <c r="K7" s="2073"/>
      <c r="L7" s="2073"/>
      <c r="M7" s="173"/>
      <c r="O7" s="314"/>
      <c r="P7" s="314"/>
      <c r="Q7" s="314"/>
      <c r="R7" s="314"/>
      <c r="S7" s="314"/>
      <c r="T7" s="314"/>
    </row>
    <row r="8" spans="1:20" ht="15" customHeight="1">
      <c r="A8" s="2073"/>
      <c r="B8" s="2073"/>
      <c r="C8" s="2073"/>
      <c r="D8" s="2073"/>
      <c r="E8" s="2073"/>
      <c r="F8" s="2073"/>
      <c r="G8" s="2073"/>
      <c r="H8" s="2073"/>
      <c r="I8" s="2073"/>
      <c r="J8" s="2073"/>
      <c r="K8" s="2073"/>
      <c r="L8" s="2073"/>
      <c r="M8" s="173"/>
      <c r="O8" s="314"/>
      <c r="P8" s="314"/>
      <c r="Q8" s="314"/>
      <c r="R8" s="314"/>
      <c r="S8" s="314"/>
      <c r="T8" s="314"/>
    </row>
    <row r="9" spans="1:20" ht="15" customHeight="1">
      <c r="A9" s="2073"/>
      <c r="B9" s="2073"/>
      <c r="C9" s="2073"/>
      <c r="D9" s="2073"/>
      <c r="E9" s="2073"/>
      <c r="F9" s="2073"/>
      <c r="G9" s="2073"/>
      <c r="H9" s="2073"/>
      <c r="I9" s="2073"/>
      <c r="J9" s="2073"/>
      <c r="K9" s="2073"/>
      <c r="L9" s="2073"/>
      <c r="M9" s="173"/>
      <c r="O9" s="314"/>
      <c r="P9" s="314"/>
      <c r="Q9" s="314"/>
      <c r="R9" s="314"/>
      <c r="S9" s="314"/>
      <c r="T9" s="314"/>
    </row>
    <row r="10" spans="1:20" ht="15" customHeight="1">
      <c r="A10" s="2073"/>
      <c r="B10" s="2073"/>
      <c r="C10" s="2073"/>
      <c r="D10" s="2073"/>
      <c r="E10" s="2073"/>
      <c r="F10" s="2073"/>
      <c r="G10" s="2073"/>
      <c r="H10" s="2073"/>
      <c r="I10" s="2073"/>
      <c r="J10" s="2073"/>
      <c r="K10" s="2073"/>
      <c r="L10" s="2073"/>
      <c r="M10" s="173"/>
      <c r="O10" s="314"/>
      <c r="P10" s="314"/>
      <c r="Q10" s="314"/>
      <c r="R10" s="314"/>
      <c r="S10" s="314"/>
      <c r="T10" s="314"/>
    </row>
    <row r="11" spans="1:20" ht="38.25" customHeight="1">
      <c r="A11" s="2073"/>
      <c r="B11" s="2073"/>
      <c r="C11" s="2073"/>
      <c r="D11" s="2073"/>
      <c r="E11" s="2073"/>
      <c r="F11" s="2073"/>
      <c r="G11" s="2073"/>
      <c r="H11" s="2073"/>
      <c r="I11" s="2073"/>
      <c r="J11" s="2073"/>
      <c r="K11" s="2073"/>
      <c r="L11" s="2073"/>
      <c r="M11" s="173"/>
      <c r="O11" s="314"/>
      <c r="P11" s="314"/>
      <c r="Q11" s="314"/>
      <c r="R11" s="314"/>
      <c r="S11" s="314"/>
      <c r="T11" s="314"/>
    </row>
    <row r="12" spans="1:20" ht="15" customHeight="1">
      <c r="A12" s="2073"/>
      <c r="B12" s="2073"/>
      <c r="C12" s="2073"/>
      <c r="D12" s="2073"/>
      <c r="E12" s="2073"/>
      <c r="F12" s="2073"/>
      <c r="G12" s="2073"/>
      <c r="H12" s="2073"/>
      <c r="I12" s="2073"/>
      <c r="J12" s="2073"/>
      <c r="K12" s="2073"/>
      <c r="L12" s="2073"/>
      <c r="M12" s="173"/>
      <c r="O12" s="314"/>
      <c r="P12" s="314"/>
      <c r="Q12" s="314"/>
      <c r="R12" s="314"/>
      <c r="S12" s="314"/>
      <c r="T12" s="314"/>
    </row>
    <row r="13" spans="1:20" ht="15" customHeight="1">
      <c r="A13" s="2073"/>
      <c r="B13" s="2073"/>
      <c r="C13" s="2073"/>
      <c r="D13" s="2073"/>
      <c r="E13" s="2073"/>
      <c r="F13" s="2073"/>
      <c r="G13" s="2073"/>
      <c r="H13" s="2073"/>
      <c r="I13" s="2073"/>
      <c r="J13" s="2073"/>
      <c r="K13" s="2073"/>
      <c r="L13" s="2073"/>
      <c r="M13" s="173"/>
      <c r="O13" s="314"/>
      <c r="P13" s="314"/>
      <c r="Q13" s="314"/>
      <c r="R13" s="314"/>
      <c r="S13" s="314"/>
      <c r="T13" s="314"/>
    </row>
    <row r="14" spans="1:20" ht="41.25" customHeight="1">
      <c r="A14" s="2073"/>
      <c r="B14" s="2073"/>
      <c r="C14" s="2073"/>
      <c r="D14" s="2073"/>
      <c r="E14" s="2073"/>
      <c r="F14" s="2073"/>
      <c r="G14" s="2073"/>
      <c r="H14" s="2073"/>
      <c r="I14" s="2073"/>
      <c r="J14" s="2073"/>
      <c r="K14" s="2073"/>
      <c r="L14" s="2073"/>
      <c r="M14" s="173"/>
      <c r="O14" s="314"/>
      <c r="P14" s="314"/>
      <c r="Q14" s="314"/>
      <c r="R14" s="314"/>
      <c r="S14" s="314"/>
      <c r="T14" s="314"/>
    </row>
    <row r="15" spans="1:20" ht="41.25" customHeight="1">
      <c r="A15" s="2073"/>
      <c r="B15" s="2073"/>
      <c r="C15" s="2073"/>
      <c r="D15" s="2073"/>
      <c r="E15" s="2073"/>
      <c r="F15" s="2073"/>
      <c r="G15" s="2073"/>
      <c r="H15" s="2073"/>
      <c r="I15" s="2073"/>
      <c r="J15" s="2073"/>
      <c r="K15" s="2073"/>
      <c r="L15" s="2073"/>
      <c r="M15" s="173"/>
      <c r="O15" s="314"/>
      <c r="P15" s="314"/>
      <c r="Q15" s="314"/>
      <c r="R15" s="314"/>
      <c r="S15" s="314"/>
      <c r="T15" s="314"/>
    </row>
    <row r="16" spans="1:20" ht="15" customHeight="1">
      <c r="A16" s="2073"/>
      <c r="B16" s="2073"/>
      <c r="C16" s="2073"/>
      <c r="D16" s="2073"/>
      <c r="E16" s="2073"/>
      <c r="F16" s="2073"/>
      <c r="G16" s="2073"/>
      <c r="H16" s="2073"/>
      <c r="I16" s="2073"/>
      <c r="J16" s="2073"/>
      <c r="K16" s="2073"/>
      <c r="L16" s="2073"/>
      <c r="M16" s="173"/>
      <c r="O16" s="314"/>
      <c r="P16" s="314"/>
      <c r="Q16" s="314"/>
      <c r="R16" s="314"/>
      <c r="S16" s="314"/>
      <c r="T16" s="314"/>
    </row>
    <row r="17" spans="1:20" ht="15" customHeight="1">
      <c r="A17" s="2073"/>
      <c r="B17" s="2073"/>
      <c r="C17" s="2073"/>
      <c r="D17" s="2073"/>
      <c r="E17" s="2073"/>
      <c r="F17" s="2073"/>
      <c r="G17" s="2073"/>
      <c r="H17" s="2073"/>
      <c r="I17" s="2073"/>
      <c r="J17" s="2073"/>
      <c r="K17" s="2073"/>
      <c r="L17" s="2073"/>
      <c r="M17" s="173"/>
      <c r="O17" s="314"/>
      <c r="P17" s="314"/>
      <c r="Q17" s="314"/>
      <c r="R17" s="314"/>
      <c r="S17" s="314"/>
      <c r="T17" s="314"/>
    </row>
    <row r="18" spans="1:20" ht="15" customHeight="1">
      <c r="A18" s="2073"/>
      <c r="B18" s="2073"/>
      <c r="C18" s="2073"/>
      <c r="D18" s="2073"/>
      <c r="E18" s="2073"/>
      <c r="F18" s="2073"/>
      <c r="G18" s="2073"/>
      <c r="H18" s="2073"/>
      <c r="I18" s="2073"/>
      <c r="J18" s="2073"/>
      <c r="K18" s="2073"/>
      <c r="L18" s="2073"/>
      <c r="M18" s="173"/>
      <c r="O18" s="314"/>
      <c r="P18" s="314"/>
      <c r="Q18" s="314"/>
      <c r="R18" s="314"/>
      <c r="S18" s="314"/>
      <c r="T18" s="314"/>
    </row>
    <row r="19" spans="1:20" ht="30.75" customHeight="1">
      <c r="A19" s="2073"/>
      <c r="B19" s="2073"/>
      <c r="C19" s="2073"/>
      <c r="D19" s="2073"/>
      <c r="E19" s="2073"/>
      <c r="F19" s="2073"/>
      <c r="G19" s="2073"/>
      <c r="H19" s="2073"/>
      <c r="I19" s="2073"/>
      <c r="J19" s="2073"/>
      <c r="K19" s="2073"/>
      <c r="L19" s="2073"/>
      <c r="M19" s="173"/>
      <c r="N19" s="274" t="str">
        <f>+' V.2.2.Benef. subsid '!A3</f>
        <v>Tipo de Subsidio</v>
      </c>
      <c r="O19" s="315" t="s">
        <v>1</v>
      </c>
      <c r="P19" s="314"/>
      <c r="Q19" s="314"/>
      <c r="R19" s="314"/>
      <c r="S19" s="314"/>
      <c r="T19" s="314"/>
    </row>
    <row r="20" spans="1:20" ht="15" customHeight="1">
      <c r="A20" s="2073"/>
      <c r="B20" s="2073"/>
      <c r="C20" s="2073"/>
      <c r="D20" s="2073"/>
      <c r="E20" s="2073"/>
      <c r="F20" s="2073"/>
      <c r="G20" s="2073"/>
      <c r="H20" s="2073"/>
      <c r="I20" s="2073"/>
      <c r="J20" s="2073"/>
      <c r="K20" s="2073"/>
      <c r="L20" s="2073"/>
      <c r="M20" s="173"/>
      <c r="N20" s="273" t="str">
        <f>+' V.2.2.Benef. subsid '!A4</f>
        <v>Enfermedad Común</v>
      </c>
      <c r="O20" s="315" t="e">
        <f>+' V.2.2.Benef. subsid '!#REF!</f>
        <v>#REF!</v>
      </c>
      <c r="P20" s="315">
        <f>+' V.2.2.Benef. subsid '!H4</f>
        <v>126126</v>
      </c>
    </row>
    <row r="21" spans="1:20" ht="15" customHeight="1">
      <c r="A21" s="2073"/>
      <c r="B21" s="2073"/>
      <c r="C21" s="2073"/>
      <c r="D21" s="2073"/>
      <c r="E21" s="2073"/>
      <c r="F21" s="2073"/>
      <c r="G21" s="2073"/>
      <c r="H21" s="2073"/>
      <c r="I21" s="2073"/>
      <c r="J21" s="2073"/>
      <c r="K21" s="2073"/>
      <c r="L21" s="2073"/>
      <c r="M21" s="173"/>
      <c r="N21" s="273" t="str">
        <f>+' V.2.2.Benef. subsid '!A5</f>
        <v xml:space="preserve">Lactancia </v>
      </c>
      <c r="O21" s="315" t="e">
        <f>+' V.2.2.Benef. subsid '!#REF!</f>
        <v>#REF!</v>
      </c>
      <c r="P21" s="315">
        <f>+' V.2.2.Benef. subsid '!H5</f>
        <v>24007</v>
      </c>
    </row>
    <row r="22" spans="1:20" ht="15" customHeight="1">
      <c r="A22" s="2073"/>
      <c r="B22" s="2073"/>
      <c r="C22" s="2073"/>
      <c r="D22" s="2073"/>
      <c r="E22" s="2073"/>
      <c r="F22" s="2073"/>
      <c r="G22" s="2073"/>
      <c r="H22" s="2073"/>
      <c r="I22" s="2073"/>
      <c r="J22" s="2073"/>
      <c r="K22" s="2073"/>
      <c r="L22" s="2073"/>
      <c r="M22" s="173"/>
      <c r="N22" s="273" t="str">
        <f>+' V.2.2.Benef. subsid '!A6</f>
        <v>Maternidad</v>
      </c>
      <c r="O22" s="315" t="e">
        <f>+' V.2.2.Benef. subsid '!#REF!</f>
        <v>#REF!</v>
      </c>
      <c r="P22" s="315">
        <f>+' V.2.2.Benef. subsid '!H6</f>
        <v>27713</v>
      </c>
    </row>
    <row r="23" spans="1:20" ht="15" customHeight="1">
      <c r="A23" s="2073"/>
      <c r="B23" s="2073"/>
      <c r="C23" s="2073"/>
      <c r="D23" s="2073"/>
      <c r="E23" s="2073"/>
      <c r="F23" s="2073"/>
      <c r="G23" s="2073"/>
      <c r="H23" s="2073"/>
      <c r="I23" s="2073"/>
      <c r="J23" s="2073"/>
      <c r="K23" s="2073"/>
      <c r="L23" s="2073"/>
      <c r="M23" s="173"/>
      <c r="N23" s="274" t="str">
        <f>+' V.2.2.Benef. subsid '!A7</f>
        <v>Total</v>
      </c>
      <c r="O23" s="315" t="e">
        <f>+' V.2.2.Benef. subsid '!#REF!</f>
        <v>#REF!</v>
      </c>
      <c r="P23">
        <f>+' V.2.2.Benef. subsid '!H7</f>
        <v>177846</v>
      </c>
    </row>
    <row r="24" spans="1:20" ht="56.25" customHeight="1">
      <c r="A24" s="2073"/>
      <c r="B24" s="2073"/>
      <c r="C24" s="2073"/>
      <c r="D24" s="2073"/>
      <c r="E24" s="2073"/>
      <c r="F24" s="2073"/>
      <c r="G24" s="2073"/>
      <c r="H24" s="2073"/>
      <c r="I24" s="2073"/>
      <c r="J24" s="2073"/>
      <c r="K24" s="2073"/>
      <c r="L24" s="2073"/>
      <c r="M24" s="173"/>
      <c r="N24" s="58"/>
      <c r="O24" s="129"/>
    </row>
    <row r="25" spans="1:20" ht="15" customHeight="1">
      <c r="A25" s="2073"/>
      <c r="B25" s="2073"/>
      <c r="C25" s="2073"/>
      <c r="D25" s="2073"/>
      <c r="E25" s="2073"/>
      <c r="F25" s="2073"/>
      <c r="G25" s="2073"/>
      <c r="H25" s="2073"/>
      <c r="I25" s="2073"/>
      <c r="J25" s="2073"/>
      <c r="K25" s="2073"/>
      <c r="L25" s="2073"/>
      <c r="M25" s="173"/>
    </row>
    <row r="26" spans="1:20" ht="15" customHeight="1">
      <c r="A26" s="2073"/>
      <c r="B26" s="2073"/>
      <c r="C26" s="2073"/>
      <c r="D26" s="2073"/>
      <c r="E26" s="2073"/>
      <c r="F26" s="2073"/>
      <c r="G26" s="2073"/>
      <c r="H26" s="2073"/>
      <c r="I26" s="2073"/>
      <c r="J26" s="2073"/>
      <c r="K26" s="2073"/>
      <c r="L26" s="2073"/>
      <c r="M26" s="173"/>
      <c r="N26" s="274" t="str">
        <f>+'V.2.3. Monto subsid.'!A3</f>
        <v>Tipo de Subsidio</v>
      </c>
      <c r="O26" s="276" t="e">
        <f>+#REF!</f>
        <v>#REF!</v>
      </c>
      <c r="P26" s="276" t="str">
        <f>+'V.2.3. Monto subsid.'!J3</f>
        <v>Total</v>
      </c>
    </row>
    <row r="27" spans="1:20" ht="15" customHeight="1">
      <c r="A27" s="2073"/>
      <c r="B27" s="2073"/>
      <c r="C27" s="2073"/>
      <c r="D27" s="2073"/>
      <c r="E27" s="2073"/>
      <c r="F27" s="2073"/>
      <c r="G27" s="2073"/>
      <c r="H27" s="2073"/>
      <c r="I27" s="2073"/>
      <c r="J27" s="2073"/>
      <c r="K27" s="2073"/>
      <c r="L27" s="2073"/>
      <c r="M27" s="173"/>
      <c r="N27" s="273" t="str">
        <f>+'V.2.3. Monto subsid.'!A4</f>
        <v>Enfermedad Común</v>
      </c>
      <c r="O27" s="578">
        <f>+'V.2.3. Monto subsid.'!J4</f>
        <v>5709817204.8140526</v>
      </c>
      <c r="P27" s="316">
        <f>+'V.2.3. Monto subsid.'!J4</f>
        <v>5709817204.8140526</v>
      </c>
    </row>
    <row r="28" spans="1:20" ht="15" customHeight="1">
      <c r="A28" s="2073"/>
      <c r="B28" s="2073"/>
      <c r="C28" s="2073"/>
      <c r="D28" s="2073"/>
      <c r="E28" s="2073"/>
      <c r="F28" s="2073"/>
      <c r="G28" s="2073"/>
      <c r="H28" s="2073"/>
      <c r="I28" s="2073"/>
      <c r="J28" s="2073"/>
      <c r="K28" s="2073"/>
      <c r="L28" s="2073"/>
      <c r="M28" s="173"/>
      <c r="N28" s="273" t="str">
        <f>+'V.2.3. Monto subsid.'!A5</f>
        <v xml:space="preserve">Lactancia </v>
      </c>
      <c r="O28" s="578">
        <f>+'V.2.3. Monto subsid.'!J5</f>
        <v>4389446772.125596</v>
      </c>
      <c r="P28" s="316">
        <f>+'V.2.3. Monto subsid.'!J5</f>
        <v>4389446772.125596</v>
      </c>
    </row>
    <row r="29" spans="1:20" ht="15" customHeight="1">
      <c r="A29" s="2073"/>
      <c r="B29" s="2073"/>
      <c r="C29" s="2073"/>
      <c r="D29" s="2073"/>
      <c r="E29" s="2073"/>
      <c r="F29" s="2073"/>
      <c r="G29" s="2073"/>
      <c r="H29" s="2073"/>
      <c r="I29" s="2073"/>
      <c r="J29" s="2073"/>
      <c r="K29" s="2073"/>
      <c r="L29" s="2073"/>
      <c r="M29" s="173"/>
      <c r="N29" s="273" t="str">
        <f>+'V.2.3. Monto subsid.'!A6</f>
        <v>Maternidad</v>
      </c>
      <c r="O29" s="578">
        <f>+'V.2.3. Monto subsid.'!J6</f>
        <v>14765768587.372002</v>
      </c>
      <c r="P29" s="316">
        <f>+'V.2.3. Monto subsid.'!J6</f>
        <v>14765768587.372002</v>
      </c>
    </row>
    <row r="30" spans="1:20" ht="18.75">
      <c r="A30" s="2073"/>
      <c r="B30" s="2073"/>
      <c r="C30" s="2073"/>
      <c r="D30" s="2073"/>
      <c r="E30" s="2073"/>
      <c r="F30" s="2073"/>
      <c r="G30" s="2073"/>
      <c r="H30" s="2073"/>
      <c r="I30" s="2073"/>
      <c r="J30" s="2073"/>
      <c r="K30" s="2073"/>
      <c r="L30" s="2073"/>
      <c r="M30" s="173"/>
      <c r="N30" s="274" t="str">
        <f>+'V.2.3. Monto subsid.'!A7</f>
        <v>Total</v>
      </c>
      <c r="O30" s="578">
        <f>+'V.2.3. Monto subsid.'!J7</f>
        <v>24865032564.311649</v>
      </c>
      <c r="P30" s="316">
        <f>+'V.2.3. Monto subsid.'!J7</f>
        <v>24865032564.311649</v>
      </c>
    </row>
    <row r="31" spans="1:20" ht="18.75">
      <c r="A31" s="2073"/>
      <c r="B31" s="2073"/>
      <c r="C31" s="2073"/>
      <c r="D31" s="2073"/>
      <c r="E31" s="2073"/>
      <c r="F31" s="2073"/>
      <c r="G31" s="2073"/>
      <c r="H31" s="2073"/>
      <c r="I31" s="2073"/>
      <c r="J31" s="2073"/>
      <c r="K31" s="2073"/>
      <c r="L31" s="2073"/>
      <c r="M31" s="173"/>
    </row>
    <row r="34" spans="14:14">
      <c r="N34" s="58"/>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A6" sqref="A6:J27"/>
    </sheetView>
  </sheetViews>
  <sheetFormatPr baseColWidth="10" defaultColWidth="11.5703125" defaultRowHeight="14.25"/>
  <cols>
    <col min="1" max="1" width="30.140625" style="383" customWidth="1"/>
    <col min="2" max="7" width="17" style="416" customWidth="1"/>
    <col min="8" max="9" width="17" style="533" customWidth="1"/>
    <col min="10" max="10" width="11.5703125" style="383"/>
    <col min="11" max="11" width="22.28515625" style="383" customWidth="1"/>
    <col min="12" max="19" width="11.5703125" style="383" customWidth="1"/>
    <col min="20" max="16384" width="11.5703125" style="383"/>
  </cols>
  <sheetData>
    <row r="1" spans="1:21" s="708" customFormat="1" ht="61.5" customHeight="1">
      <c r="A1" s="2074" t="s">
        <v>943</v>
      </c>
      <c r="B1" s="2075"/>
      <c r="C1" s="2075"/>
      <c r="D1" s="2075"/>
      <c r="E1" s="2075"/>
      <c r="F1" s="2075"/>
      <c r="G1" s="2075"/>
      <c r="H1" s="2075"/>
      <c r="I1" s="2075"/>
    </row>
    <row r="2" spans="1:21" ht="11.25" customHeight="1">
      <c r="A2" s="528"/>
      <c r="B2" s="529"/>
      <c r="C2" s="529"/>
      <c r="D2" s="529"/>
      <c r="E2" s="529"/>
      <c r="F2" s="529"/>
      <c r="G2" s="529"/>
      <c r="H2" s="530"/>
      <c r="I2" s="530"/>
    </row>
    <row r="3" spans="1:21" s="726" customFormat="1" ht="18" customHeight="1">
      <c r="A3" s="725" t="s">
        <v>179</v>
      </c>
      <c r="B3" s="834" t="s">
        <v>390</v>
      </c>
      <c r="C3" s="834" t="s">
        <v>416</v>
      </c>
      <c r="D3" s="834" t="s">
        <v>421</v>
      </c>
      <c r="E3" s="834" t="s">
        <v>439</v>
      </c>
      <c r="F3" s="834" t="s">
        <v>458</v>
      </c>
      <c r="G3" s="834" t="s">
        <v>548</v>
      </c>
      <c r="H3" s="834" t="s">
        <v>684</v>
      </c>
      <c r="I3" s="834" t="s">
        <v>938</v>
      </c>
    </row>
    <row r="4" spans="1:21" ht="13.5" customHeight="1">
      <c r="A4" s="835" t="s">
        <v>183</v>
      </c>
      <c r="B4" s="836">
        <v>74609</v>
      </c>
      <c r="C4" s="836">
        <v>89800</v>
      </c>
      <c r="D4" s="836">
        <v>122783</v>
      </c>
      <c r="E4" s="836">
        <v>185831</v>
      </c>
      <c r="F4" s="836">
        <v>168619</v>
      </c>
      <c r="G4" s="836">
        <v>120651</v>
      </c>
      <c r="H4" s="836">
        <v>126126</v>
      </c>
      <c r="I4" s="836">
        <v>120075</v>
      </c>
      <c r="J4" s="403"/>
    </row>
    <row r="5" spans="1:21" ht="13.5" customHeight="1">
      <c r="A5" s="835" t="s">
        <v>935</v>
      </c>
      <c r="B5" s="836">
        <v>17654</v>
      </c>
      <c r="C5" s="836">
        <v>14026</v>
      </c>
      <c r="D5" s="836">
        <v>16886</v>
      </c>
      <c r="E5" s="836">
        <v>34460</v>
      </c>
      <c r="F5" s="836">
        <v>29056</v>
      </c>
      <c r="G5" s="836">
        <v>17575</v>
      </c>
      <c r="H5" s="836">
        <v>24007</v>
      </c>
      <c r="I5" s="836">
        <v>27234</v>
      </c>
      <c r="J5" s="403"/>
      <c r="K5" s="17" t="s">
        <v>934</v>
      </c>
      <c r="L5">
        <v>2015</v>
      </c>
      <c r="M5">
        <v>2016</v>
      </c>
      <c r="N5">
        <v>2017</v>
      </c>
      <c r="O5">
        <v>2018</v>
      </c>
      <c r="P5">
        <v>2019</v>
      </c>
      <c r="Q5">
        <v>2020</v>
      </c>
      <c r="R5">
        <v>2021</v>
      </c>
      <c r="S5">
        <v>2022</v>
      </c>
      <c r="T5" t="s">
        <v>936</v>
      </c>
      <c r="U5" t="s">
        <v>937</v>
      </c>
    </row>
    <row r="6" spans="1:21" ht="13.5" customHeight="1">
      <c r="A6" s="835" t="s">
        <v>180</v>
      </c>
      <c r="B6" s="836">
        <v>20611</v>
      </c>
      <c r="C6" s="836">
        <v>16739</v>
      </c>
      <c r="D6" s="836">
        <v>25676</v>
      </c>
      <c r="E6" s="836">
        <v>36972</v>
      </c>
      <c r="F6" s="836">
        <v>40514</v>
      </c>
      <c r="G6" s="836">
        <v>22993</v>
      </c>
      <c r="H6" s="836">
        <v>27713</v>
      </c>
      <c r="I6" s="836">
        <v>28669</v>
      </c>
      <c r="J6" s="403"/>
      <c r="K6" s="17" t="s">
        <v>183</v>
      </c>
      <c r="L6">
        <v>74609</v>
      </c>
      <c r="M6">
        <v>89800</v>
      </c>
      <c r="N6">
        <v>122783</v>
      </c>
      <c r="O6">
        <v>185831</v>
      </c>
      <c r="P6">
        <v>168619</v>
      </c>
      <c r="Q6">
        <v>120651</v>
      </c>
      <c r="R6">
        <v>126126</v>
      </c>
      <c r="S6">
        <v>120075</v>
      </c>
      <c r="T6"/>
      <c r="U6">
        <v>1008494</v>
      </c>
    </row>
    <row r="7" spans="1:21" ht="15">
      <c r="A7" s="531" t="s">
        <v>1</v>
      </c>
      <c r="B7" s="837">
        <f>SUM(B4:B6)</f>
        <v>112874</v>
      </c>
      <c r="C7" s="837">
        <f t="shared" ref="C7:H7" si="0">SUM(C4:C6)</f>
        <v>120565</v>
      </c>
      <c r="D7" s="837">
        <f t="shared" si="0"/>
        <v>165345</v>
      </c>
      <c r="E7" s="837">
        <f t="shared" si="0"/>
        <v>257263</v>
      </c>
      <c r="F7" s="837">
        <f t="shared" si="0"/>
        <v>238189</v>
      </c>
      <c r="G7" s="837">
        <f t="shared" si="0"/>
        <v>161219</v>
      </c>
      <c r="H7" s="837">
        <f t="shared" si="0"/>
        <v>177846</v>
      </c>
      <c r="I7" s="837">
        <f>SUM(I4:I6)</f>
        <v>175978</v>
      </c>
      <c r="J7" s="532"/>
      <c r="K7" s="17" t="s">
        <v>935</v>
      </c>
      <c r="L7">
        <v>17654</v>
      </c>
      <c r="M7">
        <v>14026</v>
      </c>
      <c r="N7">
        <v>16886</v>
      </c>
      <c r="O7">
        <v>34460</v>
      </c>
      <c r="P7">
        <v>29056</v>
      </c>
      <c r="Q7">
        <v>17575</v>
      </c>
      <c r="R7">
        <v>24007</v>
      </c>
      <c r="S7">
        <v>27234</v>
      </c>
      <c r="T7"/>
      <c r="U7">
        <v>180898</v>
      </c>
    </row>
    <row r="8" spans="1:21" ht="20.25" customHeight="1">
      <c r="A8" s="2076" t="s">
        <v>1100</v>
      </c>
      <c r="B8" s="2076"/>
      <c r="C8" s="2076"/>
      <c r="D8" s="2076"/>
      <c r="E8" s="2076"/>
      <c r="F8" s="2076"/>
      <c r="G8" s="2076"/>
      <c r="H8" s="2076"/>
      <c r="I8" s="2076"/>
      <c r="K8" s="17" t="s">
        <v>180</v>
      </c>
      <c r="L8">
        <v>20611</v>
      </c>
      <c r="M8">
        <v>16739</v>
      </c>
      <c r="N8">
        <v>25676</v>
      </c>
      <c r="O8">
        <v>36972</v>
      </c>
      <c r="P8">
        <v>40514</v>
      </c>
      <c r="Q8">
        <v>22993</v>
      </c>
      <c r="R8">
        <v>27713</v>
      </c>
      <c r="S8">
        <v>28669</v>
      </c>
      <c r="T8"/>
      <c r="U8">
        <v>219887</v>
      </c>
    </row>
    <row r="9" spans="1:21" ht="15">
      <c r="A9" s="416"/>
      <c r="K9" s="17" t="s">
        <v>936</v>
      </c>
      <c r="L9"/>
      <c r="M9"/>
      <c r="N9"/>
      <c r="O9"/>
      <c r="P9"/>
      <c r="Q9"/>
      <c r="R9"/>
      <c r="S9"/>
      <c r="T9"/>
      <c r="U9"/>
    </row>
    <row r="10" spans="1:21" ht="15">
      <c r="A10" s="416"/>
      <c r="K10" s="17" t="s">
        <v>937</v>
      </c>
      <c r="L10">
        <v>112874</v>
      </c>
      <c r="M10">
        <v>120565</v>
      </c>
      <c r="N10">
        <v>165345</v>
      </c>
      <c r="O10">
        <v>257263</v>
      </c>
      <c r="P10">
        <v>238189</v>
      </c>
      <c r="Q10">
        <v>161219</v>
      </c>
      <c r="R10">
        <v>177846</v>
      </c>
      <c r="S10">
        <v>175978</v>
      </c>
      <c r="T10"/>
      <c r="U10">
        <v>1409279</v>
      </c>
    </row>
    <row r="11" spans="1:21">
      <c r="A11" s="416"/>
    </row>
    <row r="12" spans="1:21">
      <c r="A12" s="416"/>
    </row>
  </sheetData>
  <mergeCells count="2">
    <mergeCell ref="A1:I1"/>
    <mergeCell ref="A8:I8"/>
  </mergeCells>
  <pageMargins left="0.70866141732283472" right="0.70866141732283472" top="0.74803149606299213" bottom="0.74803149606299213" header="0.31496062992125984" footer="0.31496062992125984"/>
  <pageSetup paperSize="119" scale="74"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T10"/>
  <sheetViews>
    <sheetView showGridLines="0" view="pageBreakPreview" zoomScale="70" zoomScaleNormal="100" zoomScaleSheetLayoutView="70" workbookViewId="0">
      <pane xSplit="1" ySplit="3" topLeftCell="B4"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5703125" defaultRowHeight="22.5" customHeight="1"/>
  <cols>
    <col min="1" max="1" width="26.28515625" customWidth="1"/>
    <col min="2" max="4" width="27" customWidth="1"/>
    <col min="5" max="6" width="26" customWidth="1"/>
    <col min="7" max="9" width="25.7109375" style="13" customWidth="1"/>
    <col min="10" max="10" width="27" style="13" customWidth="1"/>
    <col min="11" max="11" width="30.85546875" customWidth="1"/>
    <col min="20" max="20" width="21.28515625" customWidth="1"/>
  </cols>
  <sheetData>
    <row r="1" spans="1:20" s="707" customFormat="1" ht="104.25" customHeight="1">
      <c r="A1" s="1972" t="s">
        <v>945</v>
      </c>
      <c r="B1" s="1972"/>
      <c r="C1" s="1972"/>
      <c r="D1" s="1972"/>
      <c r="E1" s="1972"/>
      <c r="F1" s="1972"/>
      <c r="G1" s="1972"/>
      <c r="H1" s="1972"/>
      <c r="I1" s="1972"/>
      <c r="J1" s="1972"/>
    </row>
    <row r="2" spans="1:20" ht="15.75" customHeight="1"/>
    <row r="3" spans="1:20" s="710" customFormat="1" ht="27" customHeight="1">
      <c r="A3" s="727" t="s">
        <v>179</v>
      </c>
      <c r="B3" s="919" t="s">
        <v>390</v>
      </c>
      <c r="C3" s="919" t="s">
        <v>416</v>
      </c>
      <c r="D3" s="919" t="s">
        <v>421</v>
      </c>
      <c r="E3" s="919" t="s">
        <v>439</v>
      </c>
      <c r="F3" s="919" t="s">
        <v>458</v>
      </c>
      <c r="G3" s="919" t="s">
        <v>548</v>
      </c>
      <c r="H3" s="919" t="s">
        <v>684</v>
      </c>
      <c r="I3" s="919" t="s">
        <v>938</v>
      </c>
      <c r="J3" s="728" t="s">
        <v>1</v>
      </c>
    </row>
    <row r="4" spans="1:20" ht="21.75" customHeight="1">
      <c r="A4" s="920" t="s">
        <v>183</v>
      </c>
      <c r="B4" s="1486">
        <v>363517045.23000002</v>
      </c>
      <c r="C4" s="1486">
        <v>468151582.34000003</v>
      </c>
      <c r="D4" s="1486">
        <v>595825240.70000005</v>
      </c>
      <c r="E4" s="1486">
        <v>699302422.17999995</v>
      </c>
      <c r="F4" s="1486">
        <v>997894234.25</v>
      </c>
      <c r="G4" s="921">
        <v>726046954.76999998</v>
      </c>
      <c r="H4" s="921">
        <v>845589689.4240526</v>
      </c>
      <c r="I4" s="921">
        <v>1013490035.92</v>
      </c>
      <c r="J4" s="922">
        <f>SUM(B4:I4)</f>
        <v>5709817204.8140526</v>
      </c>
    </row>
    <row r="5" spans="1:20" ht="21.75" customHeight="1">
      <c r="A5" s="920" t="s">
        <v>935</v>
      </c>
      <c r="B5" s="1486">
        <v>294082236</v>
      </c>
      <c r="C5" s="1486">
        <v>258654996</v>
      </c>
      <c r="D5" s="1486">
        <v>351221246.90999997</v>
      </c>
      <c r="E5" s="1486">
        <v>611823256.20000005</v>
      </c>
      <c r="F5" s="1486">
        <v>679361342.63999999</v>
      </c>
      <c r="G5" s="921">
        <v>452031424.79999995</v>
      </c>
      <c r="H5" s="921">
        <v>707257339.53559542</v>
      </c>
      <c r="I5" s="921">
        <v>1035014930.0400001</v>
      </c>
      <c r="J5" s="922">
        <f>SUM(B5:I5)</f>
        <v>4389446772.125596</v>
      </c>
      <c r="L5" t="s">
        <v>934</v>
      </c>
      <c r="M5">
        <v>2015</v>
      </c>
      <c r="N5">
        <v>2016</v>
      </c>
      <c r="O5">
        <v>2017</v>
      </c>
      <c r="P5">
        <v>2018</v>
      </c>
      <c r="Q5">
        <v>2019</v>
      </c>
      <c r="R5">
        <v>2020</v>
      </c>
      <c r="S5">
        <v>2021</v>
      </c>
      <c r="T5">
        <v>2022</v>
      </c>
    </row>
    <row r="6" spans="1:20" ht="21.75" customHeight="1">
      <c r="A6" s="920" t="s">
        <v>180</v>
      </c>
      <c r="B6" s="1486">
        <v>954395629.62</v>
      </c>
      <c r="C6" s="1486">
        <v>824091314.12999988</v>
      </c>
      <c r="D6" s="1486">
        <v>1367644020.5673332</v>
      </c>
      <c r="E6" s="1486">
        <v>2249742046.6733332</v>
      </c>
      <c r="F6" s="1486">
        <v>2529316943.402667</v>
      </c>
      <c r="G6" s="921">
        <v>1527235545.0519998</v>
      </c>
      <c r="H6" s="921">
        <v>3167610230.9966679</v>
      </c>
      <c r="I6" s="921">
        <v>2145732856.9300001</v>
      </c>
      <c r="J6" s="922">
        <f>SUM(B6:I6)</f>
        <v>14765768587.372002</v>
      </c>
      <c r="L6" t="s">
        <v>183</v>
      </c>
      <c r="M6">
        <v>363517045.23000002</v>
      </c>
      <c r="N6">
        <v>468151582.34000003</v>
      </c>
      <c r="O6">
        <v>595825240.70000005</v>
      </c>
      <c r="P6">
        <v>699302422.17999995</v>
      </c>
      <c r="Q6">
        <v>997894234.25</v>
      </c>
      <c r="R6">
        <v>726046954.76999998</v>
      </c>
      <c r="S6">
        <v>845589689.4240526</v>
      </c>
      <c r="T6">
        <v>1013490035.92</v>
      </c>
    </row>
    <row r="7" spans="1:20" ht="22.5" customHeight="1">
      <c r="A7" s="729" t="s">
        <v>1</v>
      </c>
      <c r="B7" s="923">
        <f t="shared" ref="B7:J7" si="0">SUM(B4:B6)</f>
        <v>1611994910.8499999</v>
      </c>
      <c r="C7" s="923">
        <f t="shared" si="0"/>
        <v>1550897892.4699998</v>
      </c>
      <c r="D7" s="923">
        <f t="shared" si="0"/>
        <v>2314690508.1773334</v>
      </c>
      <c r="E7" s="923">
        <f t="shared" si="0"/>
        <v>3560867725.0533333</v>
      </c>
      <c r="F7" s="923">
        <f t="shared" si="0"/>
        <v>4206572520.2926669</v>
      </c>
      <c r="G7" s="923">
        <f t="shared" si="0"/>
        <v>2705313924.6219997</v>
      </c>
      <c r="H7" s="923">
        <f t="shared" si="0"/>
        <v>4720457259.956316</v>
      </c>
      <c r="I7" s="923">
        <f>SUM(I4:I6)</f>
        <v>4194237822.8900003</v>
      </c>
      <c r="J7" s="730">
        <f t="shared" si="0"/>
        <v>24865032564.311649</v>
      </c>
      <c r="L7" t="s">
        <v>935</v>
      </c>
      <c r="M7">
        <v>294082236</v>
      </c>
      <c r="N7">
        <v>258654996</v>
      </c>
      <c r="O7">
        <v>351221246.90999997</v>
      </c>
      <c r="P7">
        <v>611823256.20000005</v>
      </c>
      <c r="Q7">
        <v>679361342.63999999</v>
      </c>
      <c r="R7">
        <v>452031424.79999995</v>
      </c>
      <c r="S7">
        <v>707257339.53559542</v>
      </c>
      <c r="T7">
        <v>1035014930.0400001</v>
      </c>
    </row>
    <row r="8" spans="1:20" ht="22.5" customHeight="1">
      <c r="G8"/>
      <c r="H8"/>
      <c r="I8"/>
      <c r="J8"/>
      <c r="L8" t="s">
        <v>180</v>
      </c>
      <c r="M8">
        <v>954395629.62</v>
      </c>
      <c r="N8">
        <v>824091314.12999988</v>
      </c>
      <c r="O8">
        <v>1367644020.5673332</v>
      </c>
      <c r="P8">
        <v>2249742046.6733332</v>
      </c>
      <c r="Q8">
        <v>2529316943.402667</v>
      </c>
      <c r="R8">
        <v>1527235545.0519998</v>
      </c>
      <c r="S8">
        <v>3167610230.9966679</v>
      </c>
      <c r="T8">
        <v>2145732856.9300001</v>
      </c>
    </row>
    <row r="9" spans="1:20" ht="22.5" customHeight="1">
      <c r="G9"/>
      <c r="H9"/>
      <c r="I9"/>
      <c r="J9"/>
      <c r="L9" t="s">
        <v>936</v>
      </c>
    </row>
    <row r="10" spans="1:20" ht="22.5" customHeight="1">
      <c r="L10" t="s">
        <v>937</v>
      </c>
      <c r="M10">
        <v>1611994910.8499999</v>
      </c>
      <c r="N10">
        <v>1550897892.4699998</v>
      </c>
      <c r="O10">
        <v>2314690508.1773334</v>
      </c>
      <c r="P10">
        <v>3560867725.0533333</v>
      </c>
      <c r="Q10">
        <v>4206572520.2926669</v>
      </c>
      <c r="R10">
        <v>2705313924.6219997</v>
      </c>
      <c r="S10">
        <v>4720457259.956316</v>
      </c>
      <c r="T10">
        <v>4194237822.8900003</v>
      </c>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85" zoomScaleNormal="100" zoomScaleSheetLayoutView="85" workbookViewId="0">
      <selection activeCell="A6" sqref="A6:J27"/>
    </sheetView>
  </sheetViews>
  <sheetFormatPr baseColWidth="10" defaultColWidth="11.42578125" defaultRowHeight="14.25"/>
  <cols>
    <col min="1" max="6" width="11.42578125" style="383"/>
    <col min="7" max="7" width="9.42578125" style="383" customWidth="1"/>
    <col min="8" max="16384" width="11.42578125" style="383"/>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T31"/>
  <sheetViews>
    <sheetView showGridLines="0" view="pageBreakPreview" topLeftCell="A7" zoomScale="115" zoomScaleNormal="100" zoomScaleSheetLayoutView="115" workbookViewId="0">
      <selection activeCell="A6" sqref="A6:J27"/>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 min="14" max="14" width="36.28515625" style="1641" customWidth="1"/>
    <col min="15" max="15" width="12.42578125" style="1641" customWidth="1"/>
    <col min="16" max="16" width="15.7109375" style="1641" customWidth="1"/>
    <col min="17" max="17" width="12.140625" style="1641" customWidth="1"/>
    <col min="18" max="18" width="10.85546875" style="1641" bestFit="1" customWidth="1"/>
    <col min="19" max="20" width="11.42578125" style="1641"/>
  </cols>
  <sheetData>
    <row r="3" spans="1:19" ht="24.75" customHeight="1"/>
    <row r="4" spans="1:19" ht="25.5" customHeight="1">
      <c r="A4" s="2077" t="s">
        <v>1167</v>
      </c>
      <c r="B4" s="2077"/>
      <c r="C4" s="2077"/>
      <c r="D4" s="2077"/>
      <c r="E4" s="2077"/>
      <c r="F4" s="2077"/>
      <c r="G4" s="2077"/>
      <c r="H4" s="2077"/>
      <c r="I4" s="2077"/>
      <c r="J4" s="2077"/>
      <c r="K4" s="2077"/>
      <c r="L4" s="2077"/>
      <c r="M4" s="493"/>
      <c r="N4" s="163"/>
    </row>
    <row r="5" spans="1:19" ht="12.75" customHeight="1">
      <c r="A5" s="2077"/>
      <c r="B5" s="2077"/>
      <c r="C5" s="2077"/>
      <c r="D5" s="2077"/>
      <c r="E5" s="2077"/>
      <c r="F5" s="2077"/>
      <c r="G5" s="2077"/>
      <c r="H5" s="2077"/>
      <c r="I5" s="2077"/>
      <c r="J5" s="2077"/>
      <c r="K5" s="2077"/>
      <c r="L5" s="2077"/>
      <c r="M5" s="493"/>
      <c r="N5" s="163"/>
    </row>
    <row r="6" spans="1:19" ht="15" customHeight="1">
      <c r="A6" s="2077"/>
      <c r="B6" s="2077"/>
      <c r="C6" s="2077"/>
      <c r="D6" s="2077"/>
      <c r="E6" s="2077"/>
      <c r="F6" s="2077"/>
      <c r="G6" s="2077"/>
      <c r="H6" s="2077"/>
      <c r="I6" s="2077"/>
      <c r="J6" s="2077"/>
      <c r="K6" s="2077"/>
      <c r="L6" s="2077"/>
      <c r="M6" s="493"/>
      <c r="N6" s="163"/>
    </row>
    <row r="7" spans="1:19" ht="15" customHeight="1">
      <c r="A7" s="2077"/>
      <c r="B7" s="2077"/>
      <c r="C7" s="2077"/>
      <c r="D7" s="2077"/>
      <c r="E7" s="2077"/>
      <c r="F7" s="2077"/>
      <c r="G7" s="2077"/>
      <c r="H7" s="2077"/>
      <c r="I7" s="2077"/>
      <c r="J7" s="2077"/>
      <c r="K7" s="2077"/>
      <c r="L7" s="2077"/>
      <c r="M7" s="493"/>
      <c r="N7" s="163"/>
    </row>
    <row r="8" spans="1:19" ht="15" customHeight="1">
      <c r="A8" s="2077"/>
      <c r="B8" s="2077"/>
      <c r="C8" s="2077"/>
      <c r="D8" s="2077"/>
      <c r="E8" s="2077"/>
      <c r="F8" s="2077"/>
      <c r="G8" s="2077"/>
      <c r="H8" s="2077"/>
      <c r="I8" s="2077"/>
      <c r="J8" s="2077"/>
      <c r="K8" s="2077"/>
      <c r="L8" s="2077"/>
      <c r="M8" s="493"/>
      <c r="N8" s="163"/>
    </row>
    <row r="9" spans="1:19" ht="15" customHeight="1">
      <c r="A9" s="2077"/>
      <c r="B9" s="2077"/>
      <c r="C9" s="2077"/>
      <c r="D9" s="2077"/>
      <c r="E9" s="2077"/>
      <c r="F9" s="2077"/>
      <c r="G9" s="2077"/>
      <c r="H9" s="2077"/>
      <c r="I9" s="2077"/>
      <c r="J9" s="2077"/>
      <c r="K9" s="2077"/>
      <c r="L9" s="2077"/>
      <c r="M9" s="493"/>
      <c r="N9" s="163"/>
    </row>
    <row r="10" spans="1:19" ht="15" customHeight="1">
      <c r="A10" s="2077"/>
      <c r="B10" s="2077"/>
      <c r="C10" s="2077"/>
      <c r="D10" s="2077"/>
      <c r="E10" s="2077"/>
      <c r="F10" s="2077"/>
      <c r="G10" s="2077"/>
      <c r="H10" s="2077"/>
      <c r="I10" s="2077"/>
      <c r="J10" s="2077"/>
      <c r="K10" s="2077"/>
      <c r="L10" s="2077"/>
      <c r="M10" s="493"/>
      <c r="N10" s="163"/>
    </row>
    <row r="11" spans="1:19" ht="15" customHeight="1">
      <c r="A11" s="2077"/>
      <c r="B11" s="2077"/>
      <c r="C11" s="2077"/>
      <c r="D11" s="2077"/>
      <c r="E11" s="2077"/>
      <c r="F11" s="2077"/>
      <c r="G11" s="2077"/>
      <c r="H11" s="2077"/>
      <c r="I11" s="2077"/>
      <c r="J11" s="2077"/>
      <c r="K11" s="2077"/>
      <c r="L11" s="2077"/>
      <c r="M11" s="493"/>
      <c r="N11" s="163"/>
    </row>
    <row r="12" spans="1:19" ht="15" customHeight="1">
      <c r="A12" s="2077"/>
      <c r="B12" s="2077"/>
      <c r="C12" s="2077"/>
      <c r="D12" s="2077"/>
      <c r="E12" s="2077"/>
      <c r="F12" s="2077"/>
      <c r="G12" s="2077"/>
      <c r="H12" s="2077"/>
      <c r="I12" s="2077"/>
      <c r="J12" s="2077"/>
      <c r="K12" s="2077"/>
      <c r="L12" s="2077"/>
      <c r="M12" s="493"/>
      <c r="N12" s="163"/>
    </row>
    <row r="13" spans="1:19" ht="15" customHeight="1">
      <c r="A13" s="2077"/>
      <c r="B13" s="2077"/>
      <c r="C13" s="2077"/>
      <c r="D13" s="2077"/>
      <c r="E13" s="2077"/>
      <c r="F13" s="2077"/>
      <c r="G13" s="2077"/>
      <c r="H13" s="2077"/>
      <c r="I13" s="2077"/>
      <c r="J13" s="2077"/>
      <c r="K13" s="2077"/>
      <c r="L13" s="2077"/>
      <c r="M13" s="493"/>
      <c r="N13" s="163"/>
    </row>
    <row r="14" spans="1:19" ht="15" customHeight="1">
      <c r="A14" s="2077"/>
      <c r="B14" s="2077"/>
      <c r="C14" s="2077"/>
      <c r="D14" s="2077"/>
      <c r="E14" s="2077"/>
      <c r="F14" s="2077"/>
      <c r="G14" s="2077"/>
      <c r="H14" s="2077"/>
      <c r="I14" s="2077"/>
      <c r="J14" s="2077"/>
      <c r="K14" s="2077"/>
      <c r="L14" s="2077"/>
      <c r="M14" s="493"/>
      <c r="N14" s="163"/>
    </row>
    <row r="15" spans="1:19" ht="30.75" customHeight="1">
      <c r="A15" s="2077"/>
      <c r="B15" s="2077"/>
      <c r="C15" s="2077"/>
      <c r="D15" s="2077"/>
      <c r="E15" s="2077"/>
      <c r="F15" s="2077"/>
      <c r="G15" s="2077"/>
      <c r="H15" s="2077"/>
      <c r="I15" s="2077"/>
      <c r="J15" s="2077"/>
      <c r="K15" s="2077"/>
      <c r="L15" s="2077"/>
      <c r="M15" s="493"/>
      <c r="N15" s="1642" t="s">
        <v>1055</v>
      </c>
      <c r="O15" s="1642" t="str">
        <f>+'V.3.2 Pensiones por año'!B5</f>
        <v>Discapacidad</v>
      </c>
      <c r="P15" s="1642" t="str">
        <f>+'V.3.2 Pensiones por año'!C5</f>
        <v>Sobrevivencia</v>
      </c>
      <c r="Q15" s="1642" t="str">
        <f>+'V.3.2 Pensiones por año'!D5</f>
        <v>Retiro Programado</v>
      </c>
      <c r="R15" s="1642" t="str">
        <f>+'V.3.2 Pensiones por año'!E5</f>
        <v>Total Pensiones</v>
      </c>
    </row>
    <row r="16" spans="1:19" ht="15" customHeight="1">
      <c r="A16" s="2077"/>
      <c r="B16" s="2077"/>
      <c r="C16" s="2077"/>
      <c r="D16" s="2077"/>
      <c r="E16" s="2077"/>
      <c r="F16" s="2077"/>
      <c r="G16" s="2077"/>
      <c r="H16" s="2077"/>
      <c r="I16" s="2077"/>
      <c r="J16" s="2077"/>
      <c r="K16" s="2077"/>
      <c r="L16" s="2077"/>
      <c r="M16" s="493"/>
      <c r="N16" s="299" t="str">
        <f>+'V.3.2 Pensiones por año'!A22</f>
        <v>Ene-Jun.2023</v>
      </c>
      <c r="O16" s="297">
        <f>+'V.3.2 Pensiones por año'!B22</f>
        <v>588</v>
      </c>
      <c r="P16" s="297">
        <f>+'V.3.2 Pensiones por año'!C22</f>
        <v>607</v>
      </c>
      <c r="Q16" s="297">
        <f>+'V.3.2 Pensiones por año'!D22</f>
        <v>11</v>
      </c>
      <c r="R16" s="297">
        <f>+'V.3.2 Pensiones por año'!E22</f>
        <v>1206</v>
      </c>
      <c r="S16" s="1643"/>
    </row>
    <row r="17" spans="1:19" ht="15" customHeight="1">
      <c r="A17" s="2077"/>
      <c r="B17" s="2077"/>
      <c r="C17" s="2077"/>
      <c r="D17" s="2077"/>
      <c r="E17" s="2077"/>
      <c r="F17" s="2077"/>
      <c r="G17" s="2077"/>
      <c r="H17" s="2077"/>
      <c r="I17" s="2077"/>
      <c r="J17" s="2077"/>
      <c r="K17" s="2077"/>
      <c r="L17" s="2077"/>
      <c r="M17" s="493"/>
      <c r="N17" s="299" t="s">
        <v>1</v>
      </c>
      <c r="O17" s="297">
        <f>+'V.3.2 Pensiones por año'!B23</f>
        <v>15825</v>
      </c>
      <c r="P17" s="297">
        <f>+'V.3.2 Pensiones por año'!C23</f>
        <v>13532</v>
      </c>
      <c r="Q17" s="297">
        <f>+'V.3.2 Pensiones por año'!D23</f>
        <v>56</v>
      </c>
      <c r="R17" s="297">
        <f>+'V.3.2 Pensiones por año'!E23</f>
        <v>29413</v>
      </c>
      <c r="S17" s="1643"/>
    </row>
    <row r="18" spans="1:19" ht="15" customHeight="1">
      <c r="A18" s="2077"/>
      <c r="B18" s="2077"/>
      <c r="C18" s="2077"/>
      <c r="D18" s="2077"/>
      <c r="E18" s="2077"/>
      <c r="F18" s="2077"/>
      <c r="G18" s="2077"/>
      <c r="H18" s="2077"/>
      <c r="I18" s="2077"/>
      <c r="J18" s="2077"/>
      <c r="K18" s="2077"/>
      <c r="L18" s="2077"/>
      <c r="M18" s="493"/>
      <c r="N18" s="300"/>
      <c r="O18" s="298"/>
      <c r="P18" s="298"/>
      <c r="Q18" s="298"/>
      <c r="R18" s="298"/>
      <c r="S18" s="1643"/>
    </row>
    <row r="19" spans="1:19" ht="15" customHeight="1">
      <c r="A19" s="2077"/>
      <c r="B19" s="2077"/>
      <c r="C19" s="2077"/>
      <c r="D19" s="2077"/>
      <c r="E19" s="2077"/>
      <c r="F19" s="2077"/>
      <c r="G19" s="2077"/>
      <c r="H19" s="2077"/>
      <c r="I19" s="2077"/>
      <c r="J19" s="2077"/>
      <c r="K19" s="2077"/>
      <c r="L19" s="2077"/>
      <c r="M19" s="493"/>
      <c r="N19" s="300"/>
      <c r="O19" s="298"/>
      <c r="P19" s="298"/>
      <c r="Q19" s="298"/>
      <c r="R19" s="298"/>
      <c r="S19" s="1643"/>
    </row>
    <row r="20" spans="1:19" ht="15" customHeight="1">
      <c r="A20" s="2077"/>
      <c r="B20" s="2077"/>
      <c r="C20" s="2077"/>
      <c r="D20" s="2077"/>
      <c r="E20" s="2077"/>
      <c r="F20" s="2077"/>
      <c r="G20" s="2077"/>
      <c r="H20" s="2077"/>
      <c r="I20" s="2077"/>
      <c r="J20" s="2077"/>
      <c r="K20" s="2077"/>
      <c r="L20" s="2077"/>
      <c r="M20" s="493"/>
      <c r="N20" s="300"/>
      <c r="O20" s="298"/>
      <c r="Q20" s="298"/>
      <c r="R20" s="298"/>
      <c r="S20" s="1643"/>
    </row>
    <row r="21" spans="1:19" ht="15" customHeight="1">
      <c r="A21" s="2077"/>
      <c r="B21" s="2077"/>
      <c r="C21" s="2077"/>
      <c r="D21" s="2077"/>
      <c r="E21" s="2077"/>
      <c r="F21" s="2077"/>
      <c r="G21" s="2077"/>
      <c r="H21" s="2077"/>
      <c r="I21" s="2077"/>
      <c r="J21" s="2077"/>
      <c r="K21" s="2077"/>
      <c r="L21" s="2077"/>
      <c r="M21" s="493"/>
      <c r="N21" s="1644" t="s">
        <v>201</v>
      </c>
      <c r="O21" s="1645" t="s">
        <v>455</v>
      </c>
      <c r="P21" s="298"/>
      <c r="Q21" s="298"/>
      <c r="R21" s="298"/>
      <c r="S21" s="1643"/>
    </row>
    <row r="22" spans="1:19" ht="15" customHeight="1">
      <c r="A22" s="2077"/>
      <c r="B22" s="2077"/>
      <c r="C22" s="2077"/>
      <c r="D22" s="2077"/>
      <c r="E22" s="2077"/>
      <c r="F22" s="2077"/>
      <c r="G22" s="2077"/>
      <c r="H22" s="2077"/>
      <c r="I22" s="2077"/>
      <c r="J22" s="2077"/>
      <c r="K22" s="2077"/>
      <c r="L22" s="2077"/>
      <c r="M22" s="493"/>
      <c r="N22" s="1646" t="s">
        <v>456</v>
      </c>
      <c r="O22" s="1647">
        <v>12439.38</v>
      </c>
      <c r="P22" s="298"/>
      <c r="Q22" s="298"/>
      <c r="R22" s="298"/>
      <c r="S22" s="1643"/>
    </row>
    <row r="23" spans="1:19" ht="15" customHeight="1">
      <c r="A23" s="2077"/>
      <c r="B23" s="2077"/>
      <c r="C23" s="2077"/>
      <c r="D23" s="2077"/>
      <c r="E23" s="2077"/>
      <c r="F23" s="2077"/>
      <c r="G23" s="2077"/>
      <c r="H23" s="2077"/>
      <c r="I23" s="2077"/>
      <c r="J23" s="2077"/>
      <c r="K23" s="2077"/>
      <c r="L23" s="2077"/>
      <c r="M23" s="493"/>
      <c r="N23" s="1646" t="s">
        <v>113</v>
      </c>
      <c r="O23" s="1647">
        <v>12473.69</v>
      </c>
      <c r="P23" s="298"/>
      <c r="Q23" s="298"/>
      <c r="R23" s="298"/>
      <c r="S23" s="1643"/>
    </row>
    <row r="24" spans="1:19" ht="15" customHeight="1">
      <c r="A24" s="2077"/>
      <c r="B24" s="2077"/>
      <c r="C24" s="2077"/>
      <c r="D24" s="2077"/>
      <c r="E24" s="2077"/>
      <c r="F24" s="2077"/>
      <c r="G24" s="2077"/>
      <c r="H24" s="2077"/>
      <c r="I24" s="2077"/>
      <c r="J24" s="2077"/>
      <c r="K24" s="2077"/>
      <c r="L24" s="2077"/>
      <c r="M24" s="493"/>
      <c r="N24" s="1646" t="s">
        <v>522</v>
      </c>
      <c r="O24" s="1647">
        <f>+'V.3.3.Pens.Disc. AFP'!B7</f>
        <v>37308.5</v>
      </c>
      <c r="P24" s="298"/>
      <c r="Q24" s="298"/>
      <c r="R24" s="298"/>
      <c r="S24" s="1643"/>
    </row>
    <row r="25" spans="1:19" ht="19.5" customHeight="1">
      <c r="A25" s="2077"/>
      <c r="B25" s="2077"/>
      <c r="C25" s="2077"/>
      <c r="D25" s="2077"/>
      <c r="E25" s="2077"/>
      <c r="F25" s="2077"/>
      <c r="G25" s="2077"/>
      <c r="H25" s="2077"/>
      <c r="I25" s="2077"/>
      <c r="J25" s="2077"/>
      <c r="K25" s="2077"/>
      <c r="L25" s="2077"/>
      <c r="M25" s="493"/>
      <c r="N25" s="2078" t="s">
        <v>1137</v>
      </c>
      <c r="O25" s="2078"/>
    </row>
    <row r="26" spans="1:19">
      <c r="A26" s="2077"/>
      <c r="B26" s="2077"/>
      <c r="C26" s="2077"/>
      <c r="D26" s="2077"/>
      <c r="E26" s="2077"/>
      <c r="F26" s="2077"/>
      <c r="G26" s="2077"/>
      <c r="H26" s="2077"/>
      <c r="I26" s="2077"/>
      <c r="J26" s="2077"/>
      <c r="K26" s="2077"/>
      <c r="L26" s="2077"/>
      <c r="N26" s="163"/>
    </row>
    <row r="27" spans="1:19">
      <c r="A27" s="2077"/>
      <c r="B27" s="2077"/>
      <c r="C27" s="2077"/>
      <c r="D27" s="2077"/>
      <c r="E27" s="2077"/>
      <c r="F27" s="2077"/>
      <c r="G27" s="2077"/>
      <c r="H27" s="2077"/>
      <c r="I27" s="2077"/>
      <c r="J27" s="2077"/>
      <c r="K27" s="2077"/>
      <c r="L27" s="2077"/>
    </row>
    <row r="28" spans="1:19">
      <c r="A28" s="2077"/>
      <c r="B28" s="2077"/>
      <c r="C28" s="2077"/>
      <c r="D28" s="2077"/>
      <c r="E28" s="2077"/>
      <c r="F28" s="2077"/>
      <c r="G28" s="2077"/>
      <c r="H28" s="2077"/>
      <c r="I28" s="2077"/>
      <c r="J28" s="2077"/>
      <c r="K28" s="2077"/>
      <c r="L28" s="2077"/>
    </row>
    <row r="29" spans="1:19">
      <c r="A29" s="2077"/>
      <c r="B29" s="2077"/>
      <c r="C29" s="2077"/>
      <c r="D29" s="2077"/>
      <c r="E29" s="2077"/>
      <c r="F29" s="2077"/>
      <c r="G29" s="2077"/>
      <c r="H29" s="2077"/>
      <c r="I29" s="2077"/>
      <c r="J29" s="2077"/>
      <c r="K29" s="2077"/>
      <c r="L29" s="2077"/>
    </row>
    <row r="30" spans="1:19">
      <c r="A30" s="2077"/>
      <c r="B30" s="2077"/>
      <c r="C30" s="2077"/>
      <c r="D30" s="2077"/>
      <c r="E30" s="2077"/>
      <c r="F30" s="2077"/>
      <c r="G30" s="2077"/>
      <c r="H30" s="2077"/>
      <c r="I30" s="2077"/>
      <c r="J30" s="2077"/>
      <c r="K30" s="2077"/>
      <c r="L30" s="2077"/>
    </row>
    <row r="31" spans="1:19">
      <c r="A31" s="2077"/>
      <c r="B31" s="2077"/>
      <c r="C31" s="2077"/>
      <c r="D31" s="2077"/>
      <c r="E31" s="2077"/>
      <c r="F31" s="2077"/>
      <c r="G31" s="2077"/>
      <c r="H31" s="2077"/>
      <c r="I31" s="2077"/>
      <c r="J31" s="2077"/>
      <c r="K31" s="2077"/>
      <c r="L31" s="2077"/>
    </row>
  </sheetData>
  <mergeCells count="2">
    <mergeCell ref="A4:L31"/>
    <mergeCell ref="N25:O25"/>
  </mergeCells>
  <pageMargins left="0.70866141732283472" right="0.70866141732283472" top="0.74803149606299213" bottom="0.74803149606299213" header="0.31496062992125984" footer="0.31496062992125984"/>
  <pageSetup paperSize="119" scale="98"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2"/>
  <sheetViews>
    <sheetView showGridLines="0" view="pageBreakPreview" topLeftCell="A19" zoomScale="55" zoomScaleNormal="100" zoomScaleSheetLayoutView="55" workbookViewId="0">
      <selection activeCell="A6" sqref="A6:J27"/>
    </sheetView>
  </sheetViews>
  <sheetFormatPr baseColWidth="10" defaultColWidth="11.42578125" defaultRowHeight="15"/>
  <cols>
    <col min="1" max="1" width="25.7109375" customWidth="1"/>
    <col min="2" max="2" width="24.85546875" customWidth="1"/>
    <col min="3" max="3" width="24.5703125" customWidth="1"/>
    <col min="4" max="4" width="26.42578125" style="52"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707" customFormat="1" ht="83.25" customHeight="1">
      <c r="A1" s="2041" t="s">
        <v>719</v>
      </c>
      <c r="B1" s="2041"/>
      <c r="C1" s="2041"/>
      <c r="D1" s="2041"/>
      <c r="E1" s="2041"/>
      <c r="F1" s="2041"/>
      <c r="G1" s="2041"/>
      <c r="H1" s="2041"/>
      <c r="I1" s="2041"/>
      <c r="J1" s="2041"/>
      <c r="K1" s="2041"/>
      <c r="L1" s="2041"/>
      <c r="P1"/>
      <c r="Q1"/>
      <c r="R1"/>
      <c r="S1"/>
      <c r="T1"/>
      <c r="U1"/>
      <c r="V1"/>
    </row>
    <row r="2" spans="1:22" s="707" customFormat="1" ht="33.75" customHeight="1">
      <c r="A2" s="1972" t="s">
        <v>1171</v>
      </c>
      <c r="B2" s="1972"/>
      <c r="C2" s="1972"/>
      <c r="D2" s="1972"/>
      <c r="E2" s="1972"/>
      <c r="F2" s="1972"/>
      <c r="G2" s="1972"/>
      <c r="H2" s="1972"/>
      <c r="I2" s="1972"/>
      <c r="J2" s="1972"/>
      <c r="K2" s="1972"/>
      <c r="L2" s="1972"/>
      <c r="P2"/>
      <c r="Q2"/>
      <c r="R2"/>
      <c r="S2"/>
      <c r="T2"/>
      <c r="U2"/>
      <c r="V2"/>
    </row>
    <row r="3" spans="1:22" ht="22.5" customHeight="1"/>
    <row r="4" spans="1:22" ht="33.75" customHeight="1">
      <c r="B4" s="2079" t="s">
        <v>112</v>
      </c>
      <c r="C4" s="2079"/>
      <c r="D4" s="2079"/>
      <c r="E4" s="2079"/>
      <c r="F4" s="2079"/>
      <c r="G4" s="2079"/>
    </row>
    <row r="5" spans="1:22" s="17" customFormat="1" ht="54" customHeight="1">
      <c r="A5" s="905" t="s">
        <v>115</v>
      </c>
      <c r="B5" s="905" t="s">
        <v>113</v>
      </c>
      <c r="C5" s="905" t="s">
        <v>114</v>
      </c>
      <c r="D5" s="912" t="s">
        <v>289</v>
      </c>
      <c r="E5" s="905" t="s">
        <v>124</v>
      </c>
      <c r="F5" s="905" t="s">
        <v>125</v>
      </c>
      <c r="G5" s="905" t="s">
        <v>126</v>
      </c>
      <c r="P5" s="707"/>
      <c r="Q5" s="707"/>
      <c r="R5" s="707"/>
      <c r="S5" s="707"/>
      <c r="T5" s="707"/>
      <c r="U5" s="707"/>
      <c r="V5" s="707"/>
    </row>
    <row r="6" spans="1:22" s="36" customFormat="1" ht="26.25">
      <c r="A6" s="913" t="s">
        <v>1054</v>
      </c>
      <c r="B6" s="914">
        <v>293</v>
      </c>
      <c r="C6" s="914">
        <v>799</v>
      </c>
      <c r="D6" s="915">
        <v>0</v>
      </c>
      <c r="E6" s="916">
        <f t="shared" ref="E6:E17" si="0">SUM(B6:D6)</f>
        <v>1092</v>
      </c>
      <c r="F6" s="917">
        <f t="shared" ref="F6:F18" si="1">B6/E6</f>
        <v>0.26831501831501831</v>
      </c>
      <c r="G6" s="917">
        <f t="shared" ref="G6:G18" si="2">C6/E6</f>
        <v>0.73168498168498164</v>
      </c>
      <c r="P6" s="1319" t="s">
        <v>1035</v>
      </c>
      <c r="Q6" s="1319">
        <v>5</v>
      </c>
      <c r="R6" s="1319">
        <v>106</v>
      </c>
      <c r="S6" s="1319"/>
      <c r="T6" s="1319"/>
      <c r="U6" s="1319"/>
      <c r="V6" s="1319"/>
    </row>
    <row r="7" spans="1:22" s="36" customFormat="1" ht="26.25">
      <c r="A7" s="913">
        <v>2008</v>
      </c>
      <c r="B7" s="914">
        <v>247</v>
      </c>
      <c r="C7" s="914">
        <v>480</v>
      </c>
      <c r="D7" s="915">
        <v>0</v>
      </c>
      <c r="E7" s="916">
        <f t="shared" si="0"/>
        <v>727</v>
      </c>
      <c r="F7" s="917">
        <f t="shared" si="1"/>
        <v>0.33975240715268223</v>
      </c>
      <c r="G7" s="917">
        <f t="shared" si="2"/>
        <v>0.66024759284731771</v>
      </c>
      <c r="P7" s="1319" t="s">
        <v>1036</v>
      </c>
      <c r="Q7" s="1319">
        <v>33</v>
      </c>
      <c r="R7" s="1319">
        <v>171</v>
      </c>
      <c r="S7" s="1319"/>
      <c r="T7" s="1319"/>
      <c r="U7" s="1319"/>
      <c r="V7" s="1319"/>
    </row>
    <row r="8" spans="1:22" s="36" customFormat="1" ht="26.25">
      <c r="A8" s="913">
        <v>2009</v>
      </c>
      <c r="B8" s="914">
        <v>254</v>
      </c>
      <c r="C8" s="914">
        <v>472</v>
      </c>
      <c r="D8" s="915">
        <v>1</v>
      </c>
      <c r="E8" s="916">
        <f t="shared" si="0"/>
        <v>727</v>
      </c>
      <c r="F8" s="917">
        <f t="shared" si="1"/>
        <v>0.34938101788170561</v>
      </c>
      <c r="G8" s="917">
        <f t="shared" si="2"/>
        <v>0.6492434662998624</v>
      </c>
      <c r="P8" s="1319" t="s">
        <v>1037</v>
      </c>
      <c r="Q8" s="1319">
        <v>98</v>
      </c>
      <c r="R8" s="1319">
        <v>271</v>
      </c>
      <c r="S8" s="1319"/>
      <c r="T8" s="1319"/>
      <c r="U8" s="1319"/>
      <c r="V8" s="1319"/>
    </row>
    <row r="9" spans="1:22" s="36" customFormat="1" ht="26.25">
      <c r="A9" s="913">
        <v>2010</v>
      </c>
      <c r="B9" s="914">
        <v>255</v>
      </c>
      <c r="C9" s="914">
        <v>410</v>
      </c>
      <c r="D9" s="915">
        <v>1</v>
      </c>
      <c r="E9" s="916">
        <f t="shared" si="0"/>
        <v>666</v>
      </c>
      <c r="F9" s="917">
        <f t="shared" si="1"/>
        <v>0.38288288288288286</v>
      </c>
      <c r="G9" s="917">
        <f t="shared" si="2"/>
        <v>0.61561561561561562</v>
      </c>
      <c r="P9" s="1319" t="s">
        <v>1038</v>
      </c>
      <c r="Q9" s="1319">
        <v>157</v>
      </c>
      <c r="R9" s="1319">
        <v>251</v>
      </c>
      <c r="S9" s="1319"/>
      <c r="T9" s="1319"/>
      <c r="U9" s="1319"/>
      <c r="V9" s="1319"/>
    </row>
    <row r="10" spans="1:22" s="36" customFormat="1" ht="26.25">
      <c r="A10" s="913">
        <v>2011</v>
      </c>
      <c r="B10" s="914">
        <v>373</v>
      </c>
      <c r="C10" s="914">
        <v>534</v>
      </c>
      <c r="D10" s="915">
        <v>0</v>
      </c>
      <c r="E10" s="916">
        <f t="shared" si="0"/>
        <v>907</v>
      </c>
      <c r="F10" s="917">
        <f t="shared" si="1"/>
        <v>0.41124586549062847</v>
      </c>
      <c r="G10" s="917">
        <f t="shared" si="2"/>
        <v>0.58875413450937153</v>
      </c>
      <c r="P10" s="1319" t="s">
        <v>1039</v>
      </c>
      <c r="Q10" s="1319">
        <v>247</v>
      </c>
      <c r="R10" s="1319">
        <v>480</v>
      </c>
      <c r="S10" s="1319"/>
      <c r="T10" s="1319"/>
      <c r="U10" s="1319"/>
      <c r="V10" s="1319"/>
    </row>
    <row r="11" spans="1:22" s="36" customFormat="1" ht="26.25">
      <c r="A11" s="913">
        <v>2012</v>
      </c>
      <c r="B11" s="914">
        <v>625</v>
      </c>
      <c r="C11" s="914">
        <v>588</v>
      </c>
      <c r="D11" s="915">
        <v>1</v>
      </c>
      <c r="E11" s="916">
        <f t="shared" si="0"/>
        <v>1214</v>
      </c>
      <c r="F11" s="917">
        <f t="shared" si="1"/>
        <v>0.51482701812191101</v>
      </c>
      <c r="G11" s="917">
        <f t="shared" si="2"/>
        <v>0.48434925864909389</v>
      </c>
      <c r="P11" s="1319" t="s">
        <v>1040</v>
      </c>
      <c r="Q11" s="1319">
        <v>254</v>
      </c>
      <c r="R11" s="1319">
        <v>472</v>
      </c>
      <c r="S11" s="1319"/>
      <c r="T11" s="1319"/>
      <c r="U11" s="1319"/>
      <c r="V11" s="1319"/>
    </row>
    <row r="12" spans="1:22" s="36" customFormat="1" ht="26.25">
      <c r="A12" s="913" t="s">
        <v>219</v>
      </c>
      <c r="B12" s="914">
        <v>1207</v>
      </c>
      <c r="C12" s="914">
        <v>657</v>
      </c>
      <c r="D12" s="915">
        <v>8</v>
      </c>
      <c r="E12" s="916">
        <f t="shared" si="0"/>
        <v>1872</v>
      </c>
      <c r="F12" s="917">
        <f t="shared" si="1"/>
        <v>0.64476495726495731</v>
      </c>
      <c r="G12" s="917">
        <f t="shared" si="2"/>
        <v>0.35096153846153844</v>
      </c>
      <c r="P12" s="1319" t="s">
        <v>1041</v>
      </c>
      <c r="Q12" s="1319">
        <v>255</v>
      </c>
      <c r="R12" s="1319">
        <v>410</v>
      </c>
      <c r="S12" s="1319"/>
      <c r="T12" s="1319"/>
      <c r="U12" s="1319"/>
      <c r="V12" s="1319"/>
    </row>
    <row r="13" spans="1:22" s="36" customFormat="1" ht="26.25">
      <c r="A13" s="913" t="s">
        <v>223</v>
      </c>
      <c r="B13" s="914">
        <v>1003</v>
      </c>
      <c r="C13" s="914">
        <v>706</v>
      </c>
      <c r="D13" s="915">
        <v>7</v>
      </c>
      <c r="E13" s="916">
        <f t="shared" si="0"/>
        <v>1716</v>
      </c>
      <c r="F13" s="917">
        <f t="shared" si="1"/>
        <v>0.58449883449883455</v>
      </c>
      <c r="G13" s="917">
        <f t="shared" si="2"/>
        <v>0.41142191142191142</v>
      </c>
      <c r="P13" s="1319" t="s">
        <v>1042</v>
      </c>
      <c r="Q13" s="1319">
        <v>373</v>
      </c>
      <c r="R13" s="1319">
        <v>534</v>
      </c>
      <c r="S13" s="1319"/>
      <c r="T13" s="1319"/>
      <c r="U13" s="1319"/>
      <c r="V13" s="1319"/>
    </row>
    <row r="14" spans="1:22" s="36" customFormat="1" ht="26.25">
      <c r="A14" s="913" t="s">
        <v>390</v>
      </c>
      <c r="B14" s="914">
        <v>704</v>
      </c>
      <c r="C14" s="914">
        <v>836</v>
      </c>
      <c r="D14" s="915">
        <v>0</v>
      </c>
      <c r="E14" s="916">
        <f t="shared" si="0"/>
        <v>1540</v>
      </c>
      <c r="F14" s="917">
        <f t="shared" si="1"/>
        <v>0.45714285714285713</v>
      </c>
      <c r="G14" s="917">
        <f t="shared" si="2"/>
        <v>0.54285714285714282</v>
      </c>
      <c r="P14" s="1319" t="s">
        <v>1043</v>
      </c>
      <c r="Q14" s="1319">
        <v>625</v>
      </c>
      <c r="R14" s="1319">
        <v>588</v>
      </c>
      <c r="S14" s="1319"/>
      <c r="T14" s="1319"/>
      <c r="U14" s="1319"/>
      <c r="V14" s="1319"/>
    </row>
    <row r="15" spans="1:22" s="36" customFormat="1" ht="26.25">
      <c r="A15" s="913" t="s">
        <v>416</v>
      </c>
      <c r="B15" s="914">
        <v>580</v>
      </c>
      <c r="C15" s="914">
        <v>937</v>
      </c>
      <c r="D15" s="915">
        <v>0</v>
      </c>
      <c r="E15" s="916">
        <f t="shared" si="0"/>
        <v>1517</v>
      </c>
      <c r="F15" s="917">
        <f t="shared" si="1"/>
        <v>0.3823335530652604</v>
      </c>
      <c r="G15" s="917">
        <f t="shared" si="2"/>
        <v>0.6176664469347396</v>
      </c>
      <c r="P15" s="1319" t="s">
        <v>1044</v>
      </c>
      <c r="Q15" s="1319">
        <v>1207</v>
      </c>
      <c r="R15" s="1319">
        <v>657</v>
      </c>
      <c r="S15" s="1319"/>
      <c r="T15" s="1319"/>
      <c r="U15" s="1319"/>
      <c r="V15" s="1319"/>
    </row>
    <row r="16" spans="1:22" s="36" customFormat="1" ht="26.25">
      <c r="A16" s="913" t="s">
        <v>421</v>
      </c>
      <c r="B16" s="914">
        <v>660</v>
      </c>
      <c r="C16" s="914">
        <v>933</v>
      </c>
      <c r="D16" s="915">
        <v>0</v>
      </c>
      <c r="E16" s="916">
        <f t="shared" si="0"/>
        <v>1593</v>
      </c>
      <c r="F16" s="917">
        <f t="shared" si="1"/>
        <v>0.4143126177024482</v>
      </c>
      <c r="G16" s="917">
        <f t="shared" si="2"/>
        <v>0.5856873822975518</v>
      </c>
      <c r="P16" s="1319" t="s">
        <v>1045</v>
      </c>
      <c r="Q16" s="1319">
        <v>1003</v>
      </c>
      <c r="R16" s="1319">
        <v>706</v>
      </c>
      <c r="S16" s="1319"/>
      <c r="T16" s="1319"/>
      <c r="U16" s="1319"/>
      <c r="V16" s="1319"/>
    </row>
    <row r="17" spans="1:22" s="36" customFormat="1" ht="26.25">
      <c r="A17" s="913" t="s">
        <v>439</v>
      </c>
      <c r="B17" s="914">
        <v>5389</v>
      </c>
      <c r="C17" s="914">
        <v>1073</v>
      </c>
      <c r="D17" s="915">
        <v>0</v>
      </c>
      <c r="E17" s="916">
        <f t="shared" si="0"/>
        <v>6462</v>
      </c>
      <c r="F17" s="917">
        <f t="shared" si="1"/>
        <v>0.83395233673785207</v>
      </c>
      <c r="G17" s="917">
        <f t="shared" si="2"/>
        <v>0.16604766326214795</v>
      </c>
      <c r="P17" s="1319" t="s">
        <v>1046</v>
      </c>
      <c r="Q17" s="1319">
        <v>704</v>
      </c>
      <c r="R17" s="1319">
        <v>836</v>
      </c>
      <c r="S17" s="1319"/>
      <c r="T17" s="1319"/>
      <c r="U17" s="1319"/>
      <c r="V17" s="1319"/>
    </row>
    <row r="18" spans="1:22" s="36" customFormat="1" ht="26.25">
      <c r="A18" s="913" t="s">
        <v>458</v>
      </c>
      <c r="B18" s="914">
        <v>764</v>
      </c>
      <c r="C18" s="914">
        <v>1000</v>
      </c>
      <c r="D18" s="915">
        <v>1</v>
      </c>
      <c r="E18" s="916">
        <f>SUM(B18:D18)</f>
        <v>1765</v>
      </c>
      <c r="F18" s="917">
        <f t="shared" si="1"/>
        <v>0.43286118980169974</v>
      </c>
      <c r="G18" s="917">
        <f t="shared" si="2"/>
        <v>0.56657223796033995</v>
      </c>
      <c r="P18" s="1319" t="s">
        <v>1047</v>
      </c>
      <c r="Q18" s="1319">
        <v>580</v>
      </c>
      <c r="R18" s="1319">
        <v>937</v>
      </c>
      <c r="S18" s="1319"/>
      <c r="T18" s="1319"/>
      <c r="U18" s="1319"/>
      <c r="V18" s="1319"/>
    </row>
    <row r="19" spans="1:22" s="36" customFormat="1" ht="26.25">
      <c r="A19" s="918">
        <v>2020</v>
      </c>
      <c r="B19" s="914">
        <v>616</v>
      </c>
      <c r="C19" s="914">
        <v>897</v>
      </c>
      <c r="D19" s="915">
        <v>3</v>
      </c>
      <c r="E19" s="916">
        <f>SUM(B19:D19)</f>
        <v>1516</v>
      </c>
      <c r="F19" s="917">
        <f>B19/E19</f>
        <v>0.40633245382585753</v>
      </c>
      <c r="G19" s="917">
        <f>C19/E19</f>
        <v>0.59168865435356199</v>
      </c>
      <c r="P19" s="1319" t="s">
        <v>1048</v>
      </c>
      <c r="Q19" s="1319">
        <v>660</v>
      </c>
      <c r="R19" s="1319">
        <v>933</v>
      </c>
      <c r="S19" s="1319"/>
      <c r="T19" s="1319"/>
      <c r="U19" s="1319"/>
      <c r="V19" s="1319"/>
    </row>
    <row r="20" spans="1:22" s="36" customFormat="1" ht="26.25">
      <c r="A20" s="918">
        <v>2021</v>
      </c>
      <c r="B20" s="914">
        <v>1030</v>
      </c>
      <c r="C20" s="914">
        <v>1377</v>
      </c>
      <c r="D20" s="915">
        <v>11</v>
      </c>
      <c r="E20" s="916">
        <f>SUM(B20:D20)</f>
        <v>2418</v>
      </c>
      <c r="F20" s="917">
        <f>B20/E20</f>
        <v>0.42597187758478083</v>
      </c>
      <c r="G20" s="917">
        <f>C20/E20</f>
        <v>0.5694789081885856</v>
      </c>
      <c r="P20" s="1319" t="s">
        <v>1049</v>
      </c>
      <c r="Q20" s="1319">
        <v>5389</v>
      </c>
      <c r="R20" s="1319">
        <v>1073</v>
      </c>
      <c r="S20" s="1319"/>
      <c r="T20" s="1319"/>
      <c r="U20" s="1319"/>
      <c r="V20" s="1319"/>
    </row>
    <row r="21" spans="1:22" s="36" customFormat="1" ht="26.25">
      <c r="A21" s="973">
        <v>2022</v>
      </c>
      <c r="B21" s="914">
        <v>1237</v>
      </c>
      <c r="C21" s="914">
        <v>1226</v>
      </c>
      <c r="D21" s="915">
        <v>12</v>
      </c>
      <c r="E21" s="974">
        <v>2475</v>
      </c>
      <c r="F21" s="975">
        <v>0.4997979797979798</v>
      </c>
      <c r="G21" s="975">
        <v>0.49535353535353538</v>
      </c>
      <c r="P21" s="1319" t="s">
        <v>1050</v>
      </c>
      <c r="Q21" s="1319">
        <v>764</v>
      </c>
      <c r="R21" s="1319">
        <v>1000</v>
      </c>
      <c r="S21" s="1319"/>
      <c r="T21" s="1319"/>
      <c r="U21" s="1319"/>
      <c r="V21" s="1319"/>
    </row>
    <row r="22" spans="1:22" s="36" customFormat="1" ht="26.25">
      <c r="A22" s="1487" t="s">
        <v>1156</v>
      </c>
      <c r="B22" s="914">
        <f>+'Resumen EEp'!B56</f>
        <v>588</v>
      </c>
      <c r="C22" s="914">
        <f>+'Resumen EEp'!B57</f>
        <v>607</v>
      </c>
      <c r="D22" s="1612">
        <v>11</v>
      </c>
      <c r="E22" s="916">
        <f>SUM(B22:D22)</f>
        <v>1206</v>
      </c>
      <c r="F22" s="917">
        <f>B22/E22</f>
        <v>0.48756218905472637</v>
      </c>
      <c r="G22" s="917">
        <f>C22/E22</f>
        <v>0.50331674958540629</v>
      </c>
      <c r="P22" s="1319" t="s">
        <v>1051</v>
      </c>
      <c r="Q22" s="1319">
        <v>616</v>
      </c>
      <c r="R22" s="1319">
        <v>897</v>
      </c>
      <c r="S22" s="1319"/>
      <c r="T22" s="1319"/>
      <c r="U22" s="1319"/>
      <c r="V22" s="1319"/>
    </row>
    <row r="23" spans="1:22" s="50" customFormat="1" ht="25.5" customHeight="1">
      <c r="A23" s="906" t="s">
        <v>57</v>
      </c>
      <c r="B23" s="907">
        <f>SUM(B6:B22)</f>
        <v>15825</v>
      </c>
      <c r="C23" s="908">
        <f>SUM(C6:C22)</f>
        <v>13532</v>
      </c>
      <c r="D23" s="909">
        <f>SUM(D6:D22)</f>
        <v>56</v>
      </c>
      <c r="E23" s="910">
        <f>SUM(E6:E22)</f>
        <v>29413</v>
      </c>
      <c r="F23" s="911">
        <f>AVERAGE(F6:F22)</f>
        <v>0.46093735625424015</v>
      </c>
      <c r="G23" s="911">
        <f>AVERAGE(G6:G22)</f>
        <v>0.5371145423695709</v>
      </c>
      <c r="P23" s="1319" t="s">
        <v>1052</v>
      </c>
      <c r="Q23" s="1319">
        <v>1030</v>
      </c>
      <c r="R23" s="1319">
        <v>1377</v>
      </c>
      <c r="S23" s="1319"/>
      <c r="T23" s="1319"/>
      <c r="U23" s="1319"/>
      <c r="V23" s="1319"/>
    </row>
    <row r="24" spans="1:22" ht="93" customHeight="1">
      <c r="A24" s="2080" t="s">
        <v>1056</v>
      </c>
      <c r="B24" s="2081"/>
      <c r="C24" s="2081"/>
      <c r="D24" s="2081"/>
      <c r="E24" s="2081"/>
      <c r="F24" s="2081"/>
      <c r="G24" s="2081"/>
      <c r="P24" s="1319" t="s">
        <v>1053</v>
      </c>
      <c r="Q24" s="1319">
        <v>1237</v>
      </c>
      <c r="R24" s="1319">
        <v>1226</v>
      </c>
      <c r="S24" s="1319"/>
      <c r="T24" s="1319"/>
      <c r="U24" s="1319"/>
      <c r="V24" s="1319"/>
    </row>
    <row r="25" spans="1:22" ht="26.25">
      <c r="B25" s="125"/>
      <c r="C25" s="125"/>
      <c r="P25" s="1319" t="s">
        <v>1016</v>
      </c>
      <c r="Q25" s="1319">
        <v>82</v>
      </c>
      <c r="R25" s="1319">
        <v>96</v>
      </c>
      <c r="S25" s="1319"/>
      <c r="T25" s="1319"/>
      <c r="U25" s="1319"/>
      <c r="V25" s="1319"/>
    </row>
    <row r="26" spans="1:22" ht="26.25">
      <c r="P26" s="1320"/>
      <c r="Q26" s="1320">
        <f>SUM(Q6:Q25)</f>
        <v>15319</v>
      </c>
      <c r="R26" s="1320">
        <f>SUM(R6:R25)</f>
        <v>13021</v>
      </c>
      <c r="S26" s="1320">
        <f>SUM(S6:S25)</f>
        <v>0</v>
      </c>
      <c r="T26" s="1319"/>
      <c r="U26" s="1319"/>
      <c r="V26" s="1319"/>
    </row>
    <row r="27" spans="1:22" ht="26.25">
      <c r="B27" s="84"/>
      <c r="C27" s="84"/>
      <c r="P27" s="1319" t="s">
        <v>1017</v>
      </c>
      <c r="Q27" s="1319">
        <v>83</v>
      </c>
      <c r="R27" s="1319">
        <v>102</v>
      </c>
      <c r="S27" s="1319"/>
      <c r="T27" s="1319"/>
      <c r="U27" s="1319"/>
      <c r="V27" s="1319"/>
    </row>
    <row r="28" spans="1:22" ht="26.25">
      <c r="P28" s="1320"/>
      <c r="Q28" s="1320">
        <f>+Q26+Q27</f>
        <v>15402</v>
      </c>
      <c r="R28" s="1320">
        <f>+R26+R27</f>
        <v>13123</v>
      </c>
      <c r="S28" s="1320">
        <f>+S26+S27</f>
        <v>0</v>
      </c>
      <c r="T28" s="1319"/>
      <c r="U28" s="1319"/>
      <c r="V28" s="1319"/>
    </row>
    <row r="29" spans="1:22" ht="26.25">
      <c r="P29" s="1319"/>
      <c r="Q29" s="1319"/>
      <c r="R29" s="1319"/>
      <c r="S29" s="1319"/>
      <c r="T29" s="1319"/>
      <c r="U29" s="1319"/>
      <c r="V29" s="1319"/>
    </row>
    <row r="30" spans="1:22" ht="26.25">
      <c r="P30" s="1319"/>
      <c r="Q30" s="1319"/>
      <c r="R30" s="1319"/>
      <c r="S30" s="1319"/>
      <c r="T30" s="1319"/>
      <c r="U30" s="1319"/>
      <c r="V30" s="1319"/>
    </row>
    <row r="31" spans="1:22" ht="26.25">
      <c r="P31" s="1319"/>
      <c r="Q31" s="1319"/>
      <c r="R31" s="1319"/>
      <c r="S31" s="1319"/>
      <c r="T31" s="1319"/>
      <c r="U31" s="1319"/>
      <c r="V31" s="1319"/>
    </row>
    <row r="32" spans="1:22" ht="26.25">
      <c r="P32" s="1319"/>
      <c r="Q32" s="1319"/>
      <c r="R32" s="1319"/>
      <c r="S32" s="1319"/>
      <c r="T32" s="1319"/>
      <c r="U32" s="1319"/>
      <c r="V32" s="1319"/>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A6" sqref="A6:J27"/>
    </sheetView>
  </sheetViews>
  <sheetFormatPr baseColWidth="10" defaultRowHeight="15"/>
  <cols>
    <col min="1" max="1" width="90.5703125" customWidth="1"/>
    <col min="2" max="2" width="32.42578125" customWidth="1"/>
    <col min="7" max="7" width="18" customWidth="1"/>
    <col min="9" max="9" width="18" customWidth="1"/>
  </cols>
  <sheetData>
    <row r="1" spans="1:12" s="707" customFormat="1" ht="67.5" customHeight="1">
      <c r="A1" s="1972" t="s">
        <v>720</v>
      </c>
      <c r="B1" s="1972"/>
      <c r="C1" s="1972"/>
      <c r="D1" s="1972"/>
      <c r="E1" s="1972"/>
      <c r="F1" s="1972"/>
      <c r="G1" s="1972"/>
      <c r="H1" s="1972"/>
      <c r="I1" s="1972"/>
      <c r="J1" s="1972"/>
      <c r="K1" s="1972"/>
      <c r="L1" s="1972"/>
    </row>
    <row r="2" spans="1:12" s="707" customFormat="1" ht="31.5" customHeight="1">
      <c r="A2" s="2084" t="s">
        <v>1161</v>
      </c>
      <c r="B2" s="2084"/>
      <c r="C2" s="2084"/>
      <c r="D2" s="2084"/>
      <c r="E2" s="2084"/>
      <c r="F2" s="2084"/>
      <c r="G2" s="2084"/>
      <c r="H2" s="2084"/>
      <c r="I2" s="2084"/>
      <c r="J2" s="2084"/>
      <c r="K2" s="2084"/>
      <c r="L2" s="2084"/>
    </row>
    <row r="3" spans="1:12" ht="14.25" customHeight="1">
      <c r="A3" s="2082"/>
      <c r="B3" s="2082"/>
    </row>
    <row r="4" spans="1:12" ht="27" customHeight="1">
      <c r="A4" s="1321" t="s">
        <v>201</v>
      </c>
      <c r="B4" s="1322" t="s">
        <v>455</v>
      </c>
      <c r="I4" t="s">
        <v>6</v>
      </c>
    </row>
    <row r="5" spans="1:12" ht="26.25">
      <c r="A5" s="1323" t="s">
        <v>456</v>
      </c>
      <c r="B5" s="1324">
        <v>12439.38</v>
      </c>
      <c r="C5" s="19"/>
    </row>
    <row r="6" spans="1:12" ht="26.25">
      <c r="A6" s="1323" t="s">
        <v>113</v>
      </c>
      <c r="B6" s="1324">
        <v>12473.69</v>
      </c>
    </row>
    <row r="7" spans="1:12" ht="26.25">
      <c r="A7" s="1323" t="s">
        <v>522</v>
      </c>
      <c r="B7" s="1324">
        <v>37308.5</v>
      </c>
    </row>
    <row r="8" spans="1:12" ht="30" customHeight="1">
      <c r="A8" s="2083" t="s">
        <v>1162</v>
      </c>
      <c r="B8" s="2083"/>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A6" sqref="A6:J27"/>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Q31"/>
  <sheetViews>
    <sheetView showGridLines="0" view="pageBreakPreview" topLeftCell="A4" zoomScale="55" zoomScaleNormal="85" zoomScaleSheetLayoutView="55" workbookViewId="0">
      <selection activeCell="A6" sqref="A6:J27"/>
    </sheetView>
  </sheetViews>
  <sheetFormatPr baseColWidth="10" defaultColWidth="11.42578125" defaultRowHeight="20.25"/>
  <cols>
    <col min="1" max="1" width="20.5703125" style="383" customWidth="1"/>
    <col min="2" max="2" width="18.5703125" style="383" customWidth="1"/>
    <col min="3" max="4" width="33.7109375" style="383" customWidth="1"/>
    <col min="5" max="5" width="14.7109375" style="383" customWidth="1"/>
    <col min="6" max="6" width="22.5703125" style="383" customWidth="1"/>
    <col min="7" max="7" width="21.28515625" style="383" customWidth="1"/>
    <col min="8" max="9" width="25.7109375" style="383" customWidth="1"/>
    <col min="10" max="10" width="14.7109375" style="383" customWidth="1"/>
    <col min="11" max="11" width="34.5703125" style="838" customWidth="1"/>
    <col min="12" max="12" width="41" style="413" customWidth="1"/>
    <col min="13" max="13" width="11.42578125" style="839"/>
    <col min="14" max="14" width="17.85546875" style="413" customWidth="1"/>
    <col min="15" max="15" width="13.140625" style="413" bestFit="1" customWidth="1"/>
    <col min="16" max="17" width="11.42578125" style="413"/>
    <col min="18" max="16384" width="11.42578125" style="383"/>
  </cols>
  <sheetData>
    <row r="4" spans="1:12" ht="32.25" customHeight="1"/>
    <row r="5" spans="1:12" ht="36.75" customHeight="1"/>
    <row r="6" spans="1:12" ht="347.25" customHeight="1">
      <c r="A6" s="1871" t="s">
        <v>1168</v>
      </c>
      <c r="B6" s="1871"/>
      <c r="C6" s="1871"/>
      <c r="D6" s="1871"/>
      <c r="E6" s="1871"/>
      <c r="F6" s="1871"/>
      <c r="G6" s="1871"/>
      <c r="H6" s="1871"/>
      <c r="I6" s="1871"/>
      <c r="J6" s="1871"/>
      <c r="K6" s="840"/>
    </row>
    <row r="7" spans="1:12">
      <c r="A7" s="1871"/>
      <c r="B7" s="1871"/>
      <c r="C7" s="1871"/>
      <c r="D7" s="1871"/>
      <c r="E7" s="1871"/>
      <c r="F7" s="1871"/>
      <c r="G7" s="1871"/>
      <c r="H7" s="1871"/>
      <c r="I7" s="1871"/>
      <c r="J7" s="1871"/>
      <c r="K7" s="841">
        <f>+'V.4.2.NA. Reportes ARL'!D22</f>
        <v>530658</v>
      </c>
      <c r="L7" s="413" t="s">
        <v>409</v>
      </c>
    </row>
    <row r="8" spans="1:12">
      <c r="A8" s="1871"/>
      <c r="B8" s="1871"/>
      <c r="C8" s="1871"/>
      <c r="D8" s="1871"/>
      <c r="E8" s="1871"/>
      <c r="F8" s="1871"/>
      <c r="G8" s="1871"/>
      <c r="H8" s="1871"/>
      <c r="I8" s="1871"/>
      <c r="J8" s="1871"/>
      <c r="K8" s="842">
        <f>+'V.4.2.NA. Reportes ARL'!E22</f>
        <v>0.95905973269903388</v>
      </c>
      <c r="L8" s="413" t="str">
        <f>+'V.4.2.NA. Reportes ARL'!E4</f>
        <v>% Accidentes Laborales</v>
      </c>
    </row>
    <row r="9" spans="1:12">
      <c r="A9" s="1871"/>
      <c r="B9" s="1871"/>
      <c r="C9" s="1871"/>
      <c r="D9" s="1871"/>
      <c r="E9" s="1871"/>
      <c r="F9" s="1871"/>
      <c r="G9" s="1871"/>
      <c r="H9" s="1871"/>
      <c r="I9" s="1871"/>
      <c r="J9" s="1871"/>
      <c r="K9" s="842">
        <f>+'V.4.2.NA. Reportes ARL'!F22</f>
        <v>4.0940267300966046E-2</v>
      </c>
      <c r="L9" s="413" t="str">
        <f>+'V.4.2.NA. Reportes ARL'!F4</f>
        <v>% Enfermedades Profesionales</v>
      </c>
    </row>
    <row r="10" spans="1:12">
      <c r="A10" s="1871"/>
      <c r="B10" s="1871"/>
      <c r="C10" s="1871"/>
      <c r="D10" s="1871"/>
      <c r="E10" s="1871"/>
      <c r="F10" s="1871"/>
      <c r="G10" s="1871"/>
      <c r="H10" s="1871"/>
      <c r="I10" s="1871"/>
      <c r="J10" s="1871"/>
      <c r="K10" s="843">
        <f>+'V.4.2.NA. Reportes ARL'!N18</f>
        <v>0.1374883868663293</v>
      </c>
      <c r="L10" s="413" t="s">
        <v>441</v>
      </c>
    </row>
    <row r="11" spans="1:12">
      <c r="A11" s="1871"/>
      <c r="B11" s="1871"/>
      <c r="C11" s="1871"/>
      <c r="D11" s="1871"/>
      <c r="E11" s="1871"/>
      <c r="F11" s="1871"/>
      <c r="G11" s="1871"/>
      <c r="H11" s="1871"/>
      <c r="I11" s="1871"/>
      <c r="J11" s="1871"/>
      <c r="K11" s="842">
        <f>+'V.4.4.NA.Cant. accid x Prov'!K5+'V.4.4.NA.Cant. accid x Prov'!H5+'V.4.4.NA.Cant. accid x Prov'!H6+'V.4.4.NA.Cant. accid x Prov'!H7+'V.4.4.NA.Cant. accid x Prov'!H8</f>
        <v>0.66288080081709877</v>
      </c>
    </row>
    <row r="12" spans="1:12">
      <c r="A12" s="1871"/>
      <c r="B12" s="1871"/>
      <c r="C12" s="1871"/>
      <c r="D12" s="1871"/>
      <c r="E12" s="1871"/>
      <c r="F12" s="1871"/>
      <c r="G12" s="1871"/>
      <c r="H12" s="1871"/>
      <c r="I12" s="1871"/>
      <c r="J12" s="1871"/>
      <c r="K12" s="413"/>
    </row>
    <row r="13" spans="1:12">
      <c r="A13" s="1871"/>
      <c r="B13" s="1871"/>
      <c r="C13" s="1871"/>
      <c r="D13" s="1871"/>
      <c r="E13" s="1871"/>
      <c r="F13" s="1871"/>
      <c r="G13" s="1871"/>
      <c r="H13" s="1871"/>
      <c r="I13" s="1871"/>
      <c r="J13" s="1871"/>
      <c r="K13" s="844">
        <f>+'V.4.2.NA. Reportes ARL'!D21</f>
        <v>23344</v>
      </c>
      <c r="L13" s="413" t="s">
        <v>410</v>
      </c>
    </row>
    <row r="14" spans="1:12">
      <c r="A14" s="1871"/>
      <c r="B14" s="1871"/>
      <c r="C14" s="1871"/>
      <c r="D14" s="1871"/>
      <c r="E14" s="1871"/>
      <c r="F14" s="1871"/>
      <c r="G14" s="1871"/>
      <c r="H14" s="1871"/>
      <c r="I14" s="1871"/>
      <c r="J14" s="1871"/>
      <c r="K14" s="842">
        <f>+'V.4.6. Accid x sexo'!B21/'V.4.6. Accid x sexo'!D21</f>
        <v>0.36023647346099474</v>
      </c>
      <c r="L14" s="413" t="s">
        <v>15</v>
      </c>
    </row>
    <row r="15" spans="1:12">
      <c r="A15" s="1871"/>
      <c r="B15" s="1871"/>
      <c r="C15" s="1871"/>
      <c r="D15" s="1871"/>
      <c r="E15" s="1871"/>
      <c r="F15" s="1871"/>
      <c r="G15" s="1871"/>
      <c r="H15" s="1871"/>
      <c r="I15" s="1871"/>
      <c r="J15" s="1871"/>
      <c r="K15" s="842">
        <f>+'V.4.6. Accid x sexo'!C21/'V.4.6. Accid x sexo'!D21</f>
        <v>0.63976352653900526</v>
      </c>
      <c r="L15" s="413" t="s">
        <v>14</v>
      </c>
    </row>
    <row r="16" spans="1:12">
      <c r="A16" s="1871"/>
      <c r="B16" s="1871"/>
      <c r="C16" s="1871"/>
      <c r="D16" s="1871"/>
      <c r="E16" s="1871"/>
      <c r="F16" s="1871"/>
      <c r="G16" s="1871"/>
      <c r="H16" s="1871"/>
      <c r="I16" s="1871"/>
      <c r="J16" s="1871"/>
      <c r="K16" s="840"/>
    </row>
    <row r="17" spans="1:12">
      <c r="A17" s="1871"/>
      <c r="B17" s="1871"/>
      <c r="C17" s="1871"/>
      <c r="D17" s="1871"/>
      <c r="E17" s="1871"/>
      <c r="F17" s="1871"/>
      <c r="G17" s="1871"/>
      <c r="H17" s="1871"/>
      <c r="I17" s="1871"/>
      <c r="J17" s="1871"/>
      <c r="K17" s="842">
        <f>+'V.4.5. NA.Cant. accid x sector'!E22</f>
        <v>0.1667078699921071</v>
      </c>
      <c r="L17" s="413" t="str">
        <f>+'V.4.5. NA.Cant. accid x sector'!E4</f>
        <v>% Público</v>
      </c>
    </row>
    <row r="18" spans="1:12">
      <c r="A18" s="1871"/>
      <c r="B18" s="1871"/>
      <c r="C18" s="1871"/>
      <c r="D18" s="1871"/>
      <c r="E18" s="1871"/>
      <c r="F18" s="1871"/>
      <c r="G18" s="1871"/>
      <c r="H18" s="1871"/>
      <c r="I18" s="1871"/>
      <c r="J18" s="1871"/>
      <c r="K18" s="842">
        <f>+'V.4.5. NA.Cant. accid x sector'!F22</f>
        <v>0.83329213000789293</v>
      </c>
      <c r="L18" s="413" t="str">
        <f>+'V.4.5. NA.Cant. accid x sector'!F4</f>
        <v>% Privado</v>
      </c>
    </row>
    <row r="19" spans="1:12">
      <c r="A19" s="1871"/>
      <c r="B19" s="1871"/>
      <c r="C19" s="1871"/>
      <c r="D19" s="1871"/>
      <c r="E19" s="1871"/>
      <c r="F19" s="1871"/>
      <c r="G19" s="1871"/>
      <c r="H19" s="1871"/>
      <c r="I19" s="1871"/>
      <c r="J19" s="1871"/>
      <c r="K19" s="842">
        <f>+'V.4.6. Accid x sexo'!E22</f>
        <v>0.31728072027507992</v>
      </c>
      <c r="L19" s="413" t="str">
        <f>+'V.4.6. Accid x sexo'!E4</f>
        <v>% Femenino</v>
      </c>
    </row>
    <row r="20" spans="1:12">
      <c r="A20" s="1871"/>
      <c r="B20" s="1871"/>
      <c r="C20" s="1871"/>
      <c r="D20" s="1871"/>
      <c r="E20" s="1871"/>
      <c r="F20" s="1871"/>
      <c r="G20" s="1871"/>
      <c r="H20" s="1871"/>
      <c r="I20" s="1871"/>
      <c r="J20" s="1871"/>
      <c r="K20" s="842">
        <f>+'V.4.6. Accid x sexo'!F22</f>
        <v>0.68271927972492008</v>
      </c>
      <c r="L20" s="413" t="str">
        <f>+'V.4.6. Accid x sexo'!F4</f>
        <v>% Masculino</v>
      </c>
    </row>
    <row r="21" spans="1:12">
      <c r="A21" s="1871"/>
      <c r="B21" s="1871"/>
      <c r="C21" s="1871"/>
      <c r="D21" s="1871"/>
      <c r="E21" s="1871"/>
      <c r="F21" s="1871"/>
      <c r="G21" s="1871"/>
      <c r="H21" s="1871"/>
      <c r="I21" s="1871"/>
      <c r="J21" s="1871"/>
      <c r="K21" s="842"/>
    </row>
    <row r="22" spans="1:12">
      <c r="A22" s="1871"/>
      <c r="B22" s="1871"/>
      <c r="C22" s="1871"/>
      <c r="D22" s="1871"/>
      <c r="E22" s="1871"/>
      <c r="F22" s="1871"/>
      <c r="G22" s="1871"/>
      <c r="H22" s="1871"/>
      <c r="I22" s="1871"/>
      <c r="J22" s="1871"/>
      <c r="K22" s="845">
        <f>+Tabla51[[#Totals],[Menor de 20 años]]</f>
        <v>3.2148766248695018E-3</v>
      </c>
      <c r="L22" s="846" t="s">
        <v>773</v>
      </c>
    </row>
    <row r="23" spans="1:12">
      <c r="A23" s="1871"/>
      <c r="B23" s="1871"/>
      <c r="C23" s="1871"/>
      <c r="D23" s="1871"/>
      <c r="E23" s="1871"/>
      <c r="F23" s="1871"/>
      <c r="G23" s="1871"/>
      <c r="H23" s="1871"/>
      <c r="I23" s="1871"/>
      <c r="J23" s="1871"/>
      <c r="K23" s="845">
        <f>+Tabla51[[#Totals],[Mayor o igual a 60 años]]</f>
        <v>5.1984517335082109E-2</v>
      </c>
      <c r="L23" s="846" t="s">
        <v>774</v>
      </c>
    </row>
    <row r="24" spans="1:12">
      <c r="A24" s="1871"/>
      <c r="B24" s="1871"/>
      <c r="C24" s="1871"/>
      <c r="D24" s="1871"/>
      <c r="E24" s="1871"/>
      <c r="F24" s="1871"/>
      <c r="G24" s="1871"/>
      <c r="H24" s="1871"/>
      <c r="I24" s="1871"/>
      <c r="J24" s="1871"/>
      <c r="K24" s="845"/>
      <c r="L24" s="846"/>
    </row>
    <row r="25" spans="1:12">
      <c r="A25" s="1871"/>
      <c r="B25" s="1871"/>
      <c r="C25" s="1871"/>
      <c r="D25" s="1871"/>
      <c r="E25" s="1871"/>
      <c r="F25" s="1871"/>
      <c r="G25" s="1871"/>
      <c r="H25" s="1871"/>
      <c r="I25" s="1871"/>
      <c r="J25" s="1871"/>
      <c r="K25" s="845" t="str">
        <f>+'V.4.2.NA. Reportes ARL'!B4</f>
        <v xml:space="preserve">Accidentes Laborales </v>
      </c>
      <c r="L25" s="846">
        <f>+'V.4.2.NA. Reportes ARL'!B21</f>
        <v>23042</v>
      </c>
    </row>
    <row r="26" spans="1:12">
      <c r="A26" s="1871"/>
      <c r="B26" s="1871"/>
      <c r="C26" s="1871"/>
      <c r="D26" s="1871"/>
      <c r="E26" s="1871"/>
      <c r="F26" s="1871"/>
      <c r="G26" s="1871"/>
      <c r="H26" s="1871"/>
      <c r="I26" s="1871"/>
      <c r="J26" s="1871"/>
      <c r="K26" s="845" t="str">
        <f>+'V.4.2.NA. Reportes ARL'!C4</f>
        <v>Enfermedades Profesionales</v>
      </c>
      <c r="L26" s="846">
        <f>+'V.4.2.NA. Reportes ARL'!C21</f>
        <v>302</v>
      </c>
    </row>
    <row r="27" spans="1:12">
      <c r="A27" s="1871"/>
      <c r="B27" s="1871"/>
      <c r="C27" s="1871"/>
      <c r="D27" s="1871"/>
      <c r="E27" s="1871"/>
      <c r="F27" s="1871"/>
      <c r="G27" s="1871"/>
      <c r="H27" s="1871"/>
      <c r="I27" s="1871"/>
      <c r="J27" s="1871"/>
      <c r="L27" s="413">
        <f>SUM(L25:L26)</f>
        <v>23344</v>
      </c>
    </row>
    <row r="28" spans="1:12">
      <c r="K28" s="844"/>
      <c r="L28" s="844"/>
    </row>
    <row r="29" spans="1:12">
      <c r="K29" s="844"/>
      <c r="L29" s="844"/>
    </row>
    <row r="30" spans="1:12">
      <c r="K30" s="847"/>
    </row>
    <row r="31" spans="1:12">
      <c r="K31" s="847"/>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U35"/>
  <sheetViews>
    <sheetView showGridLines="0" view="pageBreakPreview" zoomScale="70" zoomScaleNormal="100" zoomScaleSheetLayoutView="70" workbookViewId="0">
      <selection activeCell="A6" sqref="A6:J27"/>
    </sheetView>
  </sheetViews>
  <sheetFormatPr baseColWidth="10" defaultColWidth="11.42578125" defaultRowHeight="14.25"/>
  <cols>
    <col min="1" max="1" width="25.42578125" style="383" customWidth="1"/>
    <col min="2" max="2" width="20" style="416" customWidth="1"/>
    <col min="3" max="3" width="23.85546875" style="416" customWidth="1"/>
    <col min="4" max="4" width="18.5703125" style="416" customWidth="1"/>
    <col min="5" max="5" width="22" style="416" customWidth="1"/>
    <col min="6" max="6" width="27.140625" style="416" customWidth="1"/>
    <col min="7" max="7" width="18.28515625" style="383" customWidth="1"/>
    <col min="8" max="9" width="23.42578125" style="383" customWidth="1"/>
    <col min="10" max="10" width="19.5703125" style="383" customWidth="1"/>
    <col min="11" max="11" width="3.7109375" style="383" customWidth="1"/>
    <col min="12" max="12" width="11.42578125" style="383"/>
    <col min="13" max="13" width="17.42578125" style="383" customWidth="1"/>
    <col min="14" max="14" width="11.140625" style="383" customWidth="1"/>
    <col min="15" max="15" width="11.42578125" style="383"/>
    <col min="16" max="19" width="11.42578125" style="509"/>
    <col min="20" max="16384" width="11.42578125" style="383"/>
  </cols>
  <sheetData>
    <row r="1" spans="1:21" s="708" customFormat="1" ht="74.25" customHeight="1">
      <c r="A1" s="2085" t="s">
        <v>721</v>
      </c>
      <c r="B1" s="2086"/>
      <c r="C1" s="2086"/>
      <c r="D1" s="2086"/>
      <c r="E1" s="2086"/>
      <c r="F1" s="2086"/>
      <c r="G1" s="2086"/>
      <c r="H1" s="2086"/>
      <c r="I1" s="2086"/>
      <c r="J1" s="2087"/>
      <c r="P1" s="731"/>
      <c r="Q1" s="731"/>
      <c r="R1" s="731"/>
      <c r="S1" s="731"/>
    </row>
    <row r="2" spans="1:21" s="708" customFormat="1" ht="30" customHeight="1">
      <c r="A2" s="2088" t="str">
        <f>+'Resumen EEp'!O2</f>
        <v>Período:  Diciembre 2007 - Junio 2023</v>
      </c>
      <c r="B2" s="2089"/>
      <c r="C2" s="2089"/>
      <c r="D2" s="2089"/>
      <c r="E2" s="2089"/>
      <c r="F2" s="2089"/>
      <c r="G2" s="2089"/>
      <c r="H2" s="2089"/>
      <c r="I2" s="2089"/>
      <c r="J2" s="2090"/>
      <c r="P2" s="731"/>
      <c r="Q2" s="731"/>
      <c r="R2" s="731"/>
      <c r="S2" s="731"/>
    </row>
    <row r="3" spans="1:21" ht="19.5" customHeight="1">
      <c r="A3" s="534"/>
      <c r="B3" s="534"/>
      <c r="C3" s="534"/>
      <c r="D3" s="534"/>
      <c r="E3" s="534"/>
      <c r="F3" s="534"/>
      <c r="G3" s="534"/>
      <c r="H3" s="534"/>
      <c r="I3" s="534"/>
      <c r="J3" s="534"/>
    </row>
    <row r="4" spans="1:21" ht="44.25" customHeight="1">
      <c r="A4" s="848" t="s">
        <v>0</v>
      </c>
      <c r="B4" s="849" t="s">
        <v>181</v>
      </c>
      <c r="C4" s="849" t="s">
        <v>147</v>
      </c>
      <c r="D4" s="850" t="s">
        <v>87</v>
      </c>
      <c r="E4" s="849" t="s">
        <v>146</v>
      </c>
      <c r="F4" s="851" t="s">
        <v>184</v>
      </c>
      <c r="M4" s="383">
        <f>AVERAGE(D5:D19)</f>
        <v>30514.6</v>
      </c>
      <c r="N4" s="405">
        <f>+(D6-D5)/D5</f>
        <v>0.2847612359550562</v>
      </c>
      <c r="P4" s="538" t="s">
        <v>784</v>
      </c>
      <c r="Q4" s="538" t="s">
        <v>452</v>
      </c>
      <c r="R4" s="538" t="s">
        <v>453</v>
      </c>
      <c r="S4" s="538" t="s">
        <v>57</v>
      </c>
    </row>
    <row r="5" spans="1:21" ht="17.25" customHeight="1">
      <c r="A5" s="852">
        <v>2007</v>
      </c>
      <c r="B5" s="853">
        <v>8459</v>
      </c>
      <c r="C5" s="853">
        <v>85</v>
      </c>
      <c r="D5" s="854">
        <f t="shared" ref="D5:D13" si="0">+C5+B5</f>
        <v>8544</v>
      </c>
      <c r="E5" s="855">
        <f t="shared" ref="E5:E15" si="1">B5/D5</f>
        <v>0.99005149812734083</v>
      </c>
      <c r="F5" s="856">
        <f>C5/D5</f>
        <v>9.948501872659176E-3</v>
      </c>
      <c r="N5" s="405">
        <f t="shared" ref="N5:N17" si="2">+(D7-D6)/D6</f>
        <v>0.33761501320943793</v>
      </c>
      <c r="P5" s="539" t="s">
        <v>785</v>
      </c>
      <c r="Q5" s="1325">
        <v>3400</v>
      </c>
      <c r="R5" s="1325">
        <v>72</v>
      </c>
      <c r="S5" s="1325">
        <v>3472</v>
      </c>
    </row>
    <row r="6" spans="1:21" ht="17.25" customHeight="1">
      <c r="A6" s="857">
        <v>2008</v>
      </c>
      <c r="B6" s="853">
        <v>10873</v>
      </c>
      <c r="C6" s="853">
        <v>104</v>
      </c>
      <c r="D6" s="854">
        <f t="shared" si="0"/>
        <v>10977</v>
      </c>
      <c r="E6" s="855">
        <f t="shared" si="1"/>
        <v>0.99052564452947067</v>
      </c>
      <c r="F6" s="856">
        <f>C6/D6</f>
        <v>9.4743554705292877E-3</v>
      </c>
      <c r="N6" s="405">
        <f t="shared" si="2"/>
        <v>0.18885786283457059</v>
      </c>
      <c r="P6" s="539" t="s">
        <v>786</v>
      </c>
      <c r="Q6" s="1325">
        <v>3589</v>
      </c>
      <c r="R6" s="1325">
        <v>34</v>
      </c>
      <c r="S6" s="1325">
        <v>3623</v>
      </c>
    </row>
    <row r="7" spans="1:21" ht="17.25" customHeight="1">
      <c r="A7" s="852">
        <v>2009</v>
      </c>
      <c r="B7" s="853">
        <v>14386</v>
      </c>
      <c r="C7" s="853">
        <v>297</v>
      </c>
      <c r="D7" s="854">
        <f t="shared" si="0"/>
        <v>14683</v>
      </c>
      <c r="E7" s="855">
        <f t="shared" si="1"/>
        <v>0.97977252605053466</v>
      </c>
      <c r="F7" s="856">
        <f>C7/D7</f>
        <v>2.0227473949465367E-2</v>
      </c>
      <c r="N7" s="405">
        <f t="shared" si="2"/>
        <v>0.29451191567369384</v>
      </c>
      <c r="P7" s="539" t="s">
        <v>787</v>
      </c>
      <c r="Q7" s="1325"/>
      <c r="R7" s="1325"/>
      <c r="S7" s="1325">
        <v>4673</v>
      </c>
    </row>
    <row r="8" spans="1:21" ht="17.25" customHeight="1">
      <c r="A8" s="857">
        <v>2010</v>
      </c>
      <c r="B8" s="853">
        <v>17051</v>
      </c>
      <c r="C8" s="853">
        <v>405</v>
      </c>
      <c r="D8" s="854">
        <f t="shared" si="0"/>
        <v>17456</v>
      </c>
      <c r="E8" s="855">
        <f t="shared" si="1"/>
        <v>0.97679880843263056</v>
      </c>
      <c r="F8" s="856">
        <f>C8/D8</f>
        <v>2.3201191567369387E-2</v>
      </c>
      <c r="N8" s="405">
        <f t="shared" si="2"/>
        <v>0.18104173120325706</v>
      </c>
      <c r="P8" s="539" t="s">
        <v>788</v>
      </c>
      <c r="Q8" s="1325"/>
      <c r="R8" s="1325"/>
      <c r="S8" s="1325">
        <v>3661</v>
      </c>
    </row>
    <row r="9" spans="1:21" ht="17.25" customHeight="1">
      <c r="A9" s="857">
        <v>2011</v>
      </c>
      <c r="B9" s="853">
        <v>22120</v>
      </c>
      <c r="C9" s="853">
        <v>477</v>
      </c>
      <c r="D9" s="854">
        <f t="shared" si="0"/>
        <v>22597</v>
      </c>
      <c r="E9" s="855">
        <f t="shared" si="1"/>
        <v>0.97889100323051736</v>
      </c>
      <c r="F9" s="856">
        <f>C9/D9</f>
        <v>2.1108996769482673E-2</v>
      </c>
      <c r="N9" s="405">
        <f t="shared" si="2"/>
        <v>7.2954136690647486E-2</v>
      </c>
      <c r="P9" s="539" t="s">
        <v>789</v>
      </c>
      <c r="Q9" s="1325"/>
      <c r="R9" s="1325"/>
      <c r="S9" s="1325">
        <v>4049</v>
      </c>
    </row>
    <row r="10" spans="1:21" ht="17.25" customHeight="1">
      <c r="A10" s="857" t="s">
        <v>195</v>
      </c>
      <c r="B10" s="853">
        <v>26233</v>
      </c>
      <c r="C10" s="853">
        <v>455</v>
      </c>
      <c r="D10" s="854">
        <f t="shared" si="0"/>
        <v>26688</v>
      </c>
      <c r="E10" s="855">
        <f t="shared" si="1"/>
        <v>0.982951139088729</v>
      </c>
      <c r="F10" s="856">
        <f t="shared" ref="F10:F15" si="3">C10/D10</f>
        <v>1.7048860911270985E-2</v>
      </c>
      <c r="N10" s="405">
        <f t="shared" si="2"/>
        <v>8.3708748035620742E-2</v>
      </c>
      <c r="P10" s="539" t="s">
        <v>807</v>
      </c>
      <c r="Q10" s="1325"/>
      <c r="R10" s="1325"/>
      <c r="S10" s="1325">
        <v>4242</v>
      </c>
    </row>
    <row r="11" spans="1:21" ht="17.25" customHeight="1">
      <c r="A11" s="857" t="s">
        <v>219</v>
      </c>
      <c r="B11" s="853">
        <v>28246</v>
      </c>
      <c r="C11" s="853">
        <v>389</v>
      </c>
      <c r="D11" s="854">
        <f t="shared" si="0"/>
        <v>28635</v>
      </c>
      <c r="E11" s="855">
        <f t="shared" si="1"/>
        <v>0.98641522612187882</v>
      </c>
      <c r="F11" s="856">
        <f t="shared" si="3"/>
        <v>1.358477387812118E-2</v>
      </c>
      <c r="N11" s="405">
        <f t="shared" si="2"/>
        <v>0.11333462232534158</v>
      </c>
      <c r="P11" s="539" t="s">
        <v>808</v>
      </c>
      <c r="Q11" s="1325"/>
      <c r="R11" s="1325"/>
      <c r="S11" s="1325">
        <v>3838</v>
      </c>
      <c r="T11" s="535"/>
    </row>
    <row r="12" spans="1:21" ht="17.25" customHeight="1">
      <c r="A12" s="857" t="s">
        <v>223</v>
      </c>
      <c r="B12" s="853">
        <v>30630</v>
      </c>
      <c r="C12" s="853">
        <v>402</v>
      </c>
      <c r="D12" s="854">
        <f t="shared" si="0"/>
        <v>31032</v>
      </c>
      <c r="E12" s="855">
        <f t="shared" si="1"/>
        <v>0.98704563031709203</v>
      </c>
      <c r="F12" s="856">
        <f t="shared" si="3"/>
        <v>1.2954369682907967E-2</v>
      </c>
      <c r="N12" s="405">
        <f t="shared" si="2"/>
        <v>0.12466352137543778</v>
      </c>
      <c r="P12" s="539" t="s">
        <v>809</v>
      </c>
      <c r="Q12" s="1325"/>
      <c r="R12" s="1325"/>
      <c r="S12" s="1325">
        <v>4199</v>
      </c>
    </row>
    <row r="13" spans="1:21" ht="17.25" customHeight="1">
      <c r="A13" s="858" t="s">
        <v>390</v>
      </c>
      <c r="B13" s="859">
        <v>34087</v>
      </c>
      <c r="C13" s="859">
        <v>462</v>
      </c>
      <c r="D13" s="854">
        <f t="shared" si="0"/>
        <v>34549</v>
      </c>
      <c r="E13" s="855">
        <f t="shared" si="1"/>
        <v>0.98662768821094682</v>
      </c>
      <c r="F13" s="856">
        <f t="shared" si="3"/>
        <v>1.3372311789053229E-2</v>
      </c>
      <c r="N13" s="405">
        <f t="shared" si="2"/>
        <v>6.7763022441836518E-2</v>
      </c>
      <c r="P13" s="539" t="s">
        <v>817</v>
      </c>
      <c r="Q13" s="1325"/>
      <c r="R13" s="1325"/>
      <c r="S13" s="1325">
        <v>3818</v>
      </c>
    </row>
    <row r="14" spans="1:21" ht="17.25" customHeight="1">
      <c r="A14" s="858" t="s">
        <v>416</v>
      </c>
      <c r="B14" s="859">
        <v>38382</v>
      </c>
      <c r="C14" s="859">
        <v>474</v>
      </c>
      <c r="D14" s="854">
        <f t="shared" ref="D14:D21" si="4">+C14+B14</f>
        <v>38856</v>
      </c>
      <c r="E14" s="855">
        <f t="shared" si="1"/>
        <v>0.98780111179740582</v>
      </c>
      <c r="F14" s="856">
        <f t="shared" si="3"/>
        <v>1.2198888202594195E-2</v>
      </c>
      <c r="K14" s="449"/>
      <c r="N14" s="405">
        <f t="shared" si="2"/>
        <v>9.5953144206898211E-2</v>
      </c>
      <c r="P14" s="539" t="s">
        <v>818</v>
      </c>
      <c r="Q14" s="1325"/>
      <c r="R14" s="1325"/>
      <c r="S14" s="1325">
        <v>4123</v>
      </c>
      <c r="U14" s="458"/>
    </row>
    <row r="15" spans="1:21" ht="17.25" customHeight="1">
      <c r="A15" s="858" t="s">
        <v>421</v>
      </c>
      <c r="B15" s="859">
        <v>41026</v>
      </c>
      <c r="C15" s="859">
        <v>463</v>
      </c>
      <c r="D15" s="854">
        <f t="shared" si="4"/>
        <v>41489</v>
      </c>
      <c r="E15" s="855">
        <f t="shared" si="1"/>
        <v>0.98884041553182767</v>
      </c>
      <c r="F15" s="856">
        <f t="shared" si="3"/>
        <v>1.1159584468172286E-2</v>
      </c>
      <c r="N15" s="405">
        <f t="shared" si="2"/>
        <v>8.0888497910710358E-2</v>
      </c>
      <c r="P15" s="539" t="s">
        <v>925</v>
      </c>
      <c r="Q15" s="1325"/>
      <c r="R15" s="1325"/>
      <c r="S15" s="1325">
        <v>4184</v>
      </c>
    </row>
    <row r="16" spans="1:21" s="458" customFormat="1" ht="17.25" customHeight="1">
      <c r="A16" s="858" t="s">
        <v>439</v>
      </c>
      <c r="B16" s="859">
        <v>44827</v>
      </c>
      <c r="C16" s="859">
        <v>643</v>
      </c>
      <c r="D16" s="854">
        <f t="shared" si="4"/>
        <v>45470</v>
      </c>
      <c r="E16" s="855">
        <f>B16/D16</f>
        <v>0.98585880800527825</v>
      </c>
      <c r="F16" s="856">
        <f>C16/D16</f>
        <v>1.4141191994721795E-2</v>
      </c>
      <c r="G16" s="536"/>
      <c r="N16" s="405">
        <f t="shared" si="2"/>
        <v>-0.18318141124766013</v>
      </c>
      <c r="P16" s="539" t="s">
        <v>926</v>
      </c>
      <c r="Q16" s="1325"/>
      <c r="R16" s="1325"/>
      <c r="S16" s="1325">
        <v>3608</v>
      </c>
      <c r="T16" s="383"/>
      <c r="U16" s="383"/>
    </row>
    <row r="17" spans="1:20" ht="18">
      <c r="A17" s="858" t="s">
        <v>458</v>
      </c>
      <c r="B17" s="859">
        <v>48395</v>
      </c>
      <c r="C17" s="859">
        <v>753</v>
      </c>
      <c r="D17" s="854">
        <f t="shared" si="4"/>
        <v>49148</v>
      </c>
      <c r="E17" s="855">
        <f>B17/D17</f>
        <v>0.98467892894929598</v>
      </c>
      <c r="F17" s="856">
        <f>C17/D17</f>
        <v>1.5321071050703997E-2</v>
      </c>
      <c r="G17" s="536"/>
      <c r="H17" s="458"/>
      <c r="I17" s="458"/>
      <c r="K17" s="449"/>
      <c r="N17" s="405">
        <f t="shared" si="2"/>
        <v>0.1819653755137626</v>
      </c>
      <c r="Q17" s="540">
        <f>SUM(Q5:Q16)</f>
        <v>6989</v>
      </c>
      <c r="R17" s="540">
        <f>SUM(R5:R16)</f>
        <v>106</v>
      </c>
      <c r="S17" s="540">
        <f>SUM(S5:S16)</f>
        <v>47490</v>
      </c>
      <c r="T17" s="458"/>
    </row>
    <row r="18" spans="1:20" ht="18">
      <c r="A18" s="860">
        <v>2020</v>
      </c>
      <c r="B18" s="859">
        <v>31890</v>
      </c>
      <c r="C18" s="859">
        <v>8255</v>
      </c>
      <c r="D18" s="854">
        <f t="shared" si="4"/>
        <v>40145</v>
      </c>
      <c r="E18" s="855">
        <f>B18/D18</f>
        <v>0.79437040727363306</v>
      </c>
      <c r="F18" s="856">
        <f>C18/D18</f>
        <v>0.20562959272636691</v>
      </c>
      <c r="G18" s="536"/>
      <c r="H18" s="458"/>
      <c r="I18" s="458"/>
      <c r="K18" s="449"/>
      <c r="N18" s="537">
        <f>AVERAGE(N4:N17)</f>
        <v>0.1374883868663293</v>
      </c>
    </row>
    <row r="19" spans="1:20" ht="18">
      <c r="A19" s="860">
        <v>2021</v>
      </c>
      <c r="B19" s="859">
        <v>38603</v>
      </c>
      <c r="C19" s="859">
        <v>8847</v>
      </c>
      <c r="D19" s="854">
        <f t="shared" si="4"/>
        <v>47450</v>
      </c>
      <c r="E19" s="855">
        <f>B19/D19</f>
        <v>0.8135511064278188</v>
      </c>
      <c r="F19" s="856">
        <f>C19/D19</f>
        <v>0.18644889357218125</v>
      </c>
      <c r="G19" s="536"/>
      <c r="K19" s="449"/>
    </row>
    <row r="20" spans="1:20" ht="18">
      <c r="A20" s="860">
        <v>2022</v>
      </c>
      <c r="B20" s="859">
        <v>44773</v>
      </c>
      <c r="C20" s="859">
        <v>4822</v>
      </c>
      <c r="D20" s="854">
        <v>49595</v>
      </c>
      <c r="E20" s="855">
        <v>0.90277245690089725</v>
      </c>
      <c r="F20" s="856">
        <v>9.7227543099102726E-2</v>
      </c>
      <c r="G20" s="536"/>
      <c r="K20" s="449"/>
      <c r="P20" s="383"/>
      <c r="Q20" s="383"/>
      <c r="R20" s="383"/>
      <c r="S20" s="383"/>
    </row>
    <row r="21" spans="1:20" ht="18">
      <c r="A21" s="860" t="str">
        <f>+'Resumen EEp'!O9</f>
        <v>Ene-Jun.23</v>
      </c>
      <c r="B21" s="1613">
        <v>23042</v>
      </c>
      <c r="C21" s="859">
        <v>302</v>
      </c>
      <c r="D21" s="854">
        <f t="shared" si="4"/>
        <v>23344</v>
      </c>
      <c r="E21" s="855">
        <f>B21/D21</f>
        <v>0.98706305688827967</v>
      </c>
      <c r="F21" s="856">
        <f>C21/D21</f>
        <v>1.2936943111720356E-2</v>
      </c>
      <c r="K21" s="449"/>
      <c r="M21" s="383">
        <v>6037635975.8900003</v>
      </c>
      <c r="P21" s="383"/>
      <c r="Q21" s="383"/>
      <c r="R21" s="383"/>
      <c r="S21" s="383"/>
    </row>
    <row r="22" spans="1:20" ht="18">
      <c r="A22" s="777" t="s">
        <v>1</v>
      </c>
      <c r="B22" s="748">
        <f>SUM(B5:B21)</f>
        <v>503023</v>
      </c>
      <c r="C22" s="748">
        <f>SUM(C5:C21)</f>
        <v>27635</v>
      </c>
      <c r="D22" s="748">
        <f>SUM(D5:D21)</f>
        <v>530658</v>
      </c>
      <c r="E22" s="861">
        <f>AVERAGE(E5:E21)</f>
        <v>0.95905973269903388</v>
      </c>
      <c r="F22" s="862">
        <f>AVERAGE(F5:F21)</f>
        <v>4.0940267300966046E-2</v>
      </c>
      <c r="K22" s="449"/>
      <c r="M22" s="383">
        <v>4477341</v>
      </c>
      <c r="P22" s="383"/>
      <c r="Q22" s="383"/>
      <c r="R22" s="383"/>
      <c r="S22" s="383"/>
    </row>
    <row r="23" spans="1:20" ht="18">
      <c r="A23" s="1330" t="s">
        <v>1057</v>
      </c>
      <c r="B23" s="1331"/>
      <c r="C23" s="1331"/>
      <c r="D23" s="1332"/>
      <c r="E23" s="1333"/>
      <c r="F23" s="1333"/>
      <c r="K23" s="449"/>
      <c r="L23" s="383" t="s">
        <v>783</v>
      </c>
      <c r="M23" s="447">
        <f>+M21/M22</f>
        <v>1348.4869648950125</v>
      </c>
      <c r="P23" s="383"/>
      <c r="Q23" s="383"/>
      <c r="R23" s="383"/>
      <c r="S23" s="383"/>
    </row>
    <row r="24" spans="1:20">
      <c r="K24" s="449"/>
      <c r="P24" s="383"/>
      <c r="Q24" s="383"/>
      <c r="R24" s="383"/>
      <c r="S24" s="383"/>
    </row>
    <row r="25" spans="1:20">
      <c r="K25" s="449"/>
      <c r="P25" s="383"/>
      <c r="Q25" s="383"/>
      <c r="R25" s="383"/>
      <c r="S25" s="383"/>
    </row>
    <row r="26" spans="1:20">
      <c r="K26" s="449"/>
      <c r="P26" s="383"/>
      <c r="Q26" s="383"/>
      <c r="R26" s="383"/>
      <c r="S26" s="383"/>
    </row>
    <row r="27" spans="1:20">
      <c r="K27" s="449"/>
      <c r="P27" s="383"/>
      <c r="Q27" s="383"/>
      <c r="R27" s="383"/>
      <c r="S27" s="383"/>
    </row>
    <row r="28" spans="1:20">
      <c r="K28" s="449"/>
      <c r="P28" s="383"/>
      <c r="Q28" s="383"/>
      <c r="R28" s="383"/>
      <c r="S28" s="383"/>
    </row>
    <row r="29" spans="1:20">
      <c r="K29" s="449"/>
      <c r="P29" s="383"/>
      <c r="Q29" s="383"/>
      <c r="R29" s="383"/>
      <c r="S29" s="383"/>
    </row>
    <row r="30" spans="1:20">
      <c r="K30" s="449"/>
    </row>
    <row r="31" spans="1:20">
      <c r="K31" s="449"/>
    </row>
    <row r="32" spans="1:20">
      <c r="K32" s="449"/>
    </row>
    <row r="33" spans="11:11">
      <c r="K33" s="449"/>
    </row>
    <row r="34" spans="11:11">
      <c r="K34" s="449"/>
    </row>
    <row r="35" spans="11:11">
      <c r="K35" s="449"/>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R51"/>
  <sheetViews>
    <sheetView showGridLines="0" view="pageBreakPreview" zoomScale="70" zoomScaleNormal="100" zoomScaleSheetLayoutView="70" workbookViewId="0">
      <selection activeCell="A6" sqref="A6:J27"/>
    </sheetView>
  </sheetViews>
  <sheetFormatPr baseColWidth="10" defaultColWidth="11.42578125" defaultRowHeight="14.25"/>
  <cols>
    <col min="1" max="1" width="16.5703125" style="383" customWidth="1"/>
    <col min="2" max="2" width="11.42578125" style="383" customWidth="1"/>
    <col min="3" max="3" width="10.85546875" style="383" customWidth="1"/>
    <col min="4" max="4" width="11.42578125" style="383" customWidth="1"/>
    <col min="5" max="5" width="12" style="383" customWidth="1"/>
    <col min="6" max="6" width="12.28515625" style="383" customWidth="1"/>
    <col min="7" max="7" width="11.5703125" style="383" customWidth="1"/>
    <col min="8" max="8" width="12.28515625" style="383" customWidth="1"/>
    <col min="9" max="9" width="12.85546875" style="383" customWidth="1"/>
    <col min="10" max="10" width="13.42578125" style="383" hidden="1" customWidth="1"/>
    <col min="11" max="11" width="13.85546875" style="383" customWidth="1"/>
    <col min="12" max="12" width="13.42578125" style="383" customWidth="1"/>
    <col min="13" max="13" width="12.85546875" style="383" customWidth="1"/>
    <col min="14" max="14" width="13.42578125" style="383" customWidth="1"/>
    <col min="15" max="15" width="14.140625" style="383" customWidth="1"/>
    <col min="16" max="16" width="14.28515625" style="383" customWidth="1"/>
    <col min="17" max="17" width="13.7109375" style="383" customWidth="1"/>
    <col min="18" max="18" width="14.28515625" style="383" customWidth="1"/>
    <col min="19" max="19" width="14.85546875" style="383" customWidth="1"/>
    <col min="20" max="20" width="15.5703125" style="383" customWidth="1"/>
    <col min="21" max="21" width="6.7109375" style="383" customWidth="1"/>
    <col min="22" max="22" width="14.140625" style="383" customWidth="1"/>
    <col min="23" max="16384" width="11.42578125" style="383"/>
  </cols>
  <sheetData>
    <row r="1" spans="1:37" s="708" customFormat="1" ht="81.75" customHeight="1">
      <c r="A1" s="2091" t="s">
        <v>722</v>
      </c>
      <c r="B1" s="2091"/>
      <c r="C1" s="2091"/>
      <c r="D1" s="2091"/>
      <c r="E1" s="2091"/>
      <c r="F1" s="2091"/>
      <c r="G1" s="2091"/>
      <c r="H1" s="2091"/>
      <c r="I1" s="2091"/>
      <c r="J1" s="2091"/>
      <c r="K1" s="2091"/>
      <c r="L1" s="2091"/>
      <c r="M1" s="2091"/>
      <c r="N1" s="2091"/>
      <c r="O1" s="2091"/>
      <c r="P1" s="2091"/>
      <c r="Q1" s="2091"/>
      <c r="R1" s="2091"/>
      <c r="S1" s="2091"/>
      <c r="T1" s="2091"/>
    </row>
    <row r="2" spans="1:37" ht="22.5" customHeight="1">
      <c r="A2" s="2091" t="str">
        <f>+'Resumen EEp'!O2</f>
        <v>Período:  Diciembre 2007 - Junio 2023</v>
      </c>
      <c r="B2" s="2091"/>
      <c r="C2" s="2091"/>
      <c r="D2" s="2091"/>
      <c r="E2" s="2091"/>
      <c r="F2" s="2091"/>
      <c r="G2" s="2091"/>
      <c r="H2" s="2091"/>
      <c r="I2" s="2091"/>
      <c r="J2" s="2091"/>
      <c r="K2" s="2091"/>
      <c r="L2" s="2091"/>
      <c r="M2" s="2091"/>
      <c r="N2" s="2091"/>
      <c r="O2" s="2091"/>
      <c r="P2" s="2091"/>
      <c r="Q2" s="2091"/>
      <c r="R2" s="2091"/>
      <c r="S2" s="2091"/>
      <c r="T2" s="2091"/>
    </row>
    <row r="3" spans="1:37" ht="21.75" customHeight="1">
      <c r="A3" s="2092"/>
      <c r="B3" s="2092"/>
      <c r="C3" s="2092"/>
      <c r="D3" s="2092"/>
      <c r="E3" s="2092"/>
      <c r="F3" s="2092"/>
      <c r="G3" s="2092"/>
      <c r="H3" s="2092"/>
      <c r="I3" s="2092"/>
      <c r="J3" s="2092"/>
      <c r="K3" s="2092"/>
      <c r="L3" s="2092"/>
      <c r="M3" s="2092"/>
      <c r="N3" s="2092"/>
      <c r="O3" s="2092"/>
      <c r="P3" s="2092"/>
      <c r="Q3" s="2092"/>
      <c r="R3" s="2092"/>
      <c r="S3" s="2092"/>
      <c r="T3" s="2093"/>
    </row>
    <row r="4" spans="1:37" s="690" customFormat="1" ht="49.5" customHeight="1">
      <c r="A4" s="763" t="s">
        <v>148</v>
      </c>
      <c r="B4" s="764" t="s">
        <v>168</v>
      </c>
      <c r="C4" s="764" t="s">
        <v>167</v>
      </c>
      <c r="D4" s="764" t="s">
        <v>166</v>
      </c>
      <c r="E4" s="764" t="s">
        <v>165</v>
      </c>
      <c r="F4" s="764" t="s">
        <v>164</v>
      </c>
      <c r="G4" s="764" t="s">
        <v>163</v>
      </c>
      <c r="H4" s="764" t="s">
        <v>162</v>
      </c>
      <c r="I4" s="764" t="s">
        <v>161</v>
      </c>
      <c r="J4" s="764" t="s">
        <v>160</v>
      </c>
      <c r="K4" s="764" t="s">
        <v>159</v>
      </c>
      <c r="L4" s="764" t="s">
        <v>158</v>
      </c>
      <c r="M4" s="764" t="s">
        <v>157</v>
      </c>
      <c r="N4" s="764" t="s">
        <v>156</v>
      </c>
      <c r="O4" s="764" t="s">
        <v>155</v>
      </c>
      <c r="P4" s="764" t="s">
        <v>154</v>
      </c>
      <c r="Q4" s="764" t="s">
        <v>153</v>
      </c>
      <c r="R4" s="764" t="s">
        <v>152</v>
      </c>
      <c r="S4" s="764" t="s">
        <v>151</v>
      </c>
      <c r="T4" s="765" t="s">
        <v>150</v>
      </c>
      <c r="U4" s="383"/>
    </row>
    <row r="5" spans="1:37" ht="16.5" thickBot="1">
      <c r="A5" s="863">
        <v>2007</v>
      </c>
      <c r="B5" s="864">
        <v>5248</v>
      </c>
      <c r="C5" s="864">
        <v>259</v>
      </c>
      <c r="D5" s="864">
        <v>1131</v>
      </c>
      <c r="E5" s="864">
        <v>112</v>
      </c>
      <c r="F5" s="864">
        <v>54</v>
      </c>
      <c r="G5" s="864">
        <v>1402</v>
      </c>
      <c r="H5" s="864">
        <v>67</v>
      </c>
      <c r="I5" s="864">
        <v>271</v>
      </c>
      <c r="J5" s="864">
        <v>0</v>
      </c>
      <c r="K5" s="865">
        <f>SUM(B5:J5)</f>
        <v>8544</v>
      </c>
      <c r="L5" s="1648">
        <f>B5/K5</f>
        <v>0.61423220973782766</v>
      </c>
      <c r="M5" s="1648">
        <f>C5/K5</f>
        <v>3.031367041198502E-2</v>
      </c>
      <c r="N5" s="1648">
        <f>D5/K5</f>
        <v>0.13237359550561797</v>
      </c>
      <c r="O5" s="1648">
        <f>E5/K5</f>
        <v>1.3108614232209739E-2</v>
      </c>
      <c r="P5" s="1648">
        <f>F5/K5</f>
        <v>6.3202247191011234E-3</v>
      </c>
      <c r="Q5" s="1648">
        <f>G5/K5</f>
        <v>0.16409176029962547</v>
      </c>
      <c r="R5" s="1648">
        <f>H5/K5</f>
        <v>7.8417602996254682E-3</v>
      </c>
      <c r="S5" s="1648">
        <f>I5/K5</f>
        <v>3.1718164794007492E-2</v>
      </c>
      <c r="T5" s="1649">
        <f>J5/K5</f>
        <v>0</v>
      </c>
      <c r="W5" s="1326" t="s">
        <v>757</v>
      </c>
      <c r="X5" s="1329" t="s">
        <v>168</v>
      </c>
      <c r="Y5" s="1329" t="s">
        <v>167</v>
      </c>
      <c r="Z5" s="1329" t="s">
        <v>166</v>
      </c>
      <c r="AA5" s="1329" t="s">
        <v>165</v>
      </c>
      <c r="AB5" s="1329" t="s">
        <v>164</v>
      </c>
      <c r="AC5" s="1329" t="s">
        <v>163</v>
      </c>
      <c r="AD5" s="1329" t="s">
        <v>162</v>
      </c>
      <c r="AE5" s="1329" t="s">
        <v>161</v>
      </c>
    </row>
    <row r="6" spans="1:37" ht="17.25" customHeight="1" thickBot="1">
      <c r="A6" s="866">
        <v>2008</v>
      </c>
      <c r="B6" s="864">
        <v>5249</v>
      </c>
      <c r="C6" s="864">
        <v>457</v>
      </c>
      <c r="D6" s="864">
        <v>2480</v>
      </c>
      <c r="E6" s="864">
        <v>167</v>
      </c>
      <c r="F6" s="864">
        <v>61</v>
      </c>
      <c r="G6" s="864">
        <v>2135</v>
      </c>
      <c r="H6" s="864">
        <v>47</v>
      </c>
      <c r="I6" s="864">
        <v>381</v>
      </c>
      <c r="J6" s="864">
        <v>0</v>
      </c>
      <c r="K6" s="865">
        <f>SUM(B6:J6)</f>
        <v>10977</v>
      </c>
      <c r="L6" s="1648">
        <f>B6/K6</f>
        <v>0.47818165254623302</v>
      </c>
      <c r="M6" s="1648">
        <f>C6/K6</f>
        <v>4.1632504327229661E-2</v>
      </c>
      <c r="N6" s="1648">
        <f>D6/K6</f>
        <v>0.22592693814339074</v>
      </c>
      <c r="O6" s="1648">
        <f>E6/K6</f>
        <v>1.5213628495946069E-2</v>
      </c>
      <c r="P6" s="1648">
        <f>F6/K6</f>
        <v>5.5570738817527559E-3</v>
      </c>
      <c r="Q6" s="1648">
        <f>G6/K6</f>
        <v>0.19449758586134644</v>
      </c>
      <c r="R6" s="1648">
        <f>H6/K6</f>
        <v>4.2816798761045822E-3</v>
      </c>
      <c r="S6" s="1648">
        <f>I6/K6</f>
        <v>3.4708936867996719E-2</v>
      </c>
      <c r="T6" s="1649">
        <f>J6/K6</f>
        <v>0</v>
      </c>
      <c r="W6" s="1328" t="s">
        <v>758</v>
      </c>
      <c r="X6" s="1329">
        <v>1622</v>
      </c>
      <c r="Y6" s="1329">
        <v>95</v>
      </c>
      <c r="Z6" s="1329">
        <v>725</v>
      </c>
      <c r="AA6" s="1594">
        <v>121</v>
      </c>
      <c r="AB6" s="1329">
        <v>23</v>
      </c>
      <c r="AC6" s="1329">
        <v>594</v>
      </c>
      <c r="AD6" s="1329">
        <v>51</v>
      </c>
      <c r="AE6" s="1329">
        <v>241</v>
      </c>
    </row>
    <row r="7" spans="1:37" ht="16.5" thickBot="1">
      <c r="A7" s="863">
        <v>2009</v>
      </c>
      <c r="B7" s="864">
        <v>5951</v>
      </c>
      <c r="C7" s="864">
        <v>466</v>
      </c>
      <c r="D7" s="864">
        <v>3922</v>
      </c>
      <c r="E7" s="864">
        <v>308</v>
      </c>
      <c r="F7" s="864">
        <v>128</v>
      </c>
      <c r="G7" s="864">
        <v>2899</v>
      </c>
      <c r="H7" s="864">
        <v>159</v>
      </c>
      <c r="I7" s="864">
        <v>850</v>
      </c>
      <c r="J7" s="864">
        <v>0</v>
      </c>
      <c r="K7" s="865">
        <f>SUM(B7:J7)</f>
        <v>14683</v>
      </c>
      <c r="L7" s="1648">
        <f>B7/K7</f>
        <v>0.40529864469113941</v>
      </c>
      <c r="M7" s="1648">
        <f>C7/K7</f>
        <v>3.1737383368521423E-2</v>
      </c>
      <c r="N7" s="1648">
        <f>D7/K7</f>
        <v>0.26711162568957297</v>
      </c>
      <c r="O7" s="1648">
        <f>E7/K7</f>
        <v>2.0976639651297417E-2</v>
      </c>
      <c r="P7" s="1648">
        <f>F7/K7</f>
        <v>8.7175645304093177E-3</v>
      </c>
      <c r="Q7" s="1648">
        <f>G7/K7</f>
        <v>0.19743921541919227</v>
      </c>
      <c r="R7" s="1648">
        <f>H7/K7</f>
        <v>1.0828849690117824E-2</v>
      </c>
      <c r="S7" s="1648">
        <f>I7/K7</f>
        <v>5.7890076959749369E-2</v>
      </c>
      <c r="T7" s="1649">
        <f>J7/K7</f>
        <v>0</v>
      </c>
      <c r="W7" s="1328" t="s">
        <v>759</v>
      </c>
      <c r="X7" s="1329">
        <v>1640</v>
      </c>
      <c r="Y7" s="1329">
        <v>102</v>
      </c>
      <c r="Z7" s="1329">
        <v>767</v>
      </c>
      <c r="AA7" s="1594">
        <v>126</v>
      </c>
      <c r="AB7" s="1329">
        <v>29</v>
      </c>
      <c r="AC7" s="1329">
        <v>640</v>
      </c>
      <c r="AD7" s="1329">
        <v>51</v>
      </c>
      <c r="AE7" s="1329">
        <v>268</v>
      </c>
    </row>
    <row r="8" spans="1:37" ht="16.5" thickBot="1">
      <c r="A8" s="866">
        <v>2010</v>
      </c>
      <c r="B8" s="864">
        <v>6247</v>
      </c>
      <c r="C8" s="864">
        <v>524</v>
      </c>
      <c r="D8" s="864">
        <v>4790</v>
      </c>
      <c r="E8" s="864">
        <v>428</v>
      </c>
      <c r="F8" s="864">
        <v>239</v>
      </c>
      <c r="G8" s="864">
        <v>3860</v>
      </c>
      <c r="H8" s="864">
        <v>234</v>
      </c>
      <c r="I8" s="864">
        <v>1134</v>
      </c>
      <c r="J8" s="864">
        <v>0</v>
      </c>
      <c r="K8" s="865">
        <f>SUM(B8:J8)</f>
        <v>17456</v>
      </c>
      <c r="L8" s="1648">
        <f>B8/K8</f>
        <v>0.35787121906507791</v>
      </c>
      <c r="M8" s="1648">
        <f>C8/K8</f>
        <v>3.0018331805682859E-2</v>
      </c>
      <c r="N8" s="1648">
        <f>D8/K8</f>
        <v>0.27440421631530704</v>
      </c>
      <c r="O8" s="1648">
        <f>E8/K8</f>
        <v>2.451879010082493E-2</v>
      </c>
      <c r="P8" s="1648">
        <f>F8/K8</f>
        <v>1.3691567369385885E-2</v>
      </c>
      <c r="Q8" s="1648">
        <f>G8/K8</f>
        <v>0.22112740604949588</v>
      </c>
      <c r="R8" s="1648">
        <f>H8/K8</f>
        <v>1.3405132905591201E-2</v>
      </c>
      <c r="S8" s="1648">
        <f>I8/K8</f>
        <v>6.4963336388634274E-2</v>
      </c>
      <c r="T8" s="1649">
        <f>J8/K8</f>
        <v>0</v>
      </c>
      <c r="W8" s="1328" t="s">
        <v>760</v>
      </c>
      <c r="X8" s="1329">
        <v>2053</v>
      </c>
      <c r="Y8" s="1329">
        <v>136</v>
      </c>
      <c r="Z8" s="1329">
        <v>964</v>
      </c>
      <c r="AA8" s="1594">
        <v>194</v>
      </c>
      <c r="AB8" s="1329">
        <v>48</v>
      </c>
      <c r="AC8" s="1329">
        <v>765</v>
      </c>
      <c r="AD8" s="1329">
        <v>92</v>
      </c>
      <c r="AE8" s="1329">
        <v>347</v>
      </c>
    </row>
    <row r="9" spans="1:37" ht="18.75" customHeight="1" thickBot="1">
      <c r="A9" s="866">
        <v>2011</v>
      </c>
      <c r="B9" s="864">
        <v>7512</v>
      </c>
      <c r="C9" s="864">
        <v>818</v>
      </c>
      <c r="D9" s="864">
        <v>6018</v>
      </c>
      <c r="E9" s="864">
        <v>681</v>
      </c>
      <c r="F9" s="864">
        <v>471</v>
      </c>
      <c r="G9" s="864">
        <v>5158</v>
      </c>
      <c r="H9" s="864">
        <v>364</v>
      </c>
      <c r="I9" s="864">
        <v>1575</v>
      </c>
      <c r="J9" s="864">
        <v>0</v>
      </c>
      <c r="K9" s="865">
        <f>SUM(B9:J9)</f>
        <v>22597</v>
      </c>
      <c r="L9" s="1648">
        <f>B9/K9</f>
        <v>0.33243350887285922</v>
      </c>
      <c r="M9" s="1648">
        <f>C9/K9</f>
        <v>3.6199495508253306E-2</v>
      </c>
      <c r="N9" s="1648">
        <f>D9/K9</f>
        <v>0.26631853785900783</v>
      </c>
      <c r="O9" s="1648">
        <f>E9/K9</f>
        <v>3.0136743815550735E-2</v>
      </c>
      <c r="P9" s="1648">
        <f>F9/K9</f>
        <v>2.0843474797539497E-2</v>
      </c>
      <c r="Q9" s="1648">
        <f>G9/K9</f>
        <v>0.22826038854715228</v>
      </c>
      <c r="R9" s="1648">
        <f>H9/K9</f>
        <v>1.6108332964552816E-2</v>
      </c>
      <c r="S9" s="1648">
        <f>I9/K9</f>
        <v>6.9699517635084307E-2</v>
      </c>
      <c r="T9" s="1649">
        <f>J9/K9</f>
        <v>0</v>
      </c>
      <c r="W9" s="1328" t="s">
        <v>761</v>
      </c>
      <c r="X9" s="1329">
        <v>1579</v>
      </c>
      <c r="Y9" s="1329">
        <v>98</v>
      </c>
      <c r="Z9" s="1329">
        <v>705</v>
      </c>
      <c r="AA9" s="1594">
        <v>104</v>
      </c>
      <c r="AB9" s="1329">
        <v>27</v>
      </c>
      <c r="AC9" s="1329">
        <v>610</v>
      </c>
      <c r="AD9" s="1329">
        <v>58</v>
      </c>
      <c r="AE9" s="1329">
        <v>235</v>
      </c>
    </row>
    <row r="10" spans="1:37" ht="13.5" customHeight="1" thickBot="1">
      <c r="A10" s="866" t="s">
        <v>195</v>
      </c>
      <c r="B10" s="864">
        <v>8554</v>
      </c>
      <c r="C10" s="864">
        <v>1073</v>
      </c>
      <c r="D10" s="864">
        <v>7266</v>
      </c>
      <c r="E10" s="864">
        <v>925</v>
      </c>
      <c r="F10" s="864">
        <v>535</v>
      </c>
      <c r="G10" s="864">
        <v>5902</v>
      </c>
      <c r="H10" s="864">
        <v>474</v>
      </c>
      <c r="I10" s="864">
        <v>1959</v>
      </c>
      <c r="J10" s="864">
        <v>0</v>
      </c>
      <c r="K10" s="865">
        <f t="shared" ref="K10:K21" si="0">SUM(B10:J10)</f>
        <v>26688</v>
      </c>
      <c r="L10" s="1648">
        <f t="shared" ref="L10:L22" si="1">B10/K10</f>
        <v>0.32051858513189446</v>
      </c>
      <c r="M10" s="1648">
        <f t="shared" ref="M10:M15" si="2">C10/K10</f>
        <v>4.0205335731414868E-2</v>
      </c>
      <c r="N10" s="1648">
        <f t="shared" ref="N10:N15" si="3">D10/K10</f>
        <v>0.27225719424460432</v>
      </c>
      <c r="O10" s="1648">
        <f t="shared" ref="O10:O15" si="4">E10/K10</f>
        <v>3.4659772182254196E-2</v>
      </c>
      <c r="P10" s="1648">
        <f t="shared" ref="P10:P15" si="5">F10/K10</f>
        <v>2.0046462829736211E-2</v>
      </c>
      <c r="Q10" s="1648">
        <f t="shared" ref="Q10:Q15" si="6">G10/K10</f>
        <v>0.2211480815347722</v>
      </c>
      <c r="R10" s="1648">
        <f t="shared" ref="R10:R15" si="7">H10/K10</f>
        <v>1.7760791366906475E-2</v>
      </c>
      <c r="S10" s="1648">
        <f t="shared" ref="S10:S15" si="8">I10/K10</f>
        <v>7.3403776978417268E-2</v>
      </c>
      <c r="T10" s="1649">
        <f t="shared" ref="T10:T15" si="9">J10/K10</f>
        <v>0</v>
      </c>
      <c r="W10" s="1328" t="s">
        <v>790</v>
      </c>
      <c r="X10" s="1329">
        <v>2035</v>
      </c>
      <c r="Y10" s="1329">
        <v>102</v>
      </c>
      <c r="Z10" s="1329">
        <v>858</v>
      </c>
      <c r="AA10" s="1594">
        <v>185</v>
      </c>
      <c r="AB10" s="1329">
        <v>41</v>
      </c>
      <c r="AC10" s="1329">
        <v>750</v>
      </c>
      <c r="AD10" s="1329">
        <v>56</v>
      </c>
      <c r="AE10" s="1329">
        <v>277</v>
      </c>
    </row>
    <row r="11" spans="1:37" s="458" customFormat="1" ht="16.5" thickBot="1">
      <c r="A11" s="866" t="s">
        <v>219</v>
      </c>
      <c r="B11" s="864">
        <v>9093</v>
      </c>
      <c r="C11" s="864">
        <v>1147</v>
      </c>
      <c r="D11" s="864">
        <v>8256</v>
      </c>
      <c r="E11" s="864">
        <v>933</v>
      </c>
      <c r="F11" s="864">
        <v>584</v>
      </c>
      <c r="G11" s="864">
        <v>5913</v>
      </c>
      <c r="H11" s="864">
        <v>417</v>
      </c>
      <c r="I11" s="864">
        <v>2292</v>
      </c>
      <c r="J11" s="864">
        <v>0</v>
      </c>
      <c r="K11" s="865">
        <f t="shared" si="0"/>
        <v>28635</v>
      </c>
      <c r="L11" s="1648">
        <f t="shared" si="1"/>
        <v>0.31754845468831849</v>
      </c>
      <c r="M11" s="1648">
        <f t="shared" si="2"/>
        <v>4.0055875676619522E-2</v>
      </c>
      <c r="N11" s="1648">
        <f t="shared" si="3"/>
        <v>0.28831849135673127</v>
      </c>
      <c r="O11" s="1648">
        <f t="shared" si="4"/>
        <v>3.2582503928758513E-2</v>
      </c>
      <c r="P11" s="1648">
        <f t="shared" si="5"/>
        <v>2.0394621966125372E-2</v>
      </c>
      <c r="Q11" s="1648">
        <f t="shared" si="6"/>
        <v>0.20649554740701939</v>
      </c>
      <c r="R11" s="1648">
        <f t="shared" si="7"/>
        <v>1.4562598218962807E-2</v>
      </c>
      <c r="S11" s="1648">
        <f t="shared" si="8"/>
        <v>8.0041906757464643E-2</v>
      </c>
      <c r="T11" s="1649">
        <f t="shared" si="9"/>
        <v>0</v>
      </c>
      <c r="U11" s="383"/>
      <c r="W11" s="1328" t="s">
        <v>793</v>
      </c>
      <c r="X11" s="1329">
        <v>1772</v>
      </c>
      <c r="Y11" s="1329">
        <v>112</v>
      </c>
      <c r="Z11" s="1329">
        <v>844</v>
      </c>
      <c r="AA11" s="1594">
        <v>146</v>
      </c>
      <c r="AB11" s="1329">
        <v>30</v>
      </c>
      <c r="AC11" s="1329">
        <v>678</v>
      </c>
      <c r="AD11" s="1329">
        <v>62</v>
      </c>
      <c r="AE11" s="1329">
        <v>286</v>
      </c>
      <c r="AI11" s="383"/>
      <c r="AJ11" s="383"/>
      <c r="AK11" s="383"/>
    </row>
    <row r="12" spans="1:37" s="458" customFormat="1" ht="15.75">
      <c r="A12" s="866" t="s">
        <v>223</v>
      </c>
      <c r="B12" s="864">
        <v>10098</v>
      </c>
      <c r="C12" s="864">
        <v>1346</v>
      </c>
      <c r="D12" s="864">
        <v>8494</v>
      </c>
      <c r="E12" s="864">
        <v>1003</v>
      </c>
      <c r="F12" s="864">
        <v>627</v>
      </c>
      <c r="G12" s="864">
        <v>6354</v>
      </c>
      <c r="H12" s="864">
        <v>518</v>
      </c>
      <c r="I12" s="864">
        <v>2592</v>
      </c>
      <c r="J12" s="864">
        <v>0</v>
      </c>
      <c r="K12" s="865">
        <f t="shared" si="0"/>
        <v>31032</v>
      </c>
      <c r="L12" s="1648">
        <f t="shared" si="1"/>
        <v>0.32540603248259858</v>
      </c>
      <c r="M12" s="1648">
        <f t="shared" si="2"/>
        <v>4.337458107759732E-2</v>
      </c>
      <c r="N12" s="1648">
        <f t="shared" si="3"/>
        <v>0.27371745295179167</v>
      </c>
      <c r="O12" s="1648">
        <f t="shared" si="4"/>
        <v>3.2321474606857435E-2</v>
      </c>
      <c r="P12" s="1648">
        <f t="shared" si="5"/>
        <v>2.0204949729311677E-2</v>
      </c>
      <c r="Q12" s="1648">
        <f t="shared" si="6"/>
        <v>0.20475638051044084</v>
      </c>
      <c r="R12" s="1648">
        <f t="shared" si="7"/>
        <v>1.6692446506831656E-2</v>
      </c>
      <c r="S12" s="1648">
        <f t="shared" si="8"/>
        <v>8.3526682134570762E-2</v>
      </c>
      <c r="T12" s="1649">
        <f t="shared" si="9"/>
        <v>0</v>
      </c>
      <c r="U12" s="383"/>
      <c r="X12" s="458">
        <f t="shared" ref="X12:AE12" si="10">SUM(X6:X11)</f>
        <v>10701</v>
      </c>
      <c r="Y12" s="458">
        <f t="shared" si="10"/>
        <v>645</v>
      </c>
      <c r="Z12" s="458">
        <f t="shared" si="10"/>
        <v>4863</v>
      </c>
      <c r="AA12" s="458">
        <f t="shared" si="10"/>
        <v>876</v>
      </c>
      <c r="AB12" s="458">
        <f t="shared" si="10"/>
        <v>198</v>
      </c>
      <c r="AC12" s="458">
        <f t="shared" si="10"/>
        <v>4037</v>
      </c>
      <c r="AD12" s="458">
        <f t="shared" si="10"/>
        <v>370</v>
      </c>
      <c r="AE12" s="458">
        <f t="shared" si="10"/>
        <v>1654</v>
      </c>
    </row>
    <row r="13" spans="1:37" s="458" customFormat="1" ht="15.75">
      <c r="A13" s="866" t="s">
        <v>390</v>
      </c>
      <c r="B13" s="864">
        <v>11104</v>
      </c>
      <c r="C13" s="864">
        <v>1417</v>
      </c>
      <c r="D13" s="864">
        <v>9714</v>
      </c>
      <c r="E13" s="864">
        <v>1229</v>
      </c>
      <c r="F13" s="864">
        <v>451</v>
      </c>
      <c r="G13" s="864">
        <v>7190</v>
      </c>
      <c r="H13" s="864">
        <v>574</v>
      </c>
      <c r="I13" s="864">
        <v>2870</v>
      </c>
      <c r="J13" s="864">
        <v>0</v>
      </c>
      <c r="K13" s="865">
        <f t="shared" si="0"/>
        <v>34549</v>
      </c>
      <c r="L13" s="1648">
        <f t="shared" si="1"/>
        <v>0.32139859330226633</v>
      </c>
      <c r="M13" s="1648">
        <f t="shared" si="2"/>
        <v>4.1014211699325592E-2</v>
      </c>
      <c r="N13" s="1648">
        <f t="shared" si="3"/>
        <v>0.28116588034385942</v>
      </c>
      <c r="O13" s="1648">
        <f t="shared" si="4"/>
        <v>3.5572664910706535E-2</v>
      </c>
      <c r="P13" s="1648">
        <f t="shared" si="5"/>
        <v>1.305392341312339E-2</v>
      </c>
      <c r="Q13" s="1648">
        <f t="shared" si="6"/>
        <v>0.20811022026686735</v>
      </c>
      <c r="R13" s="1648">
        <f t="shared" si="7"/>
        <v>1.6614084343975224E-2</v>
      </c>
      <c r="S13" s="1648">
        <f t="shared" si="8"/>
        <v>8.3070421719876122E-2</v>
      </c>
      <c r="T13" s="1649">
        <f t="shared" si="9"/>
        <v>0</v>
      </c>
      <c r="U13" s="383"/>
    </row>
    <row r="14" spans="1:37" s="458" customFormat="1" ht="15.75">
      <c r="A14" s="866" t="s">
        <v>416</v>
      </c>
      <c r="B14" s="864">
        <v>13004</v>
      </c>
      <c r="C14" s="864">
        <v>1848</v>
      </c>
      <c r="D14" s="864">
        <v>10279</v>
      </c>
      <c r="E14" s="864">
        <v>1386</v>
      </c>
      <c r="F14" s="864">
        <v>557</v>
      </c>
      <c r="G14" s="864">
        <v>7820</v>
      </c>
      <c r="H14" s="864">
        <v>635</v>
      </c>
      <c r="I14" s="864">
        <v>3327</v>
      </c>
      <c r="J14" s="864">
        <v>0</v>
      </c>
      <c r="K14" s="865">
        <f t="shared" si="0"/>
        <v>38856</v>
      </c>
      <c r="L14" s="1648">
        <f t="shared" si="1"/>
        <v>0.33467160798847023</v>
      </c>
      <c r="M14" s="1648">
        <f t="shared" si="2"/>
        <v>4.7560222359481159E-2</v>
      </c>
      <c r="N14" s="1648">
        <f t="shared" si="3"/>
        <v>0.26454086884908379</v>
      </c>
      <c r="O14" s="1648">
        <f t="shared" si="4"/>
        <v>3.5670166769610871E-2</v>
      </c>
      <c r="P14" s="1648">
        <f t="shared" si="5"/>
        <v>1.4334980440601193E-2</v>
      </c>
      <c r="Q14" s="1648">
        <f t="shared" si="6"/>
        <v>0.20125591929174388</v>
      </c>
      <c r="R14" s="1648">
        <f t="shared" si="7"/>
        <v>1.6342392423306568E-2</v>
      </c>
      <c r="S14" s="1648">
        <f t="shared" si="8"/>
        <v>8.5623841877702292E-2</v>
      </c>
      <c r="T14" s="1649">
        <f t="shared" si="9"/>
        <v>0</v>
      </c>
      <c r="U14" s="383"/>
    </row>
    <row r="15" spans="1:37" s="458" customFormat="1" ht="18.75" customHeight="1">
      <c r="A15" s="866" t="s">
        <v>421</v>
      </c>
      <c r="B15" s="864">
        <v>14295</v>
      </c>
      <c r="C15" s="864">
        <v>2006</v>
      </c>
      <c r="D15" s="864">
        <v>10762</v>
      </c>
      <c r="E15" s="864">
        <v>1529</v>
      </c>
      <c r="F15" s="864">
        <v>713</v>
      </c>
      <c r="G15" s="864">
        <v>7971</v>
      </c>
      <c r="H15" s="864">
        <v>693</v>
      </c>
      <c r="I15" s="864">
        <v>3520</v>
      </c>
      <c r="J15" s="864">
        <v>0</v>
      </c>
      <c r="K15" s="865">
        <f t="shared" si="0"/>
        <v>41489</v>
      </c>
      <c r="L15" s="1648">
        <f t="shared" si="1"/>
        <v>0.34454915760804067</v>
      </c>
      <c r="M15" s="1648">
        <f t="shared" si="2"/>
        <v>4.8350165104003473E-2</v>
      </c>
      <c r="N15" s="1648">
        <f t="shared" si="3"/>
        <v>0.25939405625587503</v>
      </c>
      <c r="O15" s="1648">
        <f t="shared" si="4"/>
        <v>3.6853141796620789E-2</v>
      </c>
      <c r="P15" s="1648">
        <f t="shared" si="5"/>
        <v>1.7185278025500735E-2</v>
      </c>
      <c r="Q15" s="1648">
        <f t="shared" si="6"/>
        <v>0.19212321338186025</v>
      </c>
      <c r="R15" s="1648">
        <f t="shared" si="7"/>
        <v>1.6703222540914459E-2</v>
      </c>
      <c r="S15" s="1648">
        <f t="shared" si="8"/>
        <v>8.4841765287184553E-2</v>
      </c>
      <c r="T15" s="1649">
        <f t="shared" si="9"/>
        <v>0</v>
      </c>
      <c r="U15" s="383"/>
      <c r="V15" s="383"/>
      <c r="W15" s="383"/>
      <c r="X15" s="383"/>
      <c r="Y15" s="383"/>
      <c r="Z15" s="383"/>
      <c r="AA15" s="383"/>
      <c r="AB15" s="383"/>
    </row>
    <row r="16" spans="1:37" s="458" customFormat="1" ht="15.75">
      <c r="A16" s="866" t="s">
        <v>439</v>
      </c>
      <c r="B16" s="864">
        <v>16903</v>
      </c>
      <c r="C16" s="864">
        <v>2403</v>
      </c>
      <c r="D16" s="864">
        <v>10960</v>
      </c>
      <c r="E16" s="864">
        <v>1808</v>
      </c>
      <c r="F16" s="864">
        <v>722</v>
      </c>
      <c r="G16" s="864">
        <v>8122</v>
      </c>
      <c r="H16" s="864">
        <v>830</v>
      </c>
      <c r="I16" s="864">
        <v>3722</v>
      </c>
      <c r="J16" s="864">
        <v>0</v>
      </c>
      <c r="K16" s="865">
        <f t="shared" si="0"/>
        <v>45470</v>
      </c>
      <c r="L16" s="1648">
        <f>B16/K16</f>
        <v>0.37173960853309873</v>
      </c>
      <c r="M16" s="1648">
        <f t="shared" ref="M16:M22" si="11">C16/K16</f>
        <v>5.2848031669232458E-2</v>
      </c>
      <c r="N16" s="1648">
        <f t="shared" ref="N16:N22" si="12">D16/K16</f>
        <v>0.24103804706399823</v>
      </c>
      <c r="O16" s="1648">
        <f t="shared" ref="O16:O22" si="13">E16/K16</f>
        <v>3.9762480756542776E-2</v>
      </c>
      <c r="P16" s="1648">
        <f t="shared" ref="P16:P22" si="14">F16/K16</f>
        <v>1.5878601275566308E-2</v>
      </c>
      <c r="Q16" s="1648">
        <f t="shared" ref="Q16:Q22" si="15">G16/K16</f>
        <v>0.17862326808884979</v>
      </c>
      <c r="R16" s="1648">
        <f t="shared" ref="R16:R22" si="16">H16/K16</f>
        <v>1.8253793710138553E-2</v>
      </c>
      <c r="S16" s="1648">
        <f t="shared" ref="S16:S22" si="17">I16/K16</f>
        <v>8.185616890257312E-2</v>
      </c>
      <c r="T16" s="1649">
        <f t="shared" ref="T16:T22" si="18">J16/K16</f>
        <v>0</v>
      </c>
      <c r="U16" s="383"/>
      <c r="V16" s="383"/>
      <c r="W16" s="383"/>
      <c r="X16" s="383"/>
      <c r="Y16" s="383"/>
      <c r="Z16" s="383"/>
      <c r="AA16" s="383"/>
      <c r="AB16" s="383"/>
    </row>
    <row r="17" spans="1:44" s="458" customFormat="1" ht="15.75">
      <c r="A17" s="866" t="s">
        <v>458</v>
      </c>
      <c r="B17" s="864">
        <v>18434</v>
      </c>
      <c r="C17" s="864">
        <v>1949</v>
      </c>
      <c r="D17" s="864">
        <v>11829</v>
      </c>
      <c r="E17" s="864">
        <v>2244</v>
      </c>
      <c r="F17" s="864">
        <v>854</v>
      </c>
      <c r="G17" s="864">
        <v>8942</v>
      </c>
      <c r="H17" s="864">
        <v>824</v>
      </c>
      <c r="I17" s="864">
        <v>4072</v>
      </c>
      <c r="J17" s="864">
        <v>0</v>
      </c>
      <c r="K17" s="865">
        <f t="shared" si="0"/>
        <v>49148</v>
      </c>
      <c r="L17" s="1648">
        <f>B17/K17</f>
        <v>0.37507121347765932</v>
      </c>
      <c r="M17" s="1648">
        <f t="shared" si="11"/>
        <v>3.965573370228697E-2</v>
      </c>
      <c r="N17" s="1648">
        <f t="shared" si="12"/>
        <v>0.24068120778058111</v>
      </c>
      <c r="O17" s="1648">
        <f t="shared" si="13"/>
        <v>4.5658012533572066E-2</v>
      </c>
      <c r="P17" s="1648">
        <f t="shared" si="14"/>
        <v>1.7376088548872792E-2</v>
      </c>
      <c r="Q17" s="1648">
        <f t="shared" si="15"/>
        <v>0.1819402620655978</v>
      </c>
      <c r="R17" s="1648">
        <f t="shared" si="16"/>
        <v>1.676568731179295E-2</v>
      </c>
      <c r="S17" s="1648">
        <f t="shared" si="17"/>
        <v>8.2851794579637011E-2</v>
      </c>
      <c r="T17" s="1649">
        <f t="shared" si="18"/>
        <v>0</v>
      </c>
      <c r="U17" s="383"/>
      <c r="V17" s="383"/>
      <c r="W17" s="383"/>
      <c r="X17" s="383"/>
      <c r="Y17" s="383"/>
      <c r="Z17" s="383"/>
      <c r="AA17" s="383"/>
      <c r="AB17" s="383"/>
    </row>
    <row r="18" spans="1:44" s="458" customFormat="1" ht="15.75">
      <c r="A18" s="863">
        <v>2020</v>
      </c>
      <c r="B18" s="864">
        <v>16908</v>
      </c>
      <c r="C18" s="864">
        <v>1624</v>
      </c>
      <c r="D18" s="864">
        <v>9095</v>
      </c>
      <c r="E18" s="864">
        <v>1711</v>
      </c>
      <c r="F18" s="864">
        <v>1369</v>
      </c>
      <c r="G18" s="864">
        <v>5073</v>
      </c>
      <c r="H18" s="864">
        <v>833</v>
      </c>
      <c r="I18" s="864">
        <v>3532</v>
      </c>
      <c r="J18" s="864">
        <v>0</v>
      </c>
      <c r="K18" s="865">
        <f t="shared" si="0"/>
        <v>40145</v>
      </c>
      <c r="L18" s="1648">
        <f>B18/K18</f>
        <v>0.4211732469796986</v>
      </c>
      <c r="M18" s="1648">
        <f t="shared" si="11"/>
        <v>4.0453356582388841E-2</v>
      </c>
      <c r="N18" s="1648">
        <f t="shared" si="12"/>
        <v>0.22655374268277495</v>
      </c>
      <c r="O18" s="1648">
        <f t="shared" si="13"/>
        <v>4.2620500685016813E-2</v>
      </c>
      <c r="P18" s="1648">
        <f t="shared" si="14"/>
        <v>3.4101382488479264E-2</v>
      </c>
      <c r="Q18" s="1648">
        <f t="shared" si="15"/>
        <v>0.12636691991530702</v>
      </c>
      <c r="R18" s="1648">
        <f t="shared" si="16"/>
        <v>2.0749782040104622E-2</v>
      </c>
      <c r="S18" s="1648">
        <f t="shared" si="17"/>
        <v>8.7981068626229911E-2</v>
      </c>
      <c r="T18" s="1649">
        <f t="shared" si="18"/>
        <v>0</v>
      </c>
      <c r="U18" s="383"/>
      <c r="V18" s="383"/>
      <c r="W18" s="383"/>
      <c r="X18" s="383"/>
      <c r="Y18" s="383"/>
      <c r="Z18" s="383"/>
      <c r="AA18" s="383"/>
      <c r="AB18" s="383"/>
    </row>
    <row r="19" spans="1:44" s="458" customFormat="1" ht="15.75">
      <c r="A19" s="863">
        <v>2021</v>
      </c>
      <c r="B19" s="864">
        <v>21434</v>
      </c>
      <c r="C19" s="864">
        <v>1874</v>
      </c>
      <c r="D19" s="864">
        <v>10126</v>
      </c>
      <c r="E19" s="864">
        <v>1855</v>
      </c>
      <c r="F19" s="864">
        <v>907</v>
      </c>
      <c r="G19" s="864">
        <v>6664</v>
      </c>
      <c r="H19" s="864">
        <v>795</v>
      </c>
      <c r="I19" s="864">
        <v>3795</v>
      </c>
      <c r="J19" s="864">
        <v>0</v>
      </c>
      <c r="K19" s="865">
        <f>SUM(B19:J19)</f>
        <v>47450</v>
      </c>
      <c r="L19" s="1648">
        <f>B19/K19</f>
        <v>0.45171759747102214</v>
      </c>
      <c r="M19" s="1648">
        <f t="shared" si="11"/>
        <v>3.9494204425711277E-2</v>
      </c>
      <c r="N19" s="1648">
        <f t="shared" si="12"/>
        <v>0.2134035827186512</v>
      </c>
      <c r="O19" s="1648">
        <f t="shared" si="13"/>
        <v>3.909378292939937E-2</v>
      </c>
      <c r="P19" s="1648">
        <f t="shared" si="14"/>
        <v>1.9114857744994732E-2</v>
      </c>
      <c r="Q19" s="1648">
        <f t="shared" si="15"/>
        <v>0.14044257112750264</v>
      </c>
      <c r="R19" s="1648">
        <f t="shared" si="16"/>
        <v>1.6754478398314013E-2</v>
      </c>
      <c r="S19" s="1648">
        <f t="shared" si="17"/>
        <v>7.9978925184404637E-2</v>
      </c>
      <c r="T19" s="1649">
        <f t="shared" si="18"/>
        <v>0</v>
      </c>
      <c r="U19" s="383"/>
      <c r="V19" s="418"/>
      <c r="W19" s="383"/>
      <c r="X19" s="383"/>
      <c r="Y19" s="383"/>
      <c r="Z19" s="383"/>
      <c r="AA19" s="383"/>
      <c r="AB19" s="383"/>
    </row>
    <row r="20" spans="1:44" s="458" customFormat="1" ht="15.75">
      <c r="A20" s="863">
        <v>2022</v>
      </c>
      <c r="B20" s="864">
        <v>22115</v>
      </c>
      <c r="C20" s="864">
        <v>1642</v>
      </c>
      <c r="D20" s="864">
        <v>10022</v>
      </c>
      <c r="E20" s="864">
        <v>1884</v>
      </c>
      <c r="F20" s="864">
        <v>641</v>
      </c>
      <c r="G20" s="864">
        <v>8386</v>
      </c>
      <c r="H20" s="864">
        <v>866</v>
      </c>
      <c r="I20" s="864">
        <v>4039</v>
      </c>
      <c r="J20" s="864"/>
      <c r="K20" s="865">
        <v>49595</v>
      </c>
      <c r="L20" s="1648">
        <v>0.44591188627885875</v>
      </c>
      <c r="M20" s="1648">
        <v>3.3108176227442283E-2</v>
      </c>
      <c r="N20" s="1648">
        <v>0.20207682226030849</v>
      </c>
      <c r="O20" s="1648">
        <v>3.7987700373021474E-2</v>
      </c>
      <c r="P20" s="1648">
        <v>1.2924689988910172E-2</v>
      </c>
      <c r="Q20" s="1648">
        <v>0.16908962597035992</v>
      </c>
      <c r="R20" s="1648">
        <v>1.7461437644923885E-2</v>
      </c>
      <c r="S20" s="1648">
        <v>8.1439661256175022E-2</v>
      </c>
      <c r="T20" s="1649">
        <v>0</v>
      </c>
      <c r="U20" s="383"/>
      <c r="V20" s="383"/>
      <c r="W20" s="383"/>
      <c r="X20" s="383"/>
      <c r="Y20" s="383"/>
      <c r="Z20" s="383"/>
      <c r="AA20" s="383"/>
      <c r="AB20" s="383"/>
      <c r="AC20" s="383"/>
    </row>
    <row r="21" spans="1:44" ht="15.75">
      <c r="A21" s="863" t="str">
        <f>+'Resumen EEp'!O9</f>
        <v>Ene-Jun.23</v>
      </c>
      <c r="B21" s="1334">
        <v>10701</v>
      </c>
      <c r="C21" s="864">
        <v>645</v>
      </c>
      <c r="D21" s="864">
        <v>4863</v>
      </c>
      <c r="E21" s="864">
        <v>876</v>
      </c>
      <c r="F21" s="864">
        <v>198</v>
      </c>
      <c r="G21" s="864">
        <v>4037</v>
      </c>
      <c r="H21" s="864">
        <v>370</v>
      </c>
      <c r="I21" s="864">
        <v>1654</v>
      </c>
      <c r="J21" s="864"/>
      <c r="K21" s="865">
        <f t="shared" si="0"/>
        <v>23344</v>
      </c>
      <c r="L21" s="1648">
        <f>B21/K21</f>
        <v>0.45840472926662096</v>
      </c>
      <c r="M21" s="1648">
        <f t="shared" si="11"/>
        <v>2.7630226182316656E-2</v>
      </c>
      <c r="N21" s="1648">
        <f t="shared" si="12"/>
        <v>0.20831905414667581</v>
      </c>
      <c r="O21" s="1648">
        <f t="shared" si="13"/>
        <v>3.752570253598355E-2</v>
      </c>
      <c r="P21" s="1648">
        <f t="shared" si="14"/>
        <v>8.4818368745716247E-3</v>
      </c>
      <c r="Q21" s="1648">
        <f t="shared" si="15"/>
        <v>0.17293522960932145</v>
      </c>
      <c r="R21" s="1648">
        <f t="shared" si="16"/>
        <v>1.5849897189856067E-2</v>
      </c>
      <c r="S21" s="1648">
        <f t="shared" si="17"/>
        <v>7.0853324194653872E-2</v>
      </c>
      <c r="T21" s="1649">
        <f>J21/K21</f>
        <v>0</v>
      </c>
      <c r="V21" s="383">
        <f>+K21-'V.4.2.NA. Reportes ARL'!D21</f>
        <v>0</v>
      </c>
      <c r="AI21" s="458"/>
      <c r="AJ21" s="458"/>
      <c r="AK21" s="458"/>
      <c r="AL21" s="458"/>
      <c r="AM21" s="458"/>
      <c r="AN21" s="458"/>
      <c r="AO21" s="458"/>
      <c r="AP21" s="458"/>
      <c r="AQ21" s="458"/>
      <c r="AR21" s="458"/>
    </row>
    <row r="22" spans="1:44" ht="15.75">
      <c r="A22" s="867" t="s">
        <v>88</v>
      </c>
      <c r="B22" s="868">
        <f t="shared" ref="B22:K22" si="19">SUM(B5:B21)</f>
        <v>202850</v>
      </c>
      <c r="C22" s="868">
        <f t="shared" si="19"/>
        <v>21498</v>
      </c>
      <c r="D22" s="868">
        <f t="shared" si="19"/>
        <v>130007</v>
      </c>
      <c r="E22" s="868">
        <f t="shared" si="19"/>
        <v>19079</v>
      </c>
      <c r="F22" s="868">
        <f t="shared" si="19"/>
        <v>9111</v>
      </c>
      <c r="G22" s="868">
        <f t="shared" si="19"/>
        <v>97828</v>
      </c>
      <c r="H22" s="868">
        <f t="shared" si="19"/>
        <v>8700</v>
      </c>
      <c r="I22" s="868">
        <f t="shared" si="19"/>
        <v>41585</v>
      </c>
      <c r="J22" s="868">
        <f t="shared" si="19"/>
        <v>0</v>
      </c>
      <c r="K22" s="868">
        <f t="shared" si="19"/>
        <v>530658</v>
      </c>
      <c r="L22" s="869">
        <f t="shared" si="1"/>
        <v>0.38226126808603655</v>
      </c>
      <c r="M22" s="869">
        <f t="shared" si="11"/>
        <v>4.0511968160284025E-2</v>
      </c>
      <c r="N22" s="869">
        <f t="shared" si="12"/>
        <v>0.24499206645334659</v>
      </c>
      <c r="O22" s="869">
        <f t="shared" si="13"/>
        <v>3.5953476627130845E-2</v>
      </c>
      <c r="P22" s="869">
        <f t="shared" si="14"/>
        <v>1.716925025157446E-2</v>
      </c>
      <c r="Q22" s="869">
        <f t="shared" si="15"/>
        <v>0.1843522570092225</v>
      </c>
      <c r="R22" s="869">
        <f t="shared" si="16"/>
        <v>1.6394740115102384E-2</v>
      </c>
      <c r="S22" s="869">
        <f t="shared" si="17"/>
        <v>7.836497329730259E-2</v>
      </c>
      <c r="T22" s="870">
        <f t="shared" si="18"/>
        <v>0</v>
      </c>
    </row>
    <row r="24" spans="1:44" ht="15">
      <c r="H24" s="547"/>
      <c r="K24" s="548"/>
    </row>
    <row r="25" spans="1:44">
      <c r="K25" s="548"/>
    </row>
    <row r="26" spans="1:44">
      <c r="K26" s="548">
        <f t="shared" ref="K26:K31" si="20">+(K6-K5)/K5</f>
        <v>0.2847612359550562</v>
      </c>
    </row>
    <row r="27" spans="1:44">
      <c r="K27" s="548">
        <f t="shared" si="20"/>
        <v>0.33761501320943793</v>
      </c>
      <c r="L27" s="449"/>
    </row>
    <row r="28" spans="1:44">
      <c r="K28" s="548">
        <f t="shared" si="20"/>
        <v>0.18885786283457059</v>
      </c>
      <c r="L28" s="449"/>
    </row>
    <row r="29" spans="1:44">
      <c r="K29" s="548">
        <f t="shared" si="20"/>
        <v>0.29451191567369384</v>
      </c>
      <c r="L29" s="449"/>
    </row>
    <row r="30" spans="1:44">
      <c r="K30" s="548">
        <f t="shared" si="20"/>
        <v>0.18104173120325706</v>
      </c>
      <c r="L30" s="449"/>
    </row>
    <row r="31" spans="1:44">
      <c r="K31" s="548">
        <f t="shared" si="20"/>
        <v>7.2954136690647486E-2</v>
      </c>
      <c r="L31" s="449"/>
    </row>
    <row r="32" spans="1:44">
      <c r="K32" s="548"/>
      <c r="L32" s="449"/>
    </row>
    <row r="33" spans="3:12">
      <c r="K33" s="548">
        <f>+(K12-K11)/K11</f>
        <v>8.3708748035620742E-2</v>
      </c>
      <c r="L33" s="449"/>
    </row>
    <row r="34" spans="3:12">
      <c r="K34" s="548"/>
      <c r="L34" s="449"/>
    </row>
    <row r="35" spans="3:12">
      <c r="K35" s="548">
        <f>AVERAGE(K24:K34)</f>
        <v>0.20620723480032627</v>
      </c>
      <c r="L35" s="449"/>
    </row>
    <row r="36" spans="3:12">
      <c r="K36" s="548"/>
      <c r="L36" s="449"/>
    </row>
    <row r="37" spans="3:12">
      <c r="K37" s="449"/>
      <c r="L37" s="449"/>
    </row>
    <row r="38" spans="3:12">
      <c r="K38" s="449"/>
      <c r="L38" s="449"/>
    </row>
    <row r="39" spans="3:12">
      <c r="K39" s="449"/>
      <c r="L39" s="449"/>
    </row>
    <row r="40" spans="3:12">
      <c r="K40" s="449"/>
      <c r="L40" s="449"/>
    </row>
    <row r="41" spans="3:12">
      <c r="K41" s="449"/>
      <c r="L41" s="449"/>
    </row>
    <row r="42" spans="3:12">
      <c r="K42" s="449"/>
      <c r="L42" s="449"/>
    </row>
    <row r="43" spans="3:12">
      <c r="K43" s="449"/>
      <c r="L43" s="449"/>
    </row>
    <row r="46" spans="3:12" ht="15">
      <c r="C46" s="462"/>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5"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W215"/>
  <sheetViews>
    <sheetView showGridLines="0" view="pageBreakPreview" zoomScale="70" zoomScaleNormal="100" zoomScaleSheetLayoutView="70" workbookViewId="0">
      <pane xSplit="1" ySplit="4" topLeftCell="C5"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42578125" defaultRowHeight="15"/>
  <cols>
    <col min="1" max="1" width="37.42578125" customWidth="1"/>
    <col min="2" max="6" width="21" style="542" customWidth="1"/>
    <col min="7" max="7" width="17.140625" style="50" customWidth="1"/>
    <col min="8" max="8" width="18.140625" style="50" customWidth="1"/>
    <col min="9" max="9" width="17.42578125" customWidth="1"/>
    <col min="10" max="10" width="3.85546875" customWidth="1"/>
    <col min="13" max="13" width="44.7109375" customWidth="1"/>
    <col min="19" max="19" width="11.42578125" style="292"/>
    <col min="20" max="20" width="11.5703125" style="1597" customWidth="1"/>
  </cols>
  <sheetData>
    <row r="1" spans="1:21" s="707" customFormat="1" ht="68.25" customHeight="1">
      <c r="A1" s="2094" t="s">
        <v>723</v>
      </c>
      <c r="B1" s="2094"/>
      <c r="C1" s="2094"/>
      <c r="D1" s="2094"/>
      <c r="E1" s="2094"/>
      <c r="F1" s="2094"/>
      <c r="G1" s="2094"/>
      <c r="H1" s="2094"/>
      <c r="I1" s="2094"/>
      <c r="S1" s="1717"/>
      <c r="T1" s="1596"/>
    </row>
    <row r="2" spans="1:21" s="707" customFormat="1" ht="24.75" customHeight="1">
      <c r="A2" s="2095" t="str">
        <f>+'V.4.3. NA.Cant. accid x región'!A2:T2</f>
        <v>Período:  Diciembre 2007 - Junio 2023</v>
      </c>
      <c r="B2" s="2095"/>
      <c r="C2" s="2095"/>
      <c r="D2" s="2095"/>
      <c r="E2" s="2095"/>
      <c r="F2" s="2095"/>
      <c r="G2" s="2095"/>
      <c r="H2" s="2095"/>
      <c r="I2" s="2095"/>
      <c r="S2" s="1717"/>
      <c r="T2" s="1596"/>
    </row>
    <row r="3" spans="1:21" ht="11.25" customHeight="1">
      <c r="A3" s="89"/>
      <c r="B3" s="541"/>
      <c r="C3" s="541"/>
      <c r="D3" s="541"/>
      <c r="E3" s="541"/>
      <c r="R3" s="1597"/>
      <c r="S3" s="1718"/>
    </row>
    <row r="4" spans="1:21" s="36" customFormat="1" ht="19.5" thickBot="1">
      <c r="A4" s="871" t="s">
        <v>169</v>
      </c>
      <c r="B4" s="1712" t="s">
        <v>917</v>
      </c>
      <c r="C4" s="1712" t="s">
        <v>918</v>
      </c>
      <c r="D4" s="1712" t="s">
        <v>919</v>
      </c>
      <c r="E4" s="1712" t="s">
        <v>938</v>
      </c>
      <c r="F4" s="1713" t="s">
        <v>1153</v>
      </c>
      <c r="G4" s="706" t="s">
        <v>88</v>
      </c>
      <c r="H4" s="872" t="s">
        <v>278</v>
      </c>
      <c r="M4" s="1326" t="s">
        <v>762</v>
      </c>
      <c r="N4" s="1327" t="s">
        <v>758</v>
      </c>
      <c r="O4" s="1327" t="s">
        <v>759</v>
      </c>
      <c r="P4" s="1327" t="s">
        <v>760</v>
      </c>
      <c r="Q4" s="1327" t="s">
        <v>761</v>
      </c>
      <c r="R4" s="1327" t="s">
        <v>791</v>
      </c>
      <c r="S4" s="1719" t="s">
        <v>1144</v>
      </c>
      <c r="T4" s="1327" t="s">
        <v>793</v>
      </c>
      <c r="U4" s="36" t="s">
        <v>88</v>
      </c>
    </row>
    <row r="5" spans="1:21" s="292" customFormat="1" ht="19.5" thickBot="1">
      <c r="A5" s="873" t="s">
        <v>929</v>
      </c>
      <c r="B5" s="874">
        <v>33437</v>
      </c>
      <c r="C5" s="874">
        <v>58266</v>
      </c>
      <c r="D5" s="874">
        <v>40158</v>
      </c>
      <c r="E5" s="874">
        <v>16692</v>
      </c>
      <c r="F5" s="874">
        <v>8120</v>
      </c>
      <c r="G5" s="875">
        <f>SUM(B5:F5)</f>
        <v>156673</v>
      </c>
      <c r="H5" s="876">
        <f t="shared" ref="H5:H36" si="0">+G5/$G$37</f>
        <v>0.29524288713257879</v>
      </c>
      <c r="I5" s="302"/>
      <c r="L5" s="1595"/>
      <c r="M5" s="1328" t="s">
        <v>575</v>
      </c>
      <c r="N5" s="1714">
        <v>1234</v>
      </c>
      <c r="O5" s="1714">
        <v>1273</v>
      </c>
      <c r="P5" s="1714">
        <v>1575</v>
      </c>
      <c r="Q5" s="1714">
        <v>1187</v>
      </c>
      <c r="R5" s="1714">
        <v>1557</v>
      </c>
      <c r="S5" s="1720">
        <f>SUM(N5:R5)</f>
        <v>6826</v>
      </c>
      <c r="T5" s="1714">
        <v>1294</v>
      </c>
      <c r="U5" s="292">
        <f t="shared" ref="U5:U36" si="1">SUM(S5:T5)</f>
        <v>8120</v>
      </c>
    </row>
    <row r="6" spans="1:21" s="292" customFormat="1" ht="19.5" thickBot="1">
      <c r="A6" s="873" t="s">
        <v>927</v>
      </c>
      <c r="B6" s="874">
        <v>20203</v>
      </c>
      <c r="C6" s="874">
        <v>46453</v>
      </c>
      <c r="D6" s="874">
        <v>23834</v>
      </c>
      <c r="E6" s="874">
        <v>7657</v>
      </c>
      <c r="F6" s="874">
        <v>3778</v>
      </c>
      <c r="G6" s="875">
        <f t="shared" ref="G6:G36" si="2">SUM(B6:F6)</f>
        <v>101925</v>
      </c>
      <c r="H6" s="876">
        <f t="shared" si="0"/>
        <v>0.19207286048641498</v>
      </c>
      <c r="L6" s="1595"/>
      <c r="M6" s="1328" t="s">
        <v>598</v>
      </c>
      <c r="N6" s="1714">
        <v>561</v>
      </c>
      <c r="O6" s="1714">
        <v>592</v>
      </c>
      <c r="P6" s="1714">
        <v>752</v>
      </c>
      <c r="Q6" s="1714">
        <v>527</v>
      </c>
      <c r="R6" s="1714">
        <v>689</v>
      </c>
      <c r="S6" s="1720">
        <f t="shared" ref="S6:S36" si="3">SUM(N6:R6)</f>
        <v>3121</v>
      </c>
      <c r="T6" s="1714">
        <v>657</v>
      </c>
      <c r="U6" s="292">
        <f t="shared" si="1"/>
        <v>3778</v>
      </c>
    </row>
    <row r="7" spans="1:21" s="292" customFormat="1" ht="19.5" thickBot="1">
      <c r="A7" s="873" t="s">
        <v>600</v>
      </c>
      <c r="B7" s="874">
        <v>5117</v>
      </c>
      <c r="C7" s="874">
        <v>14923</v>
      </c>
      <c r="D7" s="874">
        <v>15728</v>
      </c>
      <c r="E7" s="874">
        <v>5203</v>
      </c>
      <c r="F7" s="874">
        <v>2517</v>
      </c>
      <c r="G7" s="875">
        <f t="shared" si="2"/>
        <v>43488</v>
      </c>
      <c r="H7" s="876">
        <f t="shared" si="0"/>
        <v>8.1951087140870391E-2</v>
      </c>
      <c r="L7" s="1595"/>
      <c r="M7" s="1328" t="s">
        <v>600</v>
      </c>
      <c r="N7" s="1714">
        <v>378</v>
      </c>
      <c r="O7" s="1714">
        <v>358</v>
      </c>
      <c r="P7" s="1714">
        <v>468</v>
      </c>
      <c r="Q7" s="1714">
        <v>385</v>
      </c>
      <c r="R7" s="1714">
        <v>461</v>
      </c>
      <c r="S7" s="1720">
        <f t="shared" si="3"/>
        <v>2050</v>
      </c>
      <c r="T7" s="1714">
        <v>467</v>
      </c>
      <c r="U7" s="292">
        <f t="shared" si="1"/>
        <v>2517</v>
      </c>
    </row>
    <row r="8" spans="1:21" s="292" customFormat="1" ht="19.5" thickBot="1">
      <c r="A8" s="873" t="s">
        <v>570</v>
      </c>
      <c r="B8" s="874">
        <v>11026</v>
      </c>
      <c r="C8" s="874">
        <v>22123</v>
      </c>
      <c r="D8" s="874">
        <v>9483</v>
      </c>
      <c r="E8" s="874">
        <v>4668</v>
      </c>
      <c r="F8" s="874">
        <v>2377</v>
      </c>
      <c r="G8" s="875">
        <f t="shared" si="2"/>
        <v>49677</v>
      </c>
      <c r="H8" s="876">
        <f t="shared" si="0"/>
        <v>9.3613966057234599E-2</v>
      </c>
      <c r="J8" s="301"/>
      <c r="L8" s="1595"/>
      <c r="M8" s="1328" t="s">
        <v>570</v>
      </c>
      <c r="N8" s="1714">
        <v>364</v>
      </c>
      <c r="O8" s="1714">
        <v>407</v>
      </c>
      <c r="P8" s="1714">
        <v>432</v>
      </c>
      <c r="Q8" s="1714">
        <v>379</v>
      </c>
      <c r="R8" s="1714">
        <v>419</v>
      </c>
      <c r="S8" s="1720">
        <f t="shared" si="3"/>
        <v>2001</v>
      </c>
      <c r="T8" s="1714">
        <v>376</v>
      </c>
      <c r="U8" s="292">
        <f t="shared" si="1"/>
        <v>2377</v>
      </c>
    </row>
    <row r="9" spans="1:21" s="292" customFormat="1" ht="19.5" thickBot="1">
      <c r="A9" s="873" t="s">
        <v>582</v>
      </c>
      <c r="B9" s="874">
        <v>6715</v>
      </c>
      <c r="C9" s="874">
        <v>13036</v>
      </c>
      <c r="D9" s="874">
        <v>6741</v>
      </c>
      <c r="E9" s="874">
        <v>2212</v>
      </c>
      <c r="F9" s="874">
        <v>1071</v>
      </c>
      <c r="G9" s="875">
        <f t="shared" si="2"/>
        <v>29775</v>
      </c>
      <c r="H9" s="876">
        <f t="shared" si="0"/>
        <v>5.6109584704272811E-2</v>
      </c>
      <c r="L9" s="1595"/>
      <c r="M9" s="1328" t="s">
        <v>582</v>
      </c>
      <c r="N9" s="1714">
        <v>148</v>
      </c>
      <c r="O9" s="1714">
        <v>139</v>
      </c>
      <c r="P9" s="1714">
        <v>223</v>
      </c>
      <c r="Q9" s="1714">
        <v>144</v>
      </c>
      <c r="R9" s="1714">
        <v>215</v>
      </c>
      <c r="S9" s="1720">
        <f t="shared" si="3"/>
        <v>869</v>
      </c>
      <c r="T9" s="1714">
        <v>202</v>
      </c>
      <c r="U9" s="292">
        <f t="shared" si="1"/>
        <v>1071</v>
      </c>
    </row>
    <row r="10" spans="1:21" s="292" customFormat="1" ht="19.5" thickBot="1">
      <c r="A10" s="873" t="s">
        <v>590</v>
      </c>
      <c r="B10" s="874">
        <v>4447</v>
      </c>
      <c r="C10" s="874">
        <v>7517</v>
      </c>
      <c r="D10" s="874">
        <v>4107</v>
      </c>
      <c r="E10" s="874">
        <v>1574</v>
      </c>
      <c r="F10" s="874">
        <v>722</v>
      </c>
      <c r="G10" s="875">
        <f t="shared" si="2"/>
        <v>18367</v>
      </c>
      <c r="H10" s="876">
        <f t="shared" si="0"/>
        <v>3.4611746171733959E-2</v>
      </c>
      <c r="L10" s="1595"/>
      <c r="M10" s="1328" t="s">
        <v>590</v>
      </c>
      <c r="N10" s="1714">
        <v>119</v>
      </c>
      <c r="O10" s="1714">
        <v>108</v>
      </c>
      <c r="P10" s="1714">
        <v>140</v>
      </c>
      <c r="Q10" s="1714">
        <v>129</v>
      </c>
      <c r="R10" s="1714">
        <v>116</v>
      </c>
      <c r="S10" s="1720">
        <f t="shared" si="3"/>
        <v>612</v>
      </c>
      <c r="T10" s="1714">
        <v>110</v>
      </c>
      <c r="U10" s="292">
        <f t="shared" si="1"/>
        <v>722</v>
      </c>
    </row>
    <row r="11" spans="1:21" s="292" customFormat="1" ht="19.5" thickBot="1">
      <c r="A11" s="877" t="s">
        <v>601</v>
      </c>
      <c r="B11" s="874">
        <v>1094</v>
      </c>
      <c r="C11" s="874">
        <v>4715</v>
      </c>
      <c r="D11" s="874">
        <v>2899</v>
      </c>
      <c r="E11" s="874">
        <v>1219</v>
      </c>
      <c r="F11" s="874">
        <v>492</v>
      </c>
      <c r="G11" s="875">
        <f t="shared" si="2"/>
        <v>10419</v>
      </c>
      <c r="H11" s="876">
        <f t="shared" si="0"/>
        <v>1.9634114627500199E-2</v>
      </c>
      <c r="M11" s="1328" t="s">
        <v>593</v>
      </c>
      <c r="N11" s="1714">
        <v>77</v>
      </c>
      <c r="O11" s="1714">
        <v>74</v>
      </c>
      <c r="P11" s="1714">
        <v>101</v>
      </c>
      <c r="Q11" s="1714">
        <v>72</v>
      </c>
      <c r="R11" s="1714">
        <v>80</v>
      </c>
      <c r="S11" s="1720">
        <f t="shared" si="3"/>
        <v>404</v>
      </c>
      <c r="T11" s="1714">
        <v>88</v>
      </c>
      <c r="U11" s="292">
        <f t="shared" si="1"/>
        <v>492</v>
      </c>
    </row>
    <row r="12" spans="1:21" s="292" customFormat="1" ht="19.5" thickBot="1">
      <c r="A12" s="873" t="s">
        <v>596</v>
      </c>
      <c r="B12" s="874">
        <v>2980</v>
      </c>
      <c r="C12" s="874">
        <v>6390</v>
      </c>
      <c r="D12" s="874">
        <v>3935</v>
      </c>
      <c r="E12" s="874">
        <v>1241</v>
      </c>
      <c r="F12" s="874">
        <v>470</v>
      </c>
      <c r="G12" s="875">
        <f t="shared" si="2"/>
        <v>15016</v>
      </c>
      <c r="H12" s="876">
        <f t="shared" si="0"/>
        <v>2.8296944548089353E-2</v>
      </c>
      <c r="M12" s="1328" t="s">
        <v>596</v>
      </c>
      <c r="N12" s="1714">
        <v>66</v>
      </c>
      <c r="O12" s="1714">
        <v>72</v>
      </c>
      <c r="P12" s="1714">
        <v>77</v>
      </c>
      <c r="Q12" s="1714">
        <v>76</v>
      </c>
      <c r="R12" s="1714">
        <v>93</v>
      </c>
      <c r="S12" s="1720">
        <f t="shared" si="3"/>
        <v>384</v>
      </c>
      <c r="T12" s="1714">
        <v>86</v>
      </c>
      <c r="U12" s="292">
        <f t="shared" si="1"/>
        <v>470</v>
      </c>
    </row>
    <row r="13" spans="1:21" s="292" customFormat="1" ht="19.5" thickBot="1">
      <c r="A13" s="873" t="s">
        <v>593</v>
      </c>
      <c r="B13" s="874">
        <v>2974</v>
      </c>
      <c r="C13" s="874">
        <v>7320</v>
      </c>
      <c r="D13" s="874">
        <v>3922</v>
      </c>
      <c r="E13" s="874">
        <v>1183</v>
      </c>
      <c r="F13" s="874">
        <v>470</v>
      </c>
      <c r="G13" s="875">
        <f t="shared" si="2"/>
        <v>15869</v>
      </c>
      <c r="H13" s="876">
        <f t="shared" si="0"/>
        <v>2.9904382860524104E-2</v>
      </c>
      <c r="M13" s="1328" t="s">
        <v>583</v>
      </c>
      <c r="N13" s="1714">
        <v>75</v>
      </c>
      <c r="O13" s="1714">
        <v>62</v>
      </c>
      <c r="P13" s="1714">
        <v>92</v>
      </c>
      <c r="Q13" s="1714">
        <v>75</v>
      </c>
      <c r="R13" s="1714">
        <v>69</v>
      </c>
      <c r="S13" s="1720">
        <f t="shared" si="3"/>
        <v>373</v>
      </c>
      <c r="T13" s="1714">
        <v>97</v>
      </c>
      <c r="U13" s="292">
        <f t="shared" si="1"/>
        <v>470</v>
      </c>
    </row>
    <row r="14" spans="1:21" s="292" customFormat="1" ht="19.5" thickBot="1">
      <c r="A14" s="873" t="s">
        <v>583</v>
      </c>
      <c r="B14" s="874">
        <v>2108</v>
      </c>
      <c r="C14" s="874">
        <v>5415</v>
      </c>
      <c r="D14" s="874">
        <v>3384</v>
      </c>
      <c r="E14" s="874">
        <v>963</v>
      </c>
      <c r="F14" s="874">
        <v>467</v>
      </c>
      <c r="G14" s="875">
        <f t="shared" si="2"/>
        <v>12337</v>
      </c>
      <c r="H14" s="876">
        <f t="shared" si="0"/>
        <v>2.3248495264369895E-2</v>
      </c>
      <c r="M14" s="1328" t="s">
        <v>601</v>
      </c>
      <c r="N14" s="1714">
        <v>68</v>
      </c>
      <c r="O14" s="1714">
        <v>62</v>
      </c>
      <c r="P14" s="1714">
        <v>91</v>
      </c>
      <c r="Q14" s="1714">
        <v>54</v>
      </c>
      <c r="R14" s="1714">
        <v>95</v>
      </c>
      <c r="S14" s="1720">
        <f t="shared" si="3"/>
        <v>370</v>
      </c>
      <c r="T14" s="1714">
        <v>97</v>
      </c>
      <c r="U14" s="292">
        <f t="shared" si="1"/>
        <v>467</v>
      </c>
    </row>
    <row r="15" spans="1:21" s="292" customFormat="1" ht="19.5" thickBot="1">
      <c r="A15" s="873" t="s">
        <v>584</v>
      </c>
      <c r="B15" s="874">
        <v>739</v>
      </c>
      <c r="C15" s="874">
        <v>1782</v>
      </c>
      <c r="D15" s="874">
        <v>1426</v>
      </c>
      <c r="E15" s="874">
        <v>625</v>
      </c>
      <c r="F15" s="874">
        <v>364</v>
      </c>
      <c r="G15" s="875">
        <f t="shared" si="2"/>
        <v>4936</v>
      </c>
      <c r="H15" s="876">
        <f t="shared" si="0"/>
        <v>9.3016594492121105E-3</v>
      </c>
      <c r="M15" s="1328" t="s">
        <v>576</v>
      </c>
      <c r="N15" s="1714">
        <v>58</v>
      </c>
      <c r="O15" s="1714">
        <v>59</v>
      </c>
      <c r="P15" s="1714">
        <v>89</v>
      </c>
      <c r="Q15" s="1714">
        <v>41</v>
      </c>
      <c r="R15" s="1714">
        <v>62</v>
      </c>
      <c r="S15" s="1720">
        <f t="shared" si="3"/>
        <v>309</v>
      </c>
      <c r="T15" s="1714">
        <v>55</v>
      </c>
      <c r="U15" s="292">
        <f t="shared" si="1"/>
        <v>364</v>
      </c>
    </row>
    <row r="16" spans="1:21" s="292" customFormat="1" ht="19.5" thickBot="1">
      <c r="A16" s="873" t="s">
        <v>579</v>
      </c>
      <c r="B16" s="874">
        <v>958</v>
      </c>
      <c r="C16" s="874">
        <v>4489</v>
      </c>
      <c r="D16" s="874">
        <v>2957</v>
      </c>
      <c r="E16" s="874">
        <v>791</v>
      </c>
      <c r="F16" s="874">
        <v>363</v>
      </c>
      <c r="G16" s="875">
        <f t="shared" si="2"/>
        <v>9558</v>
      </c>
      <c r="H16" s="876">
        <f t="shared" si="0"/>
        <v>1.8011600691971101E-2</v>
      </c>
      <c r="M16" s="1328" t="s">
        <v>579</v>
      </c>
      <c r="N16" s="1714">
        <v>45</v>
      </c>
      <c r="O16" s="1714">
        <v>67</v>
      </c>
      <c r="P16" s="1714">
        <v>72</v>
      </c>
      <c r="Q16" s="1714">
        <v>49</v>
      </c>
      <c r="R16" s="1714">
        <v>53</v>
      </c>
      <c r="S16" s="1720">
        <f t="shared" si="3"/>
        <v>286</v>
      </c>
      <c r="T16" s="1714">
        <v>77</v>
      </c>
      <c r="U16" s="292">
        <f t="shared" si="1"/>
        <v>363</v>
      </c>
    </row>
    <row r="17" spans="1:21" s="292" customFormat="1" ht="19.5" thickBot="1">
      <c r="A17" s="873" t="s">
        <v>576</v>
      </c>
      <c r="B17" s="874">
        <v>1283</v>
      </c>
      <c r="C17" s="874">
        <v>3599</v>
      </c>
      <c r="D17" s="874">
        <v>2768</v>
      </c>
      <c r="E17" s="874">
        <v>791</v>
      </c>
      <c r="F17" s="874">
        <v>262</v>
      </c>
      <c r="G17" s="875">
        <f t="shared" si="2"/>
        <v>8703</v>
      </c>
      <c r="H17" s="876">
        <f t="shared" si="0"/>
        <v>1.6400393473762761E-2</v>
      </c>
      <c r="M17" s="1328" t="s">
        <v>585</v>
      </c>
      <c r="N17" s="1714">
        <v>30</v>
      </c>
      <c r="O17" s="1714">
        <v>66</v>
      </c>
      <c r="P17" s="1714">
        <v>55</v>
      </c>
      <c r="Q17" s="1714">
        <v>42</v>
      </c>
      <c r="R17" s="1714">
        <v>37</v>
      </c>
      <c r="S17" s="1720">
        <f t="shared" si="3"/>
        <v>230</v>
      </c>
      <c r="T17" s="1714">
        <v>32</v>
      </c>
      <c r="U17" s="292">
        <f t="shared" si="1"/>
        <v>262</v>
      </c>
    </row>
    <row r="18" spans="1:21" s="292" customFormat="1" ht="19.5" thickBot="1">
      <c r="A18" s="873" t="s">
        <v>928</v>
      </c>
      <c r="B18" s="874">
        <v>680</v>
      </c>
      <c r="C18" s="874">
        <v>1698</v>
      </c>
      <c r="D18" s="874">
        <v>745</v>
      </c>
      <c r="E18" s="874">
        <v>482</v>
      </c>
      <c r="F18" s="874">
        <v>247</v>
      </c>
      <c r="G18" s="875">
        <f t="shared" si="2"/>
        <v>3852</v>
      </c>
      <c r="H18" s="876">
        <f t="shared" si="0"/>
        <v>7.2589125199280895E-3</v>
      </c>
      <c r="M18" s="1328" t="s">
        <v>584</v>
      </c>
      <c r="N18" s="1714">
        <v>43</v>
      </c>
      <c r="O18" s="1714">
        <v>37</v>
      </c>
      <c r="P18" s="1714">
        <v>49</v>
      </c>
      <c r="Q18" s="1714">
        <v>34</v>
      </c>
      <c r="R18" s="1714">
        <v>46</v>
      </c>
      <c r="S18" s="1720">
        <f t="shared" si="3"/>
        <v>209</v>
      </c>
      <c r="T18" s="1714">
        <v>38</v>
      </c>
      <c r="U18" s="292">
        <f t="shared" si="1"/>
        <v>247</v>
      </c>
    </row>
    <row r="19" spans="1:21" s="292" customFormat="1" ht="19.5" thickBot="1">
      <c r="A19" s="873" t="s">
        <v>585</v>
      </c>
      <c r="B19" s="874">
        <v>1301</v>
      </c>
      <c r="C19" s="874">
        <v>2649</v>
      </c>
      <c r="D19" s="874">
        <v>1828</v>
      </c>
      <c r="E19" s="874">
        <v>598</v>
      </c>
      <c r="F19" s="874">
        <v>188</v>
      </c>
      <c r="G19" s="875">
        <f t="shared" si="2"/>
        <v>6564</v>
      </c>
      <c r="H19" s="876">
        <f t="shared" si="0"/>
        <v>1.2369548748911729E-2</v>
      </c>
      <c r="M19" s="1328" t="s">
        <v>595</v>
      </c>
      <c r="N19" s="1714">
        <v>29</v>
      </c>
      <c r="O19" s="1714">
        <v>30</v>
      </c>
      <c r="P19" s="1714">
        <v>51</v>
      </c>
      <c r="Q19" s="1714">
        <v>21</v>
      </c>
      <c r="R19" s="1714">
        <v>27</v>
      </c>
      <c r="S19" s="1720">
        <f t="shared" si="3"/>
        <v>158</v>
      </c>
      <c r="T19" s="1714">
        <v>30</v>
      </c>
      <c r="U19" s="292">
        <f t="shared" si="1"/>
        <v>188</v>
      </c>
    </row>
    <row r="20" spans="1:21" s="292" customFormat="1" ht="19.5" thickBot="1">
      <c r="A20" s="873" t="s">
        <v>589</v>
      </c>
      <c r="B20" s="874">
        <v>615</v>
      </c>
      <c r="C20" s="874">
        <v>2767</v>
      </c>
      <c r="D20" s="874">
        <v>1274</v>
      </c>
      <c r="E20" s="874">
        <v>388</v>
      </c>
      <c r="F20" s="874">
        <v>157</v>
      </c>
      <c r="G20" s="875">
        <f t="shared" si="2"/>
        <v>5201</v>
      </c>
      <c r="H20" s="876">
        <f t="shared" si="0"/>
        <v>9.8010394642123553E-3</v>
      </c>
      <c r="M20" s="1328" t="s">
        <v>592</v>
      </c>
      <c r="N20" s="1714">
        <v>15</v>
      </c>
      <c r="O20" s="1714">
        <v>26</v>
      </c>
      <c r="P20" s="1714">
        <v>26</v>
      </c>
      <c r="Q20" s="1714">
        <v>14</v>
      </c>
      <c r="R20" s="1714">
        <v>43</v>
      </c>
      <c r="S20" s="1720">
        <f t="shared" si="3"/>
        <v>124</v>
      </c>
      <c r="T20" s="1714">
        <v>33</v>
      </c>
      <c r="U20" s="292">
        <f t="shared" si="1"/>
        <v>157</v>
      </c>
    </row>
    <row r="21" spans="1:21" s="292" customFormat="1" ht="19.5" thickBot="1">
      <c r="A21" s="873" t="s">
        <v>571</v>
      </c>
      <c r="B21" s="874">
        <v>503</v>
      </c>
      <c r="C21" s="874">
        <v>1145</v>
      </c>
      <c r="D21" s="874">
        <v>989</v>
      </c>
      <c r="E21" s="874">
        <v>324</v>
      </c>
      <c r="F21" s="874">
        <v>126</v>
      </c>
      <c r="G21" s="875">
        <f t="shared" si="2"/>
        <v>3087</v>
      </c>
      <c r="H21" s="876">
        <f t="shared" si="0"/>
        <v>5.8173060615311556E-3</v>
      </c>
      <c r="M21" s="1328" t="s">
        <v>599</v>
      </c>
      <c r="N21" s="1714">
        <v>25</v>
      </c>
      <c r="O21" s="1714">
        <v>24</v>
      </c>
      <c r="P21" s="1714">
        <v>30</v>
      </c>
      <c r="Q21" s="1714">
        <v>16</v>
      </c>
      <c r="R21" s="1714">
        <v>13</v>
      </c>
      <c r="S21" s="1720">
        <f t="shared" si="3"/>
        <v>108</v>
      </c>
      <c r="T21" s="1714">
        <v>18</v>
      </c>
      <c r="U21" s="292">
        <f t="shared" si="1"/>
        <v>126</v>
      </c>
    </row>
    <row r="22" spans="1:21" s="292" customFormat="1" ht="19.5" thickBot="1">
      <c r="A22" s="873" t="s">
        <v>573</v>
      </c>
      <c r="B22" s="874">
        <v>863</v>
      </c>
      <c r="C22" s="874">
        <v>2160</v>
      </c>
      <c r="D22" s="874">
        <v>2251</v>
      </c>
      <c r="E22" s="874">
        <v>388</v>
      </c>
      <c r="F22" s="874">
        <v>132</v>
      </c>
      <c r="G22" s="875">
        <f t="shared" si="2"/>
        <v>5794</v>
      </c>
      <c r="H22" s="876">
        <f t="shared" si="0"/>
        <v>1.0918520026080828E-2</v>
      </c>
      <c r="M22" s="1328" t="s">
        <v>571</v>
      </c>
      <c r="N22" s="1714">
        <v>17</v>
      </c>
      <c r="O22" s="1714">
        <v>13</v>
      </c>
      <c r="P22" s="1714">
        <v>33</v>
      </c>
      <c r="Q22" s="1714">
        <v>27</v>
      </c>
      <c r="R22" s="1714">
        <v>18</v>
      </c>
      <c r="S22" s="1720">
        <f t="shared" si="3"/>
        <v>108</v>
      </c>
      <c r="T22" s="1714">
        <v>24</v>
      </c>
      <c r="U22" s="292">
        <f t="shared" si="1"/>
        <v>132</v>
      </c>
    </row>
    <row r="23" spans="1:21" ht="19.5" thickBot="1">
      <c r="A23" s="873" t="s">
        <v>587</v>
      </c>
      <c r="B23" s="874">
        <v>359</v>
      </c>
      <c r="C23" s="874">
        <v>1895</v>
      </c>
      <c r="D23" s="874">
        <v>882</v>
      </c>
      <c r="E23" s="874">
        <v>344</v>
      </c>
      <c r="F23" s="874">
        <v>125</v>
      </c>
      <c r="G23" s="875">
        <f t="shared" si="2"/>
        <v>3605</v>
      </c>
      <c r="H23" s="876">
        <f t="shared" si="0"/>
        <v>6.7934526568901249E-3</v>
      </c>
      <c r="M23" s="1328" t="s">
        <v>589</v>
      </c>
      <c r="N23" s="1714">
        <v>14</v>
      </c>
      <c r="O23" s="1714">
        <v>21</v>
      </c>
      <c r="P23" s="1714">
        <v>27</v>
      </c>
      <c r="Q23" s="1714">
        <v>23</v>
      </c>
      <c r="R23" s="1714">
        <v>19</v>
      </c>
      <c r="S23" s="1720">
        <f t="shared" si="3"/>
        <v>104</v>
      </c>
      <c r="T23" s="1714">
        <v>21</v>
      </c>
      <c r="U23" s="292">
        <f t="shared" si="1"/>
        <v>125</v>
      </c>
    </row>
    <row r="24" spans="1:21" ht="19.5" thickBot="1">
      <c r="A24" s="873" t="s">
        <v>574</v>
      </c>
      <c r="B24" s="874">
        <v>286</v>
      </c>
      <c r="C24" s="874">
        <v>1136</v>
      </c>
      <c r="D24" s="874">
        <v>651</v>
      </c>
      <c r="E24" s="874">
        <v>305</v>
      </c>
      <c r="F24" s="874">
        <v>114</v>
      </c>
      <c r="G24" s="875">
        <f t="shared" si="2"/>
        <v>2492</v>
      </c>
      <c r="H24" s="876">
        <f t="shared" si="0"/>
        <v>4.6960565938890964E-3</v>
      </c>
      <c r="M24" s="1328" t="s">
        <v>587</v>
      </c>
      <c r="N24" s="1714">
        <v>15</v>
      </c>
      <c r="O24" s="1714">
        <v>19</v>
      </c>
      <c r="P24" s="1714">
        <v>34</v>
      </c>
      <c r="Q24" s="1714">
        <v>12</v>
      </c>
      <c r="R24" s="1714">
        <v>20</v>
      </c>
      <c r="S24" s="1720">
        <f t="shared" si="3"/>
        <v>100</v>
      </c>
      <c r="T24" s="1714">
        <v>14</v>
      </c>
      <c r="U24" s="292">
        <f t="shared" si="1"/>
        <v>114</v>
      </c>
    </row>
    <row r="25" spans="1:21" ht="19.5" thickBot="1">
      <c r="A25" s="873" t="s">
        <v>599</v>
      </c>
      <c r="B25" s="874">
        <v>447</v>
      </c>
      <c r="C25" s="874">
        <v>906</v>
      </c>
      <c r="D25" s="874">
        <v>679</v>
      </c>
      <c r="E25" s="874">
        <v>301</v>
      </c>
      <c r="F25" s="874">
        <v>114</v>
      </c>
      <c r="G25" s="875">
        <f t="shared" si="2"/>
        <v>2447</v>
      </c>
      <c r="H25" s="876">
        <f t="shared" si="0"/>
        <v>4.6112562139833946E-3</v>
      </c>
      <c r="M25" s="1328" t="s">
        <v>573</v>
      </c>
      <c r="N25" s="1714">
        <v>14</v>
      </c>
      <c r="O25" s="1714">
        <v>12</v>
      </c>
      <c r="P25" s="1714">
        <v>28</v>
      </c>
      <c r="Q25" s="1714">
        <v>21</v>
      </c>
      <c r="R25" s="1714">
        <v>23</v>
      </c>
      <c r="S25" s="1720">
        <f t="shared" si="3"/>
        <v>98</v>
      </c>
      <c r="T25" s="1714">
        <v>16</v>
      </c>
      <c r="U25" s="292">
        <f t="shared" si="1"/>
        <v>114</v>
      </c>
    </row>
    <row r="26" spans="1:21" ht="19.5" thickBot="1">
      <c r="A26" s="873" t="s">
        <v>597</v>
      </c>
      <c r="B26" s="874">
        <v>576</v>
      </c>
      <c r="C26" s="874">
        <v>1581</v>
      </c>
      <c r="D26" s="874">
        <v>1100</v>
      </c>
      <c r="E26" s="874">
        <v>309</v>
      </c>
      <c r="F26" s="874">
        <v>107</v>
      </c>
      <c r="G26" s="875">
        <f t="shared" si="2"/>
        <v>3673</v>
      </c>
      <c r="H26" s="876">
        <f t="shared" si="0"/>
        <v>6.921595453192075E-3</v>
      </c>
      <c r="M26" s="1328" t="s">
        <v>597</v>
      </c>
      <c r="N26" s="1714">
        <v>17</v>
      </c>
      <c r="O26" s="1714">
        <v>13</v>
      </c>
      <c r="P26" s="1714">
        <v>21</v>
      </c>
      <c r="Q26" s="1714">
        <v>16</v>
      </c>
      <c r="R26" s="1714">
        <v>28</v>
      </c>
      <c r="S26" s="1720">
        <f t="shared" si="3"/>
        <v>95</v>
      </c>
      <c r="T26" s="1714">
        <v>12</v>
      </c>
      <c r="U26" s="292">
        <f t="shared" si="1"/>
        <v>107</v>
      </c>
    </row>
    <row r="27" spans="1:21" ht="19.5" thickBot="1">
      <c r="A27" s="873" t="s">
        <v>591</v>
      </c>
      <c r="B27" s="874">
        <v>274</v>
      </c>
      <c r="C27" s="874">
        <v>1269</v>
      </c>
      <c r="D27" s="874">
        <v>804</v>
      </c>
      <c r="E27" s="874">
        <v>191</v>
      </c>
      <c r="F27" s="874">
        <v>108</v>
      </c>
      <c r="G27" s="875">
        <f t="shared" si="2"/>
        <v>2646</v>
      </c>
      <c r="H27" s="876">
        <f t="shared" si="0"/>
        <v>4.9862623384552759E-3</v>
      </c>
      <c r="M27" s="1328" t="s">
        <v>580</v>
      </c>
      <c r="N27" s="1714">
        <v>11</v>
      </c>
      <c r="O27" s="1714">
        <v>22</v>
      </c>
      <c r="P27" s="1714">
        <v>30</v>
      </c>
      <c r="Q27" s="1714">
        <v>10</v>
      </c>
      <c r="R27" s="1714">
        <v>21</v>
      </c>
      <c r="S27" s="1720">
        <f t="shared" si="3"/>
        <v>94</v>
      </c>
      <c r="T27" s="1714">
        <v>14</v>
      </c>
      <c r="U27" s="292">
        <f t="shared" si="1"/>
        <v>108</v>
      </c>
    </row>
    <row r="28" spans="1:21" ht="19.5" thickBot="1">
      <c r="A28" s="873" t="s">
        <v>586</v>
      </c>
      <c r="B28" s="874">
        <v>199</v>
      </c>
      <c r="C28" s="874">
        <v>1333</v>
      </c>
      <c r="D28" s="874">
        <v>915</v>
      </c>
      <c r="E28" s="874">
        <v>220</v>
      </c>
      <c r="F28" s="874">
        <v>108</v>
      </c>
      <c r="G28" s="875">
        <f t="shared" si="2"/>
        <v>2775</v>
      </c>
      <c r="H28" s="876">
        <f t="shared" si="0"/>
        <v>5.2293567608516223E-3</v>
      </c>
      <c r="M28" s="1328" t="s">
        <v>574</v>
      </c>
      <c r="N28" s="1714">
        <v>11</v>
      </c>
      <c r="O28" s="1714">
        <v>22</v>
      </c>
      <c r="P28" s="1714">
        <v>24</v>
      </c>
      <c r="Q28" s="1714">
        <v>20</v>
      </c>
      <c r="R28" s="1714">
        <v>15</v>
      </c>
      <c r="S28" s="1720">
        <f t="shared" si="3"/>
        <v>92</v>
      </c>
      <c r="T28" s="1714">
        <v>16</v>
      </c>
      <c r="U28" s="292">
        <f t="shared" si="1"/>
        <v>108</v>
      </c>
    </row>
    <row r="29" spans="1:21" ht="19.5" thickBot="1">
      <c r="A29" s="873" t="s">
        <v>592</v>
      </c>
      <c r="B29" s="874">
        <v>326</v>
      </c>
      <c r="C29" s="874">
        <v>1234</v>
      </c>
      <c r="D29" s="874">
        <v>781</v>
      </c>
      <c r="E29" s="874">
        <v>277</v>
      </c>
      <c r="F29" s="874">
        <v>108</v>
      </c>
      <c r="G29" s="875">
        <f t="shared" si="2"/>
        <v>2726</v>
      </c>
      <c r="H29" s="876">
        <f t="shared" si="0"/>
        <v>5.1370185693987462E-3</v>
      </c>
      <c r="M29" s="1328" t="s">
        <v>591</v>
      </c>
      <c r="N29" s="1714">
        <v>5</v>
      </c>
      <c r="O29" s="1714">
        <v>4</v>
      </c>
      <c r="P29" s="1714">
        <v>30</v>
      </c>
      <c r="Q29" s="1714">
        <v>15</v>
      </c>
      <c r="R29" s="1714">
        <v>34</v>
      </c>
      <c r="S29" s="1720">
        <f t="shared" si="3"/>
        <v>88</v>
      </c>
      <c r="T29" s="1714">
        <v>20</v>
      </c>
      <c r="U29" s="292">
        <f t="shared" si="1"/>
        <v>108</v>
      </c>
    </row>
    <row r="30" spans="1:21" ht="19.5" thickBot="1">
      <c r="A30" s="873" t="s">
        <v>580</v>
      </c>
      <c r="B30" s="874">
        <v>514</v>
      </c>
      <c r="C30" s="874">
        <v>1447</v>
      </c>
      <c r="D30" s="874">
        <v>538</v>
      </c>
      <c r="E30" s="874">
        <v>237</v>
      </c>
      <c r="F30" s="874">
        <v>64</v>
      </c>
      <c r="G30" s="875">
        <f t="shared" si="2"/>
        <v>2800</v>
      </c>
      <c r="H30" s="876">
        <f t="shared" si="0"/>
        <v>5.2764680830214563E-3</v>
      </c>
      <c r="M30" s="1328" t="s">
        <v>586</v>
      </c>
      <c r="N30" s="1714">
        <v>10</v>
      </c>
      <c r="O30" s="1714">
        <v>9</v>
      </c>
      <c r="P30" s="1714">
        <v>10</v>
      </c>
      <c r="Q30" s="1714">
        <v>7</v>
      </c>
      <c r="R30" s="1714">
        <v>17</v>
      </c>
      <c r="S30" s="1720">
        <f t="shared" si="3"/>
        <v>53</v>
      </c>
      <c r="T30" s="1714">
        <v>11</v>
      </c>
      <c r="U30" s="292">
        <f t="shared" si="1"/>
        <v>64</v>
      </c>
    </row>
    <row r="31" spans="1:21" ht="19.5" thickBot="1">
      <c r="A31" s="873" t="s">
        <v>578</v>
      </c>
      <c r="B31" s="874">
        <v>164</v>
      </c>
      <c r="C31" s="874">
        <v>840</v>
      </c>
      <c r="D31" s="874">
        <v>700</v>
      </c>
      <c r="E31" s="874">
        <v>60</v>
      </c>
      <c r="F31" s="874">
        <v>50</v>
      </c>
      <c r="G31" s="875">
        <f t="shared" si="2"/>
        <v>1814</v>
      </c>
      <c r="H31" s="876">
        <f t="shared" si="0"/>
        <v>3.4183975366431866E-3</v>
      </c>
      <c r="M31" s="1328" t="s">
        <v>578</v>
      </c>
      <c r="N31" s="1714">
        <v>5</v>
      </c>
      <c r="O31" s="1714">
        <v>8</v>
      </c>
      <c r="P31" s="1714">
        <v>8</v>
      </c>
      <c r="Q31" s="1714">
        <v>10</v>
      </c>
      <c r="R31" s="1714">
        <v>11</v>
      </c>
      <c r="S31" s="1720">
        <f t="shared" si="3"/>
        <v>42</v>
      </c>
      <c r="T31" s="1714">
        <v>8</v>
      </c>
      <c r="U31" s="292">
        <f t="shared" si="1"/>
        <v>50</v>
      </c>
    </row>
    <row r="32" spans="1:21" ht="19.5" thickBot="1">
      <c r="A32" s="873" t="s">
        <v>572</v>
      </c>
      <c r="B32" s="874">
        <v>97</v>
      </c>
      <c r="C32" s="874">
        <v>506</v>
      </c>
      <c r="D32" s="874">
        <v>327</v>
      </c>
      <c r="E32" s="874">
        <v>102</v>
      </c>
      <c r="F32" s="874">
        <v>43</v>
      </c>
      <c r="G32" s="875">
        <f t="shared" si="2"/>
        <v>1075</v>
      </c>
      <c r="H32" s="876">
        <f t="shared" si="0"/>
        <v>2.0257868533028805E-3</v>
      </c>
      <c r="M32" s="1328" t="s">
        <v>572</v>
      </c>
      <c r="N32" s="1714">
        <v>4</v>
      </c>
      <c r="O32" s="1714">
        <v>8</v>
      </c>
      <c r="P32" s="1714">
        <v>11</v>
      </c>
      <c r="Q32" s="1714">
        <v>1</v>
      </c>
      <c r="R32" s="1714">
        <v>10</v>
      </c>
      <c r="S32" s="1720">
        <f t="shared" si="3"/>
        <v>34</v>
      </c>
      <c r="T32" s="1714">
        <v>9</v>
      </c>
      <c r="U32" s="292">
        <f t="shared" si="1"/>
        <v>43</v>
      </c>
    </row>
    <row r="33" spans="1:21" ht="19.5" thickBot="1">
      <c r="A33" s="873" t="s">
        <v>588</v>
      </c>
      <c r="B33" s="874">
        <v>394</v>
      </c>
      <c r="C33" s="874">
        <v>502</v>
      </c>
      <c r="D33" s="874">
        <v>384</v>
      </c>
      <c r="E33" s="874">
        <v>83</v>
      </c>
      <c r="F33" s="874">
        <v>28</v>
      </c>
      <c r="G33" s="875">
        <f t="shared" si="2"/>
        <v>1391</v>
      </c>
      <c r="H33" s="876">
        <f t="shared" si="0"/>
        <v>2.6212739655295876E-3</v>
      </c>
      <c r="M33" s="1328" t="s">
        <v>594</v>
      </c>
      <c r="N33" s="1714">
        <v>4</v>
      </c>
      <c r="O33" s="1714">
        <v>7</v>
      </c>
      <c r="P33" s="1714">
        <v>8</v>
      </c>
      <c r="Q33" s="1714">
        <v>3</v>
      </c>
      <c r="R33" s="1714">
        <v>3</v>
      </c>
      <c r="S33" s="1720">
        <f t="shared" si="3"/>
        <v>25</v>
      </c>
      <c r="T33" s="1714">
        <v>3</v>
      </c>
      <c r="U33" s="292">
        <f t="shared" si="1"/>
        <v>28</v>
      </c>
    </row>
    <row r="34" spans="1:21" ht="19.5" thickBot="1">
      <c r="A34" s="873" t="s">
        <v>581</v>
      </c>
      <c r="B34" s="874">
        <v>134</v>
      </c>
      <c r="C34" s="874">
        <v>486</v>
      </c>
      <c r="D34" s="874">
        <v>168</v>
      </c>
      <c r="E34" s="874">
        <v>68</v>
      </c>
      <c r="F34" s="874">
        <v>22</v>
      </c>
      <c r="G34" s="875">
        <f t="shared" si="2"/>
        <v>878</v>
      </c>
      <c r="H34" s="876">
        <f t="shared" si="0"/>
        <v>1.6545496346045852E-3</v>
      </c>
      <c r="M34" s="1328" t="s">
        <v>588</v>
      </c>
      <c r="N34" s="1714">
        <v>1</v>
      </c>
      <c r="O34" s="1714">
        <v>7</v>
      </c>
      <c r="P34" s="1714">
        <v>5</v>
      </c>
      <c r="Q34" s="1714">
        <v>4</v>
      </c>
      <c r="R34" s="1714">
        <v>3</v>
      </c>
      <c r="S34" s="1720">
        <f t="shared" si="3"/>
        <v>20</v>
      </c>
      <c r="T34" s="1714">
        <v>2</v>
      </c>
      <c r="U34" s="292">
        <f t="shared" si="1"/>
        <v>22</v>
      </c>
    </row>
    <row r="35" spans="1:21" ht="19.5" thickBot="1">
      <c r="A35" s="873" t="s">
        <v>594</v>
      </c>
      <c r="B35" s="874">
        <v>9</v>
      </c>
      <c r="C35" s="874">
        <v>78</v>
      </c>
      <c r="D35" s="874">
        <v>251</v>
      </c>
      <c r="E35" s="874">
        <v>71</v>
      </c>
      <c r="F35" s="874">
        <v>19</v>
      </c>
      <c r="G35" s="875">
        <f t="shared" si="2"/>
        <v>428</v>
      </c>
      <c r="H35" s="876">
        <f t="shared" si="0"/>
        <v>8.0654583554756547E-4</v>
      </c>
      <c r="I35" s="292"/>
      <c r="M35" s="1328" t="s">
        <v>581</v>
      </c>
      <c r="N35" s="1714">
        <v>4</v>
      </c>
      <c r="O35" s="1714">
        <v>2</v>
      </c>
      <c r="P35" s="1714">
        <v>4</v>
      </c>
      <c r="Q35" s="1714">
        <v>1</v>
      </c>
      <c r="R35" s="1714">
        <v>5</v>
      </c>
      <c r="S35" s="1720">
        <f t="shared" si="3"/>
        <v>16</v>
      </c>
      <c r="T35" s="1714">
        <v>3</v>
      </c>
      <c r="U35" s="292">
        <f t="shared" si="1"/>
        <v>19</v>
      </c>
    </row>
    <row r="36" spans="1:21" ht="18.75">
      <c r="A36" s="873" t="s">
        <v>577</v>
      </c>
      <c r="B36" s="874">
        <v>123</v>
      </c>
      <c r="C36" s="874">
        <v>371</v>
      </c>
      <c r="D36" s="874">
        <v>134</v>
      </c>
      <c r="E36" s="874">
        <v>28</v>
      </c>
      <c r="F36" s="874">
        <v>11</v>
      </c>
      <c r="G36" s="875">
        <f t="shared" si="2"/>
        <v>667</v>
      </c>
      <c r="H36" s="876">
        <f t="shared" si="0"/>
        <v>1.2569300754911826E-3</v>
      </c>
      <c r="M36" s="1335" t="s">
        <v>577</v>
      </c>
      <c r="N36" s="1715">
        <v>5</v>
      </c>
      <c r="O36" s="1715">
        <v>0</v>
      </c>
      <c r="P36" s="1715">
        <v>3</v>
      </c>
      <c r="Q36" s="1715">
        <v>1</v>
      </c>
      <c r="R36" s="1715">
        <v>2</v>
      </c>
      <c r="S36" s="1721">
        <f t="shared" si="3"/>
        <v>11</v>
      </c>
      <c r="T36" s="1715">
        <v>0</v>
      </c>
      <c r="U36" s="292">
        <f t="shared" si="1"/>
        <v>11</v>
      </c>
    </row>
    <row r="37" spans="1:21" ht="18.75">
      <c r="A37" s="878" t="s">
        <v>1</v>
      </c>
      <c r="B37" s="879">
        <f t="shared" ref="B37:H37" si="4">SUM(B5:B36)</f>
        <v>100945</v>
      </c>
      <c r="C37" s="879">
        <f t="shared" si="4"/>
        <v>220031</v>
      </c>
      <c r="D37" s="879">
        <f t="shared" si="4"/>
        <v>136743</v>
      </c>
      <c r="E37" s="879">
        <f t="shared" si="4"/>
        <v>49595</v>
      </c>
      <c r="F37" s="879">
        <f t="shared" si="4"/>
        <v>23344</v>
      </c>
      <c r="G37" s="879">
        <f t="shared" si="4"/>
        <v>530658</v>
      </c>
      <c r="H37" s="546">
        <f t="shared" si="4"/>
        <v>0.99999999999999989</v>
      </c>
      <c r="N37" s="52"/>
      <c r="O37" s="52"/>
      <c r="P37" s="52"/>
      <c r="Q37" s="52"/>
      <c r="R37" s="52"/>
      <c r="S37" s="1722"/>
      <c r="T37" s="1716"/>
    </row>
    <row r="38" spans="1:21">
      <c r="S38" s="292">
        <f>SUM(S5:S37)</f>
        <v>19414</v>
      </c>
      <c r="T38" s="1597">
        <f>SUM(T5:T37)</f>
        <v>3930</v>
      </c>
      <c r="U38" s="292">
        <f>SUM(S38:T38)</f>
        <v>23344</v>
      </c>
    </row>
    <row r="39" spans="1:21">
      <c r="K39">
        <f>+G37-'V.4.3. NA.Cant. accid x región'!K22</f>
        <v>0</v>
      </c>
    </row>
    <row r="40" spans="1:21" s="292" customFormat="1">
      <c r="A40"/>
      <c r="B40" s="542"/>
      <c r="C40" s="542"/>
      <c r="D40" s="542"/>
      <c r="E40" s="542"/>
      <c r="F40" s="542"/>
      <c r="G40" s="50"/>
      <c r="H40" s="50"/>
      <c r="I40"/>
      <c r="K40" s="292">
        <f>+G37-'V.4.3. NA.Cant. accid x región'!K22</f>
        <v>0</v>
      </c>
      <c r="T40" s="1597"/>
    </row>
    <row r="41" spans="1:21">
      <c r="I41" s="292"/>
      <c r="K41">
        <f>+G37-'V.4.2.NA. Reportes ARL'!D22</f>
        <v>0</v>
      </c>
    </row>
    <row r="43" spans="1:21">
      <c r="I43" s="292"/>
    </row>
    <row r="44" spans="1:21">
      <c r="A44" s="292"/>
      <c r="B44" s="543"/>
      <c r="C44" s="543"/>
      <c r="D44" s="543"/>
      <c r="E44" s="543"/>
      <c r="F44" s="543"/>
      <c r="G44" s="305"/>
      <c r="H44" s="305"/>
    </row>
    <row r="45" spans="1:21">
      <c r="I45" s="292"/>
      <c r="K45" s="292"/>
    </row>
    <row r="46" spans="1:21">
      <c r="A46" s="292"/>
      <c r="B46" s="543"/>
      <c r="C46" s="543"/>
      <c r="D46" s="543"/>
      <c r="E46" s="543"/>
      <c r="F46" s="543"/>
      <c r="G46" s="305"/>
      <c r="H46" s="305"/>
      <c r="I46" s="36"/>
    </row>
    <row r="47" spans="1:21">
      <c r="I47" s="301"/>
    </row>
    <row r="48" spans="1:21">
      <c r="A48" s="292"/>
      <c r="B48" s="543"/>
      <c r="C48" s="543"/>
      <c r="D48" s="543"/>
      <c r="E48" s="543"/>
      <c r="F48" s="543"/>
      <c r="G48" s="305"/>
      <c r="H48" s="305"/>
    </row>
    <row r="49" spans="1:20">
      <c r="A49" s="36"/>
      <c r="B49" s="544"/>
      <c r="C49" s="544"/>
      <c r="D49" s="544"/>
      <c r="E49" s="544"/>
      <c r="F49" s="544"/>
      <c r="G49" s="41"/>
      <c r="H49" s="41"/>
      <c r="I49" s="36"/>
    </row>
    <row r="50" spans="1:20" s="292" customFormat="1">
      <c r="A50" s="301"/>
      <c r="B50" s="545"/>
      <c r="C50" s="545"/>
      <c r="D50" s="545"/>
      <c r="E50" s="545"/>
      <c r="F50" s="545"/>
      <c r="G50" s="306"/>
      <c r="H50" s="306"/>
      <c r="I50"/>
      <c r="J50" s="301"/>
      <c r="M50"/>
      <c r="N50"/>
      <c r="O50"/>
      <c r="P50"/>
      <c r="R50"/>
      <c r="T50" s="1597"/>
    </row>
    <row r="52" spans="1:20" s="292" customFormat="1">
      <c r="A52"/>
      <c r="B52" s="542"/>
      <c r="C52" s="542"/>
      <c r="D52" s="542"/>
      <c r="E52" s="542"/>
      <c r="F52" s="542"/>
      <c r="G52" s="50"/>
      <c r="H52" s="50"/>
      <c r="I52"/>
      <c r="K52"/>
      <c r="M52"/>
      <c r="N52"/>
      <c r="O52"/>
      <c r="P52"/>
      <c r="R52"/>
      <c r="T52" s="1597"/>
    </row>
    <row r="54" spans="1:20" s="292" customFormat="1">
      <c r="A54"/>
      <c r="B54" s="542"/>
      <c r="C54" s="542"/>
      <c r="D54" s="542"/>
      <c r="E54" s="542"/>
      <c r="F54" s="542"/>
      <c r="G54" s="50"/>
      <c r="H54" s="50"/>
      <c r="I54"/>
      <c r="K54"/>
      <c r="M54"/>
      <c r="N54"/>
      <c r="O54"/>
      <c r="P54"/>
      <c r="R54"/>
      <c r="T54" s="1597"/>
    </row>
    <row r="55" spans="1:20" s="36" customFormat="1">
      <c r="A55"/>
      <c r="B55" s="542"/>
      <c r="C55" s="542"/>
      <c r="D55" s="542"/>
      <c r="E55" s="542"/>
      <c r="F55" s="542"/>
      <c r="G55" s="50"/>
      <c r="H55" s="50"/>
      <c r="I55"/>
      <c r="J55"/>
      <c r="K55" s="292"/>
      <c r="M55"/>
      <c r="N55"/>
      <c r="O55"/>
      <c r="P55"/>
      <c r="R55"/>
      <c r="S55" s="292"/>
      <c r="T55" s="1597"/>
    </row>
    <row r="56" spans="1:20" s="301" customFormat="1">
      <c r="A56"/>
      <c r="B56" s="542"/>
      <c r="C56" s="542"/>
      <c r="D56" s="542"/>
      <c r="E56" s="542"/>
      <c r="F56" s="542"/>
      <c r="G56" s="50"/>
      <c r="H56" s="50"/>
      <c r="I56"/>
      <c r="J56" s="292"/>
      <c r="K56"/>
      <c r="M56"/>
      <c r="N56"/>
      <c r="O56"/>
      <c r="P56"/>
      <c r="R56"/>
      <c r="S56" s="292"/>
      <c r="T56" s="1597"/>
    </row>
    <row r="60" spans="1:20">
      <c r="K60" s="292"/>
    </row>
    <row r="62" spans="1:20" ht="21" customHeight="1"/>
    <row r="65" spans="11:23" ht="21" customHeight="1">
      <c r="K65" s="292"/>
    </row>
    <row r="66" spans="11:23" ht="31.5" customHeight="1"/>
    <row r="68" spans="11:23" ht="21" customHeight="1"/>
    <row r="70" spans="11:23">
      <c r="K70" s="292"/>
    </row>
    <row r="80" spans="11:23">
      <c r="K80" s="292"/>
      <c r="L80" s="292"/>
      <c r="U80" s="292"/>
      <c r="V80" s="292"/>
      <c r="W80" s="292"/>
    </row>
    <row r="85" spans="11:23">
      <c r="K85" s="292"/>
      <c r="L85" s="292"/>
      <c r="U85" s="292"/>
      <c r="V85" s="292"/>
      <c r="W85" s="292"/>
    </row>
    <row r="90" spans="11:23">
      <c r="K90" s="292"/>
      <c r="L90" s="292"/>
      <c r="U90" s="292"/>
      <c r="V90" s="292"/>
      <c r="W90" s="292"/>
    </row>
    <row r="95" spans="11:23">
      <c r="K95" s="292"/>
    </row>
    <row r="100" spans="11:11">
      <c r="K100" s="292"/>
    </row>
    <row r="105" spans="11:11">
      <c r="K105" s="292"/>
    </row>
    <row r="110" spans="11:11">
      <c r="K110" s="292"/>
    </row>
    <row r="115" spans="11:11">
      <c r="K115" s="292"/>
    </row>
    <row r="120" spans="11:11">
      <c r="K120" s="292"/>
    </row>
    <row r="125" spans="11:11">
      <c r="K125" s="292"/>
    </row>
    <row r="130" spans="11:11">
      <c r="K130" s="292"/>
    </row>
    <row r="135" spans="11:11">
      <c r="K135" s="292"/>
    </row>
    <row r="140" spans="11:11">
      <c r="K140" s="292"/>
    </row>
    <row r="145" spans="11:11">
      <c r="K145" s="292"/>
    </row>
    <row r="150" spans="11:11">
      <c r="K150" s="292"/>
    </row>
    <row r="155" spans="11:11">
      <c r="K155" s="292"/>
    </row>
    <row r="160" spans="11:11">
      <c r="K160" s="292"/>
    </row>
    <row r="165" spans="11:11">
      <c r="K165" s="292"/>
    </row>
    <row r="170" spans="11:11">
      <c r="K170" s="292"/>
    </row>
    <row r="175" spans="11:11">
      <c r="K175" s="292"/>
    </row>
    <row r="180" spans="11:11">
      <c r="K180" s="292"/>
    </row>
    <row r="185" spans="11:11">
      <c r="K185" s="292"/>
    </row>
    <row r="190" spans="11:11">
      <c r="K190" s="292"/>
    </row>
    <row r="195" spans="11:11">
      <c r="K195" s="292"/>
    </row>
    <row r="200" spans="11:11">
      <c r="K200" s="292"/>
    </row>
    <row r="205" spans="11:11">
      <c r="K205" s="292"/>
    </row>
    <row r="210" spans="11:11">
      <c r="K210" s="292"/>
    </row>
    <row r="215" spans="11:11">
      <c r="K215" s="292"/>
    </row>
  </sheetData>
  <autoFilter ref="M4:R40">
    <sortState ref="M5:R36">
      <sortCondition descending="1" ref="R41:R72"/>
    </sortState>
  </autoFilter>
  <sortState ref="M5:U36">
    <sortCondition descending="1" ref="S5:S36"/>
  </sortState>
  <mergeCells count="2">
    <mergeCell ref="A1:I1"/>
    <mergeCell ref="A2:I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O30"/>
  <sheetViews>
    <sheetView showGridLines="0" view="pageBreakPreview" zoomScale="85" zoomScaleNormal="100" zoomScaleSheetLayoutView="85" workbookViewId="0">
      <selection activeCell="A6" sqref="A6:J27"/>
    </sheetView>
  </sheetViews>
  <sheetFormatPr baseColWidth="10" defaultColWidth="11.42578125" defaultRowHeight="14.25"/>
  <cols>
    <col min="1" max="1" width="21.7109375" style="383" customWidth="1"/>
    <col min="2" max="2" width="14.140625" style="383" customWidth="1"/>
    <col min="3" max="3" width="16.5703125" style="383" customWidth="1"/>
    <col min="4" max="4" width="14.5703125" style="383" customWidth="1"/>
    <col min="5" max="6" width="17.28515625" style="383" customWidth="1"/>
    <col min="7" max="7" width="41.140625" style="383" customWidth="1"/>
    <col min="8" max="8" width="29" style="383" customWidth="1"/>
    <col min="9" max="9" width="25.42578125" style="383" customWidth="1"/>
    <col min="10" max="13" width="11.42578125" style="383"/>
    <col min="14" max="15" width="13.5703125" style="383" customWidth="1"/>
    <col min="16" max="16384" width="11.42578125" style="383"/>
  </cols>
  <sheetData>
    <row r="1" spans="1:15" s="708" customFormat="1" ht="60.75" customHeight="1">
      <c r="A1" s="2096" t="s">
        <v>724</v>
      </c>
      <c r="B1" s="2096"/>
      <c r="C1" s="2096"/>
      <c r="D1" s="2096"/>
      <c r="E1" s="2096"/>
      <c r="F1" s="2096"/>
      <c r="G1" s="2096"/>
      <c r="H1" s="2096"/>
      <c r="I1" s="2096"/>
    </row>
    <row r="2" spans="1:15" s="708" customFormat="1" ht="20.25" customHeight="1">
      <c r="A2" s="2074" t="str">
        <f>+'V.4.3. NA.Cant. accid x región'!A2:T2</f>
        <v>Período:  Diciembre 2007 - Junio 2023</v>
      </c>
      <c r="B2" s="2074"/>
      <c r="C2" s="2074"/>
      <c r="D2" s="2074"/>
      <c r="E2" s="2074"/>
      <c r="F2" s="2074"/>
      <c r="G2" s="2074"/>
      <c r="H2" s="2074"/>
      <c r="I2" s="2074"/>
    </row>
    <row r="3" spans="1:15" ht="9" customHeight="1"/>
    <row r="4" spans="1:15" ht="32.25" customHeight="1">
      <c r="A4" s="732" t="s">
        <v>0</v>
      </c>
      <c r="B4" s="733" t="s">
        <v>173</v>
      </c>
      <c r="C4" s="733" t="s">
        <v>172</v>
      </c>
      <c r="D4" s="733" t="s">
        <v>88</v>
      </c>
      <c r="E4" s="733" t="s">
        <v>171</v>
      </c>
      <c r="F4" s="880" t="s">
        <v>170</v>
      </c>
      <c r="M4" s="340" t="s">
        <v>792</v>
      </c>
      <c r="N4" s="551" t="s">
        <v>763</v>
      </c>
      <c r="O4" s="551" t="s">
        <v>764</v>
      </c>
    </row>
    <row r="5" spans="1:15" ht="15.75">
      <c r="A5" s="881" t="s">
        <v>105</v>
      </c>
      <c r="B5" s="882">
        <v>445</v>
      </c>
      <c r="C5" s="882">
        <v>8099</v>
      </c>
      <c r="D5" s="883">
        <f t="shared" ref="D5:D18" si="0">SUM(B5:C5)</f>
        <v>8544</v>
      </c>
      <c r="E5" s="884">
        <f t="shared" ref="E5:E18" si="1">B5/D5</f>
        <v>5.2083333333333336E-2</v>
      </c>
      <c r="F5" s="885">
        <f t="shared" ref="F5:F18" si="2">C5/D5</f>
        <v>0.94791666666666663</v>
      </c>
      <c r="M5" s="340" t="s">
        <v>758</v>
      </c>
      <c r="N5" s="552">
        <v>2777</v>
      </c>
      <c r="O5" s="552">
        <v>695</v>
      </c>
    </row>
    <row r="6" spans="1:15" ht="15.75">
      <c r="A6" s="881" t="s">
        <v>138</v>
      </c>
      <c r="B6" s="882">
        <v>660</v>
      </c>
      <c r="C6" s="882">
        <v>10317</v>
      </c>
      <c r="D6" s="883">
        <f t="shared" si="0"/>
        <v>10977</v>
      </c>
      <c r="E6" s="884">
        <f t="shared" si="1"/>
        <v>6.0125717409128178E-2</v>
      </c>
      <c r="F6" s="885">
        <f t="shared" si="2"/>
        <v>0.9398742825908718</v>
      </c>
      <c r="G6" s="549"/>
      <c r="H6" s="549"/>
      <c r="M6" s="340" t="s">
        <v>759</v>
      </c>
      <c r="N6" s="552">
        <v>2855</v>
      </c>
      <c r="O6" s="552">
        <v>768</v>
      </c>
    </row>
    <row r="7" spans="1:15" ht="15.75">
      <c r="A7" s="881" t="s">
        <v>139</v>
      </c>
      <c r="B7" s="882">
        <v>986</v>
      </c>
      <c r="C7" s="882">
        <v>13697</v>
      </c>
      <c r="D7" s="883">
        <f t="shared" si="0"/>
        <v>14683</v>
      </c>
      <c r="E7" s="884">
        <f t="shared" si="1"/>
        <v>6.7152489273309274E-2</v>
      </c>
      <c r="F7" s="885">
        <f t="shared" si="2"/>
        <v>0.9328475107266907</v>
      </c>
      <c r="M7" s="340" t="s">
        <v>760</v>
      </c>
      <c r="N7" s="552">
        <v>3633</v>
      </c>
      <c r="O7" s="552">
        <v>966</v>
      </c>
    </row>
    <row r="8" spans="1:15" ht="15.75">
      <c r="A8" s="881" t="s">
        <v>118</v>
      </c>
      <c r="B8" s="882">
        <v>1477</v>
      </c>
      <c r="C8" s="882">
        <v>15979</v>
      </c>
      <c r="D8" s="883">
        <f t="shared" si="0"/>
        <v>17456</v>
      </c>
      <c r="E8" s="884">
        <f t="shared" si="1"/>
        <v>8.4612740604949582E-2</v>
      </c>
      <c r="F8" s="885">
        <f t="shared" si="2"/>
        <v>0.91538725939505039</v>
      </c>
      <c r="M8" s="340" t="s">
        <v>761</v>
      </c>
      <c r="N8" s="552">
        <v>2791</v>
      </c>
      <c r="O8" s="552">
        <v>625</v>
      </c>
    </row>
    <row r="9" spans="1:15" ht="15.75">
      <c r="A9" s="881">
        <v>2011</v>
      </c>
      <c r="B9" s="882">
        <v>2094</v>
      </c>
      <c r="C9" s="882">
        <v>20503</v>
      </c>
      <c r="D9" s="883">
        <f t="shared" si="0"/>
        <v>22597</v>
      </c>
      <c r="E9" s="884">
        <f t="shared" si="1"/>
        <v>9.2667168208169226E-2</v>
      </c>
      <c r="F9" s="885">
        <f t="shared" si="2"/>
        <v>0.90733283179183077</v>
      </c>
      <c r="M9" s="340" t="s">
        <v>791</v>
      </c>
      <c r="N9" s="552">
        <v>3367</v>
      </c>
      <c r="O9" s="552">
        <v>937</v>
      </c>
    </row>
    <row r="10" spans="1:15" ht="15.75">
      <c r="A10" s="881" t="s">
        <v>195</v>
      </c>
      <c r="B10" s="882">
        <v>3858</v>
      </c>
      <c r="C10" s="882">
        <v>22830</v>
      </c>
      <c r="D10" s="883">
        <f t="shared" si="0"/>
        <v>26688</v>
      </c>
      <c r="E10" s="884">
        <f t="shared" si="1"/>
        <v>0.1445593525179856</v>
      </c>
      <c r="F10" s="885">
        <f t="shared" si="2"/>
        <v>0.85544064748201443</v>
      </c>
      <c r="M10" s="340" t="s">
        <v>793</v>
      </c>
      <c r="N10" s="552">
        <v>3168</v>
      </c>
      <c r="O10" s="552">
        <v>762</v>
      </c>
    </row>
    <row r="11" spans="1:15" ht="15.75">
      <c r="A11" s="881" t="s">
        <v>219</v>
      </c>
      <c r="B11" s="882">
        <v>4451</v>
      </c>
      <c r="C11" s="882">
        <v>24184</v>
      </c>
      <c r="D11" s="883">
        <f t="shared" si="0"/>
        <v>28635</v>
      </c>
      <c r="E11" s="884">
        <f t="shared" si="1"/>
        <v>0.15543914789593155</v>
      </c>
      <c r="F11" s="885">
        <f t="shared" si="2"/>
        <v>0.84456085210406839</v>
      </c>
      <c r="M11" s="340" t="s">
        <v>794</v>
      </c>
      <c r="N11" s="552"/>
      <c r="O11" s="552"/>
    </row>
    <row r="12" spans="1:15" ht="15.75">
      <c r="A12" s="881" t="s">
        <v>223</v>
      </c>
      <c r="B12" s="882">
        <v>5112</v>
      </c>
      <c r="C12" s="882">
        <v>25920</v>
      </c>
      <c r="D12" s="883">
        <f t="shared" si="0"/>
        <v>31032</v>
      </c>
      <c r="E12" s="884">
        <f t="shared" si="1"/>
        <v>0.16473317865429235</v>
      </c>
      <c r="F12" s="885">
        <f t="shared" si="2"/>
        <v>0.83526682134570762</v>
      </c>
      <c r="M12" s="340" t="s">
        <v>795</v>
      </c>
      <c r="N12" s="552"/>
      <c r="O12" s="552"/>
    </row>
    <row r="13" spans="1:15" ht="15.75">
      <c r="A13" s="881" t="s">
        <v>390</v>
      </c>
      <c r="B13" s="882">
        <v>5396</v>
      </c>
      <c r="C13" s="882">
        <v>29153</v>
      </c>
      <c r="D13" s="883">
        <f t="shared" si="0"/>
        <v>34549</v>
      </c>
      <c r="E13" s="884">
        <f t="shared" si="1"/>
        <v>0.15618397059249181</v>
      </c>
      <c r="F13" s="885">
        <f t="shared" si="2"/>
        <v>0.84381602940750822</v>
      </c>
      <c r="M13" s="340" t="s">
        <v>819</v>
      </c>
      <c r="N13" s="552"/>
      <c r="O13" s="552"/>
    </row>
    <row r="14" spans="1:15" ht="15.75">
      <c r="A14" s="881" t="s">
        <v>416</v>
      </c>
      <c r="B14" s="882">
        <v>6565</v>
      </c>
      <c r="C14" s="882">
        <v>32291</v>
      </c>
      <c r="D14" s="883">
        <f t="shared" si="0"/>
        <v>38856</v>
      </c>
      <c r="E14" s="884">
        <f t="shared" si="1"/>
        <v>0.16895717521103562</v>
      </c>
      <c r="F14" s="885">
        <f t="shared" si="2"/>
        <v>0.83104282478896441</v>
      </c>
      <c r="M14" s="340" t="s">
        <v>820</v>
      </c>
      <c r="N14" s="552"/>
      <c r="O14" s="552"/>
    </row>
    <row r="15" spans="1:15" ht="15.75">
      <c r="A15" s="881" t="s">
        <v>421</v>
      </c>
      <c r="B15" s="882">
        <v>8616</v>
      </c>
      <c r="C15" s="882">
        <v>32873</v>
      </c>
      <c r="D15" s="883">
        <f t="shared" si="0"/>
        <v>41489</v>
      </c>
      <c r="E15" s="884">
        <f t="shared" si="1"/>
        <v>0.20766950275976764</v>
      </c>
      <c r="F15" s="885">
        <f t="shared" si="2"/>
        <v>0.7923304972402323</v>
      </c>
      <c r="M15" s="340" t="s">
        <v>821</v>
      </c>
      <c r="N15" s="552"/>
      <c r="O15" s="552"/>
    </row>
    <row r="16" spans="1:15" ht="15.75">
      <c r="A16" s="766" t="s">
        <v>439</v>
      </c>
      <c r="B16" s="886">
        <v>10106</v>
      </c>
      <c r="C16" s="886">
        <v>35364</v>
      </c>
      <c r="D16" s="887">
        <f t="shared" si="0"/>
        <v>45470</v>
      </c>
      <c r="E16" s="888">
        <f t="shared" si="1"/>
        <v>0.22225643281284363</v>
      </c>
      <c r="F16" s="889">
        <f t="shared" si="2"/>
        <v>0.77774356718715631</v>
      </c>
      <c r="M16" s="340" t="s">
        <v>822</v>
      </c>
      <c r="N16" s="552"/>
      <c r="O16" s="552"/>
    </row>
    <row r="17" spans="1:15" ht="15.75">
      <c r="A17" s="766" t="s">
        <v>458</v>
      </c>
      <c r="B17" s="886">
        <v>10920</v>
      </c>
      <c r="C17" s="886">
        <v>38228</v>
      </c>
      <c r="D17" s="887">
        <f t="shared" si="0"/>
        <v>49148</v>
      </c>
      <c r="E17" s="888">
        <f t="shared" si="1"/>
        <v>0.22218605029706193</v>
      </c>
      <c r="F17" s="889">
        <f t="shared" si="2"/>
        <v>0.77781394970293805</v>
      </c>
      <c r="M17" s="340" t="s">
        <v>1</v>
      </c>
      <c r="N17" s="552">
        <f>SUM(N5:N16)</f>
        <v>18591</v>
      </c>
      <c r="O17" s="552">
        <f>SUM(O5:O10)</f>
        <v>4753</v>
      </c>
    </row>
    <row r="18" spans="1:15" ht="15.75">
      <c r="A18" s="890">
        <v>2020</v>
      </c>
      <c r="B18" s="886">
        <v>11630</v>
      </c>
      <c r="C18" s="886">
        <v>28515</v>
      </c>
      <c r="D18" s="887">
        <f t="shared" si="0"/>
        <v>40145</v>
      </c>
      <c r="E18" s="888">
        <f t="shared" si="1"/>
        <v>0.28969983808693484</v>
      </c>
      <c r="F18" s="889">
        <f t="shared" si="2"/>
        <v>0.71030016191306511</v>
      </c>
    </row>
    <row r="19" spans="1:15" ht="15.75">
      <c r="A19" s="890">
        <v>2021</v>
      </c>
      <c r="B19" s="886">
        <v>14102</v>
      </c>
      <c r="C19" s="886">
        <v>33348</v>
      </c>
      <c r="D19" s="887">
        <f>SUM(B19:C19)</f>
        <v>47450</v>
      </c>
      <c r="E19" s="888">
        <f>B19/D19</f>
        <v>0.29719704952581666</v>
      </c>
      <c r="F19" s="889">
        <f>C19/D19</f>
        <v>0.7028029504741834</v>
      </c>
    </row>
    <row r="20" spans="1:15" ht="15.75">
      <c r="A20" s="890">
        <v>2022</v>
      </c>
      <c r="B20" s="886">
        <v>12146</v>
      </c>
      <c r="C20" s="886">
        <v>37449</v>
      </c>
      <c r="D20" s="887">
        <v>49595</v>
      </c>
      <c r="E20" s="888">
        <v>0.24490372013307793</v>
      </c>
      <c r="F20" s="889">
        <v>0.75509627986692207</v>
      </c>
    </row>
    <row r="21" spans="1:15" ht="15.75">
      <c r="A21" s="1488" t="str">
        <f>+Tabla48[[#Headers],[Ene-Jun.23]]</f>
        <v>Ene-Jun.23</v>
      </c>
      <c r="B21" s="886">
        <v>4753</v>
      </c>
      <c r="C21" s="886">
        <v>18591</v>
      </c>
      <c r="D21" s="887">
        <f>SUM(B21:C21)</f>
        <v>23344</v>
      </c>
      <c r="E21" s="888">
        <f>B21/D21</f>
        <v>0.20360692254969157</v>
      </c>
      <c r="F21" s="889">
        <f>C21/D21</f>
        <v>0.79639307745030841</v>
      </c>
    </row>
    <row r="22" spans="1:15" ht="15.75">
      <c r="A22" s="734" t="s">
        <v>1</v>
      </c>
      <c r="B22" s="735">
        <f>SUM(B5:B21)</f>
        <v>103317</v>
      </c>
      <c r="C22" s="735">
        <f>SUM(C5:C21)</f>
        <v>427341</v>
      </c>
      <c r="D22" s="735">
        <f>SUM(D5:D21)</f>
        <v>530658</v>
      </c>
      <c r="E22" s="891">
        <f>AVERAGE(E5:E21)</f>
        <v>0.1667078699921071</v>
      </c>
      <c r="F22" s="892">
        <f>AVERAGE(F5:F21)</f>
        <v>0.83329213000789293</v>
      </c>
    </row>
    <row r="23" spans="1:15">
      <c r="J23" s="383">
        <f>+D22-'V.4.4.NA.Cant. accid x Prov'!G37</f>
        <v>0</v>
      </c>
    </row>
    <row r="30" spans="1:15">
      <c r="I30" s="405"/>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O25"/>
  <sheetViews>
    <sheetView showGridLines="0" view="pageBreakPreview" zoomScale="85" zoomScaleNormal="100" zoomScaleSheetLayoutView="85" workbookViewId="0">
      <selection activeCell="A6" sqref="A6:J27"/>
    </sheetView>
  </sheetViews>
  <sheetFormatPr baseColWidth="10" defaultColWidth="11.42578125" defaultRowHeight="14.25"/>
  <cols>
    <col min="1" max="1" width="18.140625" style="383" customWidth="1"/>
    <col min="2" max="2" width="16.7109375" style="383" customWidth="1"/>
    <col min="3" max="3" width="20.28515625" style="383" customWidth="1"/>
    <col min="4" max="4" width="19.5703125" style="383" customWidth="1"/>
    <col min="5" max="5" width="17.7109375" style="383" customWidth="1"/>
    <col min="6" max="6" width="17.28515625" style="383" customWidth="1"/>
    <col min="7" max="8" width="21.85546875" style="383" customWidth="1"/>
    <col min="9" max="9" width="22.5703125" style="383" customWidth="1"/>
    <col min="10" max="10" width="3.42578125" style="383" customWidth="1"/>
    <col min="11" max="13" width="11.42578125" style="383"/>
    <col min="14" max="14" width="18" style="383" customWidth="1"/>
    <col min="15" max="15" width="13" style="383" customWidth="1"/>
    <col min="16" max="16384" width="11.42578125" style="383"/>
  </cols>
  <sheetData>
    <row r="1" spans="1:15" s="708" customFormat="1" ht="60" customHeight="1">
      <c r="A1" s="2097" t="s">
        <v>725</v>
      </c>
      <c r="B1" s="2097"/>
      <c r="C1" s="2097"/>
      <c r="D1" s="2097"/>
      <c r="E1" s="2097"/>
      <c r="F1" s="2097"/>
      <c r="G1" s="2097"/>
      <c r="H1" s="2097"/>
      <c r="I1" s="2097"/>
    </row>
    <row r="2" spans="1:15" s="708" customFormat="1" ht="17.25" customHeight="1">
      <c r="A2" s="2097" t="str">
        <f>+'V.4.5. NA.Cant. accid x sector'!A2:I2</f>
        <v>Período:  Diciembre 2007 - Junio 2023</v>
      </c>
      <c r="B2" s="2097"/>
      <c r="C2" s="2097"/>
      <c r="D2" s="2097"/>
      <c r="E2" s="2097"/>
      <c r="F2" s="2097"/>
      <c r="G2" s="2097"/>
      <c r="H2" s="2097"/>
      <c r="I2" s="2097"/>
    </row>
    <row r="3" spans="1:15" ht="10.5" customHeight="1">
      <c r="A3" s="690"/>
      <c r="B3" s="690"/>
      <c r="C3" s="690"/>
      <c r="D3" s="690"/>
      <c r="E3" s="690"/>
      <c r="F3" s="690"/>
      <c r="G3" s="458"/>
      <c r="H3" s="458"/>
      <c r="I3" s="458"/>
    </row>
    <row r="4" spans="1:15" s="458" customFormat="1" ht="27" customHeight="1">
      <c r="A4" s="736" t="s">
        <v>2</v>
      </c>
      <c r="B4" s="764" t="s">
        <v>15</v>
      </c>
      <c r="C4" s="764" t="s">
        <v>14</v>
      </c>
      <c r="D4" s="737" t="s">
        <v>87</v>
      </c>
      <c r="E4" s="764" t="s">
        <v>137</v>
      </c>
      <c r="F4" s="765" t="s">
        <v>136</v>
      </c>
      <c r="J4" s="383"/>
      <c r="K4" s="383"/>
    </row>
    <row r="5" spans="1:15" ht="15">
      <c r="A5" s="893">
        <v>2007</v>
      </c>
      <c r="B5" s="894">
        <v>1471</v>
      </c>
      <c r="C5" s="894">
        <v>7068</v>
      </c>
      <c r="D5" s="895">
        <f>B5+C5</f>
        <v>8539</v>
      </c>
      <c r="E5" s="896">
        <f>B5/D5</f>
        <v>0.17226841550532848</v>
      </c>
      <c r="F5" s="897">
        <f>C5/D5</f>
        <v>0.82773158449467155</v>
      </c>
    </row>
    <row r="6" spans="1:15" ht="15">
      <c r="A6" s="893">
        <v>2008</v>
      </c>
      <c r="B6" s="894">
        <v>2073</v>
      </c>
      <c r="C6" s="894">
        <v>8902</v>
      </c>
      <c r="D6" s="895">
        <f>B6+C6</f>
        <v>10975</v>
      </c>
      <c r="E6" s="896">
        <f t="shared" ref="E6:E21" si="0">B6/D6</f>
        <v>0.18888382687927108</v>
      </c>
      <c r="F6" s="897">
        <f t="shared" ref="F6:F21" si="1">C6/D6</f>
        <v>0.81111617312072892</v>
      </c>
    </row>
    <row r="7" spans="1:15" ht="15.75">
      <c r="A7" s="893">
        <v>2009</v>
      </c>
      <c r="B7" s="894">
        <v>3079</v>
      </c>
      <c r="C7" s="894">
        <v>11601</v>
      </c>
      <c r="D7" s="895">
        <f>B7+C7</f>
        <v>14680</v>
      </c>
      <c r="E7" s="896">
        <f t="shared" si="0"/>
        <v>0.20974114441416894</v>
      </c>
      <c r="F7" s="897">
        <f t="shared" si="1"/>
        <v>0.79025885558583109</v>
      </c>
      <c r="M7" s="553" t="s">
        <v>765</v>
      </c>
      <c r="N7" s="554" t="s">
        <v>14</v>
      </c>
      <c r="O7" s="554" t="s">
        <v>15</v>
      </c>
    </row>
    <row r="8" spans="1:15" ht="15.75">
      <c r="A8" s="893">
        <v>2010</v>
      </c>
      <c r="B8" s="894">
        <v>3933</v>
      </c>
      <c r="C8" s="894">
        <v>13522</v>
      </c>
      <c r="D8" s="895">
        <f t="shared" ref="D8:D16" si="2">B8+C8</f>
        <v>17455</v>
      </c>
      <c r="E8" s="896">
        <f t="shared" si="0"/>
        <v>0.22532225723288457</v>
      </c>
      <c r="F8" s="897">
        <f t="shared" si="1"/>
        <v>0.77467774276711543</v>
      </c>
      <c r="M8" s="553" t="s">
        <v>758</v>
      </c>
      <c r="N8" s="554">
        <v>2275</v>
      </c>
      <c r="O8" s="554">
        <v>1197</v>
      </c>
    </row>
    <row r="9" spans="1:15" ht="15.75">
      <c r="A9" s="893">
        <v>2011</v>
      </c>
      <c r="B9" s="894">
        <v>5636</v>
      </c>
      <c r="C9" s="894">
        <v>16957</v>
      </c>
      <c r="D9" s="895">
        <f t="shared" si="2"/>
        <v>22593</v>
      </c>
      <c r="E9" s="896">
        <f t="shared" si="0"/>
        <v>0.24945779666268314</v>
      </c>
      <c r="F9" s="897">
        <f t="shared" si="1"/>
        <v>0.75054220333731692</v>
      </c>
      <c r="M9" s="553" t="s">
        <v>759</v>
      </c>
      <c r="N9" s="554">
        <v>2280</v>
      </c>
      <c r="O9" s="554">
        <v>1343</v>
      </c>
    </row>
    <row r="10" spans="1:15" ht="15.75">
      <c r="A10" s="893">
        <v>2012</v>
      </c>
      <c r="B10" s="894">
        <v>7023</v>
      </c>
      <c r="C10" s="894">
        <v>19654</v>
      </c>
      <c r="D10" s="895">
        <f t="shared" si="2"/>
        <v>26677</v>
      </c>
      <c r="E10" s="896">
        <f t="shared" si="0"/>
        <v>0.26326048656145745</v>
      </c>
      <c r="F10" s="897">
        <f t="shared" si="1"/>
        <v>0.7367395134385426</v>
      </c>
      <c r="G10" s="383" t="s">
        <v>6</v>
      </c>
      <c r="M10" s="553" t="s">
        <v>760</v>
      </c>
      <c r="N10" s="554">
        <v>2895</v>
      </c>
      <c r="O10" s="554">
        <v>1703</v>
      </c>
    </row>
    <row r="11" spans="1:15" ht="15.75">
      <c r="A11" s="893">
        <v>2013</v>
      </c>
      <c r="B11" s="894">
        <v>7837</v>
      </c>
      <c r="C11" s="894">
        <v>20767</v>
      </c>
      <c r="D11" s="895">
        <f t="shared" si="2"/>
        <v>28604</v>
      </c>
      <c r="E11" s="896">
        <f t="shared" si="0"/>
        <v>0.27398265976786462</v>
      </c>
      <c r="F11" s="897">
        <f t="shared" si="1"/>
        <v>0.72601734023213538</v>
      </c>
      <c r="M11" s="553" t="s">
        <v>761</v>
      </c>
      <c r="N11" s="554">
        <v>2228</v>
      </c>
      <c r="O11" s="554">
        <v>1188</v>
      </c>
    </row>
    <row r="12" spans="1:15" ht="13.5" customHeight="1">
      <c r="A12" s="893">
        <v>2014</v>
      </c>
      <c r="B12" s="894">
        <v>8887</v>
      </c>
      <c r="C12" s="894">
        <v>22125</v>
      </c>
      <c r="D12" s="895">
        <f t="shared" si="2"/>
        <v>31012</v>
      </c>
      <c r="E12" s="896">
        <f t="shared" si="0"/>
        <v>0.28656649039081644</v>
      </c>
      <c r="F12" s="897">
        <f t="shared" si="1"/>
        <v>0.7134335096091835</v>
      </c>
      <c r="M12" s="553" t="s">
        <v>791</v>
      </c>
      <c r="N12" s="554">
        <v>2691</v>
      </c>
      <c r="O12" s="554">
        <v>1613</v>
      </c>
    </row>
    <row r="13" spans="1:15" ht="15.75">
      <c r="A13" s="893">
        <v>2015</v>
      </c>
      <c r="B13" s="894">
        <v>10111</v>
      </c>
      <c r="C13" s="894">
        <v>24423</v>
      </c>
      <c r="D13" s="895">
        <f t="shared" si="2"/>
        <v>34534</v>
      </c>
      <c r="E13" s="896">
        <f t="shared" si="0"/>
        <v>0.29278392309028783</v>
      </c>
      <c r="F13" s="897">
        <f t="shared" si="1"/>
        <v>0.70721607690971222</v>
      </c>
      <c r="M13" s="553" t="s">
        <v>793</v>
      </c>
      <c r="N13" s="554">
        <v>2565</v>
      </c>
      <c r="O13" s="554">
        <v>1365</v>
      </c>
    </row>
    <row r="14" spans="1:15" ht="15.75">
      <c r="A14" s="893">
        <v>2016</v>
      </c>
      <c r="B14" s="894">
        <v>12078</v>
      </c>
      <c r="C14" s="894">
        <v>26764</v>
      </c>
      <c r="D14" s="895">
        <f t="shared" si="2"/>
        <v>38842</v>
      </c>
      <c r="E14" s="896">
        <f t="shared" si="0"/>
        <v>0.31095206220071059</v>
      </c>
      <c r="F14" s="897">
        <f t="shared" si="1"/>
        <v>0.68904793779928941</v>
      </c>
      <c r="M14" s="553" t="s">
        <v>794</v>
      </c>
      <c r="N14" s="554"/>
      <c r="O14" s="554"/>
    </row>
    <row r="15" spans="1:15" ht="15.75">
      <c r="A15" s="893">
        <v>2017</v>
      </c>
      <c r="B15" s="894">
        <v>12405</v>
      </c>
      <c r="C15" s="894">
        <v>29049</v>
      </c>
      <c r="D15" s="895">
        <f t="shared" si="2"/>
        <v>41454</v>
      </c>
      <c r="E15" s="896">
        <f t="shared" si="0"/>
        <v>0.29924735851787526</v>
      </c>
      <c r="F15" s="897">
        <f t="shared" si="1"/>
        <v>0.70075264148212479</v>
      </c>
      <c r="M15" s="553" t="s">
        <v>795</v>
      </c>
      <c r="N15" s="554"/>
      <c r="O15" s="554"/>
    </row>
    <row r="16" spans="1:15" ht="15.75">
      <c r="A16" s="893">
        <v>2018</v>
      </c>
      <c r="B16" s="894">
        <v>14681</v>
      </c>
      <c r="C16" s="894">
        <v>30770</v>
      </c>
      <c r="D16" s="895">
        <f t="shared" si="2"/>
        <v>45451</v>
      </c>
      <c r="E16" s="896">
        <f t="shared" si="0"/>
        <v>0.32300719456117577</v>
      </c>
      <c r="F16" s="897">
        <f t="shared" si="1"/>
        <v>0.67699280543882423</v>
      </c>
      <c r="M16" s="553" t="s">
        <v>819</v>
      </c>
      <c r="N16" s="554"/>
      <c r="O16" s="554"/>
    </row>
    <row r="17" spans="1:15" ht="15.75">
      <c r="A17" s="893">
        <v>2019</v>
      </c>
      <c r="B17" s="894">
        <v>16847</v>
      </c>
      <c r="C17" s="894">
        <v>32268</v>
      </c>
      <c r="D17" s="895">
        <f>B17+C17</f>
        <v>49115</v>
      </c>
      <c r="E17" s="896">
        <f t="shared" si="0"/>
        <v>0.34301130001018021</v>
      </c>
      <c r="F17" s="897">
        <f t="shared" si="1"/>
        <v>0.65698869998981979</v>
      </c>
      <c r="M17" s="553" t="s">
        <v>820</v>
      </c>
      <c r="N17" s="554"/>
      <c r="O17" s="554"/>
    </row>
    <row r="18" spans="1:15" ht="15.75">
      <c r="A18" s="893">
        <v>2020</v>
      </c>
      <c r="B18" s="894">
        <v>15459</v>
      </c>
      <c r="C18" s="894">
        <v>24686</v>
      </c>
      <c r="D18" s="895">
        <f>B18+C18</f>
        <v>40145</v>
      </c>
      <c r="E18" s="896">
        <f t="shared" si="0"/>
        <v>0.38507908830489473</v>
      </c>
      <c r="F18" s="897">
        <f t="shared" si="1"/>
        <v>0.61492091169510521</v>
      </c>
      <c r="I18" s="383" t="s">
        <v>6</v>
      </c>
      <c r="M18" s="553" t="s">
        <v>821</v>
      </c>
      <c r="N18" s="554"/>
      <c r="O18" s="554"/>
    </row>
    <row r="19" spans="1:15" ht="15.75">
      <c r="A19" s="893">
        <v>2021</v>
      </c>
      <c r="B19" s="894">
        <v>18828</v>
      </c>
      <c r="C19" s="894">
        <v>28622</v>
      </c>
      <c r="D19" s="895">
        <f>B19+C19</f>
        <v>47450</v>
      </c>
      <c r="E19" s="896">
        <f t="shared" si="0"/>
        <v>0.39679662802950472</v>
      </c>
      <c r="F19" s="897">
        <f t="shared" si="1"/>
        <v>0.60320337197049523</v>
      </c>
      <c r="M19" s="553" t="s">
        <v>822</v>
      </c>
      <c r="N19" s="554"/>
      <c r="O19" s="554"/>
    </row>
    <row r="20" spans="1:15" ht="15.75">
      <c r="A20" s="893">
        <v>2022</v>
      </c>
      <c r="B20" s="894">
        <v>19549</v>
      </c>
      <c r="C20" s="894">
        <v>30046</v>
      </c>
      <c r="D20" s="895">
        <f>B20+C20</f>
        <v>49595</v>
      </c>
      <c r="E20" s="896">
        <f t="shared" si="0"/>
        <v>0.39417279967738683</v>
      </c>
      <c r="F20" s="897">
        <f t="shared" si="1"/>
        <v>0.60582720032261317</v>
      </c>
      <c r="G20" s="550"/>
      <c r="H20" s="550"/>
      <c r="M20" s="553" t="s">
        <v>1</v>
      </c>
      <c r="N20" s="554">
        <f>SUM(N8:N19)</f>
        <v>14934</v>
      </c>
      <c r="O20" s="554">
        <f>SUM(O8:O19)</f>
        <v>8409</v>
      </c>
    </row>
    <row r="21" spans="1:15" ht="15">
      <c r="A21" s="893" t="str">
        <f>+Tabla48[[#Headers],[Ene-Jun.23]]</f>
        <v>Ene-Jun.23</v>
      </c>
      <c r="B21" s="894">
        <v>8409</v>
      </c>
      <c r="C21" s="894">
        <v>14934</v>
      </c>
      <c r="D21" s="895">
        <f>B21+C21</f>
        <v>23343</v>
      </c>
      <c r="E21" s="896">
        <f t="shared" si="0"/>
        <v>0.36023647346099474</v>
      </c>
      <c r="F21" s="897">
        <f t="shared" si="1"/>
        <v>0.63976352653900526</v>
      </c>
      <c r="G21" s="550"/>
      <c r="H21" s="550"/>
    </row>
    <row r="22" spans="1:15" ht="15">
      <c r="A22" s="738" t="s">
        <v>1</v>
      </c>
      <c r="B22" s="739">
        <f>SUM(B5:B21)</f>
        <v>168306</v>
      </c>
      <c r="C22" s="739">
        <f>SUM(C5:C21)</f>
        <v>362158</v>
      </c>
      <c r="D22" s="739">
        <f>SUM(D5:D21)</f>
        <v>530464</v>
      </c>
      <c r="E22" s="898">
        <f>B22/D22</f>
        <v>0.31728072027507992</v>
      </c>
      <c r="F22" s="899">
        <f>C22/D22</f>
        <v>0.68271927972492008</v>
      </c>
    </row>
    <row r="25" spans="1:15">
      <c r="L25" s="383">
        <f>+D21-'V.4.5. NA.Cant. accid x sector'!D21</f>
        <v>-1</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AE47"/>
  <sheetViews>
    <sheetView showGridLines="0" view="pageBreakPreview" zoomScale="70" zoomScaleNormal="100" zoomScaleSheetLayoutView="70" workbookViewId="0">
      <selection activeCell="A6" sqref="A6:J27"/>
    </sheetView>
  </sheetViews>
  <sheetFormatPr baseColWidth="10" defaultColWidth="11.42578125" defaultRowHeight="18"/>
  <cols>
    <col min="1" max="1" width="30.28515625" style="407" customWidth="1"/>
    <col min="2" max="2" width="15.42578125" style="407" customWidth="1"/>
    <col min="3" max="5" width="15.140625" style="407" bestFit="1" customWidth="1"/>
    <col min="6" max="6" width="14.28515625" style="407" customWidth="1"/>
    <col min="7" max="7" width="23" style="407" customWidth="1"/>
    <col min="8" max="8" width="17.85546875" style="407" customWidth="1"/>
    <col min="9" max="9" width="21.7109375" style="407" customWidth="1"/>
    <col min="10" max="10" width="20.85546875" style="407" customWidth="1"/>
    <col min="11" max="11" width="20" style="407" customWidth="1"/>
    <col min="12" max="12" width="20.5703125" style="407" customWidth="1"/>
    <col min="13" max="13" width="20.7109375" style="407" customWidth="1"/>
    <col min="14" max="14" width="11.42578125" style="407"/>
    <col min="15" max="15" width="21.28515625" style="407" customWidth="1"/>
    <col min="16" max="21" width="15.5703125" style="407" customWidth="1"/>
    <col min="22" max="16384" width="11.42578125" style="407"/>
  </cols>
  <sheetData>
    <row r="1" spans="1:27" s="740" customFormat="1" ht="79.5" customHeight="1">
      <c r="A1" s="1964" t="s">
        <v>726</v>
      </c>
      <c r="B1" s="1964"/>
      <c r="C1" s="1964"/>
      <c r="D1" s="1964"/>
      <c r="E1" s="1964"/>
      <c r="F1" s="1964"/>
      <c r="G1" s="1964"/>
      <c r="H1" s="1964"/>
      <c r="I1" s="1964"/>
      <c r="J1" s="1964"/>
      <c r="K1" s="1964"/>
      <c r="L1" s="1964"/>
      <c r="M1" s="1964"/>
    </row>
    <row r="2" spans="1:27" s="740" customFormat="1" ht="24" customHeight="1">
      <c r="A2" s="1964" t="str">
        <f>+'V.4.6. Accid x sexo'!A2:I2</f>
        <v>Período:  Diciembre 2007 - Junio 2023</v>
      </c>
      <c r="B2" s="1964"/>
      <c r="C2" s="1964"/>
      <c r="D2" s="1964"/>
      <c r="E2" s="1964"/>
      <c r="F2" s="1964"/>
      <c r="G2" s="1964"/>
      <c r="H2" s="1964"/>
      <c r="I2" s="1964"/>
      <c r="J2" s="1964"/>
      <c r="K2" s="1964"/>
      <c r="L2" s="1964"/>
      <c r="M2" s="1964"/>
    </row>
    <row r="3" spans="1:27" ht="13.5" customHeight="1" thickBot="1">
      <c r="A3" s="555"/>
      <c r="B3" s="556"/>
      <c r="C3" s="556"/>
      <c r="D3" s="556"/>
      <c r="E3" s="556"/>
      <c r="F3" s="556"/>
      <c r="G3" s="556"/>
      <c r="H3" s="556"/>
    </row>
    <row r="4" spans="1:27" s="506" customFormat="1" ht="42.75" customHeight="1" thickBot="1">
      <c r="A4" s="848" t="s">
        <v>0</v>
      </c>
      <c r="B4" s="1336" t="s">
        <v>178</v>
      </c>
      <c r="C4" s="1336" t="s">
        <v>177</v>
      </c>
      <c r="D4" s="1336" t="s">
        <v>176</v>
      </c>
      <c r="E4" s="1336" t="s">
        <v>175</v>
      </c>
      <c r="F4" s="1336" t="s">
        <v>174</v>
      </c>
      <c r="G4" s="1336" t="s">
        <v>280</v>
      </c>
      <c r="H4" s="1337" t="s">
        <v>88</v>
      </c>
      <c r="I4" s="407"/>
      <c r="J4" s="407"/>
      <c r="K4" s="407"/>
      <c r="L4" s="407"/>
      <c r="M4" s="407"/>
      <c r="N4" s="407"/>
      <c r="O4" s="341" t="s">
        <v>766</v>
      </c>
      <c r="P4" s="341" t="s">
        <v>767</v>
      </c>
      <c r="Q4" s="341" t="s">
        <v>768</v>
      </c>
      <c r="R4" s="341" t="s">
        <v>769</v>
      </c>
      <c r="S4" s="341" t="s">
        <v>770</v>
      </c>
      <c r="T4" s="341" t="s">
        <v>771</v>
      </c>
      <c r="U4" s="341" t="s">
        <v>772</v>
      </c>
      <c r="V4" s="407"/>
      <c r="W4" s="407"/>
      <c r="X4" s="407"/>
      <c r="Y4" s="407"/>
      <c r="Z4" s="407"/>
      <c r="AA4" s="407"/>
    </row>
    <row r="5" spans="1:27" ht="18.75" customHeight="1" thickBot="1">
      <c r="A5" s="857" t="s">
        <v>105</v>
      </c>
      <c r="B5" s="1338">
        <v>9</v>
      </c>
      <c r="C5" s="1338">
        <v>1413</v>
      </c>
      <c r="D5" s="1338">
        <v>3274</v>
      </c>
      <c r="E5" s="1338">
        <v>2149</v>
      </c>
      <c r="F5" s="1338">
        <v>1123</v>
      </c>
      <c r="G5" s="1338">
        <f>571+5</f>
        <v>576</v>
      </c>
      <c r="H5" s="1339">
        <f>SUM(B5:G5)</f>
        <v>8544</v>
      </c>
      <c r="O5" s="557" t="s">
        <v>758</v>
      </c>
      <c r="P5" s="557">
        <v>26</v>
      </c>
      <c r="Q5" s="557">
        <v>1276</v>
      </c>
      <c r="R5" s="557">
        <v>996</v>
      </c>
      <c r="S5" s="557">
        <v>670</v>
      </c>
      <c r="T5" s="557">
        <v>368</v>
      </c>
      <c r="U5" s="557">
        <v>136</v>
      </c>
    </row>
    <row r="6" spans="1:27" ht="18.75" thickBot="1">
      <c r="A6" s="857" t="s">
        <v>138</v>
      </c>
      <c r="B6" s="1338">
        <v>7</v>
      </c>
      <c r="C6" s="1338">
        <v>1031</v>
      </c>
      <c r="D6" s="1338">
        <v>4066</v>
      </c>
      <c r="E6" s="1338">
        <v>3112</v>
      </c>
      <c r="F6" s="1338">
        <v>1708</v>
      </c>
      <c r="G6" s="1338">
        <v>1053</v>
      </c>
      <c r="H6" s="1339">
        <f>SUM(B6:G6)</f>
        <v>10977</v>
      </c>
      <c r="O6" s="557" t="s">
        <v>759</v>
      </c>
      <c r="P6" s="557">
        <v>46</v>
      </c>
      <c r="Q6" s="557">
        <v>1354</v>
      </c>
      <c r="R6" s="557">
        <v>1100</v>
      </c>
      <c r="S6" s="557">
        <v>626</v>
      </c>
      <c r="T6" s="557">
        <v>360</v>
      </c>
      <c r="U6" s="557">
        <v>137</v>
      </c>
    </row>
    <row r="7" spans="1:27" ht="18.75" thickBot="1">
      <c r="A7" s="857" t="s">
        <v>139</v>
      </c>
      <c r="B7" s="1338">
        <v>2</v>
      </c>
      <c r="C7" s="1338">
        <v>2024</v>
      </c>
      <c r="D7" s="1338">
        <v>5530</v>
      </c>
      <c r="E7" s="1338">
        <v>3839</v>
      </c>
      <c r="F7" s="1338">
        <v>2108</v>
      </c>
      <c r="G7" s="1338">
        <v>1180</v>
      </c>
      <c r="H7" s="1339">
        <f>SUM(B7:G7)</f>
        <v>14683</v>
      </c>
      <c r="O7" s="557" t="s">
        <v>760</v>
      </c>
      <c r="P7" s="557">
        <v>60</v>
      </c>
      <c r="Q7" s="557">
        <v>1670</v>
      </c>
      <c r="R7" s="557">
        <v>1368</v>
      </c>
      <c r="S7" s="557">
        <v>866</v>
      </c>
      <c r="T7" s="557">
        <v>439</v>
      </c>
      <c r="U7" s="557">
        <v>196</v>
      </c>
    </row>
    <row r="8" spans="1:27" ht="18.75" thickBot="1">
      <c r="A8" s="857" t="s">
        <v>118</v>
      </c>
      <c r="B8" s="1338">
        <v>0</v>
      </c>
      <c r="C8" s="1338">
        <v>3154</v>
      </c>
      <c r="D8" s="1338">
        <v>6350</v>
      </c>
      <c r="E8" s="1338">
        <v>4256</v>
      </c>
      <c r="F8" s="1338">
        <v>2407</v>
      </c>
      <c r="G8" s="1338">
        <v>1289</v>
      </c>
      <c r="H8" s="1339">
        <f>SUM(B8:G8)</f>
        <v>17456</v>
      </c>
      <c r="O8" s="557" t="s">
        <v>761</v>
      </c>
      <c r="P8" s="557">
        <v>65</v>
      </c>
      <c r="Q8" s="557">
        <v>1271</v>
      </c>
      <c r="R8" s="557">
        <v>994</v>
      </c>
      <c r="S8" s="557">
        <v>603</v>
      </c>
      <c r="T8" s="557">
        <v>349</v>
      </c>
      <c r="U8" s="557">
        <v>134</v>
      </c>
    </row>
    <row r="9" spans="1:27" ht="18.75" thickBot="1">
      <c r="A9" s="857">
        <v>2011</v>
      </c>
      <c r="B9" s="1338">
        <v>6</v>
      </c>
      <c r="C9" s="1338">
        <v>4931</v>
      </c>
      <c r="D9" s="1338">
        <v>7715</v>
      </c>
      <c r="E9" s="1338">
        <v>5319</v>
      </c>
      <c r="F9" s="1338">
        <v>3017</v>
      </c>
      <c r="G9" s="1338">
        <v>1609</v>
      </c>
      <c r="H9" s="1339">
        <f>SUM(B9:G9)</f>
        <v>22597</v>
      </c>
      <c r="O9" s="557" t="s">
        <v>791</v>
      </c>
      <c r="P9" s="557">
        <v>78</v>
      </c>
      <c r="Q9" s="557">
        <v>1559</v>
      </c>
      <c r="R9" s="557">
        <v>1268</v>
      </c>
      <c r="S9" s="557">
        <v>788</v>
      </c>
      <c r="T9" s="557">
        <v>469</v>
      </c>
      <c r="U9" s="557">
        <v>142</v>
      </c>
    </row>
    <row r="10" spans="1:27" ht="18" customHeight="1" thickBot="1">
      <c r="A10" s="857" t="s">
        <v>195</v>
      </c>
      <c r="B10" s="1338">
        <v>18</v>
      </c>
      <c r="C10" s="1338">
        <v>6875</v>
      </c>
      <c r="D10" s="1338">
        <v>8611</v>
      </c>
      <c r="E10" s="1338">
        <v>5883</v>
      </c>
      <c r="F10" s="1338">
        <v>3457</v>
      </c>
      <c r="G10" s="1338">
        <v>1844</v>
      </c>
      <c r="H10" s="1339">
        <f t="shared" ref="H10:H15" si="0">SUM(B10:G10)</f>
        <v>26688</v>
      </c>
      <c r="O10" s="557" t="s">
        <v>793</v>
      </c>
      <c r="P10" s="557">
        <v>79</v>
      </c>
      <c r="Q10" s="557">
        <v>1460</v>
      </c>
      <c r="R10" s="557">
        <v>1127</v>
      </c>
      <c r="S10" s="557">
        <v>727</v>
      </c>
      <c r="T10" s="557">
        <v>387</v>
      </c>
      <c r="U10" s="557">
        <v>150</v>
      </c>
    </row>
    <row r="11" spans="1:27" ht="18.75" customHeight="1" thickBot="1">
      <c r="A11" s="857" t="s">
        <v>219</v>
      </c>
      <c r="B11" s="1338">
        <v>34</v>
      </c>
      <c r="C11" s="1338">
        <v>8429</v>
      </c>
      <c r="D11" s="1338">
        <v>8946</v>
      </c>
      <c r="E11" s="1338">
        <v>5876</v>
      </c>
      <c r="F11" s="1338">
        <v>3510</v>
      </c>
      <c r="G11" s="1338">
        <v>1840</v>
      </c>
      <c r="H11" s="1339">
        <f t="shared" si="0"/>
        <v>28635</v>
      </c>
      <c r="O11" s="557" t="s">
        <v>794</v>
      </c>
      <c r="P11" s="557"/>
      <c r="Q11" s="557"/>
      <c r="R11" s="557"/>
      <c r="S11" s="557"/>
      <c r="T11" s="557"/>
      <c r="U11" s="557"/>
    </row>
    <row r="12" spans="1:27" ht="17.25" customHeight="1" thickBot="1">
      <c r="A12" s="857" t="s">
        <v>223</v>
      </c>
      <c r="B12" s="1338">
        <v>80</v>
      </c>
      <c r="C12" s="1338">
        <v>9624</v>
      </c>
      <c r="D12" s="1338">
        <v>8806</v>
      </c>
      <c r="E12" s="1338">
        <v>6269</v>
      </c>
      <c r="F12" s="1338">
        <v>3876</v>
      </c>
      <c r="G12" s="1338">
        <v>2377</v>
      </c>
      <c r="H12" s="1339">
        <f t="shared" si="0"/>
        <v>31032</v>
      </c>
      <c r="O12" s="557" t="s">
        <v>795</v>
      </c>
      <c r="P12" s="557"/>
      <c r="Q12" s="557"/>
      <c r="R12" s="557"/>
      <c r="S12" s="557"/>
      <c r="T12" s="557"/>
      <c r="U12" s="557"/>
    </row>
    <row r="13" spans="1:27" ht="16.5" customHeight="1" thickBot="1">
      <c r="A13" s="857" t="s">
        <v>390</v>
      </c>
      <c r="B13" s="1338">
        <v>165</v>
      </c>
      <c r="C13" s="1338">
        <v>12019</v>
      </c>
      <c r="D13" s="1338">
        <v>10377</v>
      </c>
      <c r="E13" s="1338">
        <v>6571</v>
      </c>
      <c r="F13" s="1338">
        <v>3782</v>
      </c>
      <c r="G13" s="1338">
        <v>1635</v>
      </c>
      <c r="H13" s="1339">
        <f t="shared" si="0"/>
        <v>34549</v>
      </c>
      <c r="O13" s="557" t="s">
        <v>819</v>
      </c>
      <c r="P13" s="557"/>
      <c r="Q13" s="557"/>
      <c r="R13" s="557"/>
      <c r="S13" s="557"/>
      <c r="T13" s="557"/>
      <c r="U13" s="557"/>
    </row>
    <row r="14" spans="1:27" ht="16.5" customHeight="1" thickBot="1">
      <c r="A14" s="857" t="s">
        <v>416</v>
      </c>
      <c r="B14" s="1338">
        <v>153</v>
      </c>
      <c r="C14" s="1338">
        <v>13830</v>
      </c>
      <c r="D14" s="1338">
        <v>11563</v>
      </c>
      <c r="E14" s="1338">
        <v>7417</v>
      </c>
      <c r="F14" s="1338">
        <v>4270</v>
      </c>
      <c r="G14" s="1338">
        <v>1623</v>
      </c>
      <c r="H14" s="1339">
        <f t="shared" si="0"/>
        <v>38856</v>
      </c>
      <c r="O14" s="558" t="s">
        <v>820</v>
      </c>
      <c r="P14" s="558"/>
      <c r="Q14" s="558"/>
      <c r="R14" s="558"/>
      <c r="S14" s="558"/>
      <c r="T14" s="558"/>
      <c r="U14" s="558"/>
    </row>
    <row r="15" spans="1:27" ht="18.75" thickBot="1">
      <c r="A15" s="857" t="s">
        <v>421</v>
      </c>
      <c r="B15" s="1338">
        <v>189</v>
      </c>
      <c r="C15" s="1338">
        <v>15003</v>
      </c>
      <c r="D15" s="1338">
        <v>12102</v>
      </c>
      <c r="E15" s="1338">
        <v>7868</v>
      </c>
      <c r="F15" s="1338">
        <v>4631</v>
      </c>
      <c r="G15" s="1338">
        <v>1696</v>
      </c>
      <c r="H15" s="1339">
        <f t="shared" si="0"/>
        <v>41489</v>
      </c>
      <c r="O15" s="557" t="s">
        <v>821</v>
      </c>
      <c r="P15" s="557"/>
      <c r="Q15" s="557"/>
      <c r="R15" s="557"/>
      <c r="S15" s="557"/>
      <c r="T15" s="557"/>
      <c r="U15" s="557"/>
    </row>
    <row r="16" spans="1:27" ht="18.75" thickBot="1">
      <c r="A16" s="857" t="s">
        <v>439</v>
      </c>
      <c r="B16" s="1340">
        <v>160</v>
      </c>
      <c r="C16" s="1340">
        <v>16268</v>
      </c>
      <c r="D16" s="1340">
        <v>13433</v>
      </c>
      <c r="E16" s="1340">
        <v>8648</v>
      </c>
      <c r="F16" s="1340">
        <v>5102</v>
      </c>
      <c r="G16" s="1340">
        <v>1859</v>
      </c>
      <c r="H16" s="1341">
        <f>SUM(B16:G16)</f>
        <v>45470</v>
      </c>
      <c r="O16" s="557" t="s">
        <v>822</v>
      </c>
      <c r="P16" s="557"/>
      <c r="Q16" s="557"/>
      <c r="R16" s="557"/>
      <c r="S16" s="557"/>
      <c r="T16" s="557"/>
      <c r="U16" s="557"/>
    </row>
    <row r="17" spans="1:31">
      <c r="A17" s="857" t="s">
        <v>458</v>
      </c>
      <c r="B17" s="1340">
        <v>147</v>
      </c>
      <c r="C17" s="1340">
        <v>17232</v>
      </c>
      <c r="D17" s="1340">
        <v>14644</v>
      </c>
      <c r="E17" s="1340">
        <v>9524</v>
      </c>
      <c r="F17" s="1340">
        <v>5494</v>
      </c>
      <c r="G17" s="1340">
        <v>2107</v>
      </c>
      <c r="H17" s="1341">
        <f>SUM(B17:G17)</f>
        <v>49148</v>
      </c>
      <c r="O17" s="557" t="s">
        <v>1</v>
      </c>
      <c r="P17" s="341">
        <f t="shared" ref="P17:U17" si="1">SUM(P5:P16)</f>
        <v>354</v>
      </c>
      <c r="Q17" s="341">
        <f t="shared" si="1"/>
        <v>8590</v>
      </c>
      <c r="R17" s="341">
        <f t="shared" si="1"/>
        <v>6853</v>
      </c>
      <c r="S17" s="341">
        <f t="shared" si="1"/>
        <v>4280</v>
      </c>
      <c r="T17" s="341">
        <f t="shared" si="1"/>
        <v>2372</v>
      </c>
      <c r="U17" s="341">
        <f t="shared" si="1"/>
        <v>895</v>
      </c>
    </row>
    <row r="18" spans="1:31">
      <c r="A18" s="857" t="s">
        <v>548</v>
      </c>
      <c r="B18" s="1340">
        <v>84</v>
      </c>
      <c r="C18" s="1340">
        <v>12952</v>
      </c>
      <c r="D18" s="1340">
        <v>12784</v>
      </c>
      <c r="E18" s="1340">
        <v>8100</v>
      </c>
      <c r="F18" s="1340">
        <v>4681</v>
      </c>
      <c r="G18" s="1340">
        <v>1544</v>
      </c>
      <c r="H18" s="1341">
        <f>SUM(B18:G18)</f>
        <v>40145</v>
      </c>
    </row>
    <row r="19" spans="1:31">
      <c r="A19" s="852">
        <v>2021</v>
      </c>
      <c r="B19" s="1340">
        <v>135</v>
      </c>
      <c r="C19" s="1340">
        <v>15071</v>
      </c>
      <c r="D19" s="1340">
        <v>15016</v>
      </c>
      <c r="E19" s="1340">
        <v>9465</v>
      </c>
      <c r="F19" s="1340">
        <v>5623</v>
      </c>
      <c r="G19" s="1340">
        <v>2140</v>
      </c>
      <c r="H19" s="1341">
        <f>SUM(B19:G19)</f>
        <v>47450</v>
      </c>
      <c r="P19" s="504"/>
      <c r="Q19" s="504"/>
      <c r="R19" s="504"/>
      <c r="S19" s="504"/>
      <c r="T19" s="504"/>
      <c r="U19" s="504"/>
    </row>
    <row r="20" spans="1:31">
      <c r="A20" s="852">
        <v>2022</v>
      </c>
      <c r="B20" s="1340">
        <v>163</v>
      </c>
      <c r="C20" s="1340">
        <v>16256</v>
      </c>
      <c r="D20" s="1340">
        <v>15489</v>
      </c>
      <c r="E20" s="1340">
        <v>9689</v>
      </c>
      <c r="F20" s="1340">
        <v>5679</v>
      </c>
      <c r="G20" s="1340">
        <v>2319</v>
      </c>
      <c r="H20" s="1341">
        <v>49595</v>
      </c>
    </row>
    <row r="21" spans="1:31" s="506" customFormat="1" ht="20.25" customHeight="1">
      <c r="A21" s="852" t="str">
        <f>+Tabla47[[#This Row],[Año ]]</f>
        <v>Ene-Jun.23</v>
      </c>
      <c r="B21" s="1340">
        <v>354</v>
      </c>
      <c r="C21" s="1340">
        <v>8590</v>
      </c>
      <c r="D21" s="1340">
        <v>6853</v>
      </c>
      <c r="E21" s="1340">
        <v>4280</v>
      </c>
      <c r="F21" s="1340">
        <v>2372</v>
      </c>
      <c r="G21" s="1340">
        <v>895</v>
      </c>
      <c r="H21" s="1341">
        <f>SUM(B21:G21)</f>
        <v>23344</v>
      </c>
      <c r="I21" s="407"/>
      <c r="J21" s="407"/>
      <c r="K21" s="407"/>
      <c r="L21" s="407"/>
      <c r="M21" s="407"/>
      <c r="N21" s="407"/>
      <c r="O21" s="407"/>
      <c r="P21" s="407"/>
      <c r="Q21" s="407"/>
      <c r="R21" s="407"/>
      <c r="S21" s="407"/>
      <c r="T21" s="407"/>
      <c r="U21" s="407"/>
      <c r="V21" s="407"/>
      <c r="W21" s="407"/>
      <c r="X21" s="407"/>
      <c r="Y21" s="407"/>
      <c r="Z21" s="407"/>
      <c r="AA21" s="407"/>
      <c r="AB21" s="407"/>
    </row>
    <row r="22" spans="1:31">
      <c r="A22" s="1342" t="s">
        <v>1</v>
      </c>
      <c r="B22" s="1343">
        <f t="shared" ref="B22:H22" si="2">SUM(B5:B21)</f>
        <v>1706</v>
      </c>
      <c r="C22" s="1343">
        <f t="shared" si="2"/>
        <v>164702</v>
      </c>
      <c r="D22" s="1343">
        <f t="shared" si="2"/>
        <v>165559</v>
      </c>
      <c r="E22" s="1343">
        <f t="shared" si="2"/>
        <v>108265</v>
      </c>
      <c r="F22" s="1343">
        <f t="shared" si="2"/>
        <v>62840</v>
      </c>
      <c r="G22" s="1343">
        <f t="shared" si="2"/>
        <v>27586</v>
      </c>
      <c r="H22" s="1344">
        <f t="shared" si="2"/>
        <v>530658</v>
      </c>
      <c r="AC22" s="506"/>
      <c r="AD22" s="506"/>
      <c r="AE22" s="506"/>
    </row>
    <row r="23" spans="1:31">
      <c r="A23" s="1734"/>
      <c r="B23" s="1735">
        <f>+B22/$H$22</f>
        <v>3.2148766248695018E-3</v>
      </c>
      <c r="C23" s="1735">
        <f t="shared" ref="C23:H23" si="3">+C22/$H$22</f>
        <v>0.3103731593606428</v>
      </c>
      <c r="D23" s="1735">
        <f t="shared" si="3"/>
        <v>0.31198813548462473</v>
      </c>
      <c r="E23" s="1735">
        <f t="shared" si="3"/>
        <v>0.204020291788685</v>
      </c>
      <c r="F23" s="1735">
        <f t="shared" si="3"/>
        <v>0.11841901940609582</v>
      </c>
      <c r="G23" s="1735">
        <f t="shared" si="3"/>
        <v>5.1984517335082109E-2</v>
      </c>
      <c r="H23" s="1736">
        <f t="shared" si="3"/>
        <v>1</v>
      </c>
      <c r="J23" s="755"/>
      <c r="AC23" s="506"/>
      <c r="AD23" s="506"/>
      <c r="AE23" s="506"/>
    </row>
    <row r="24" spans="1:31">
      <c r="A24" s="2098" t="s">
        <v>930</v>
      </c>
      <c r="B24" s="2099"/>
      <c r="C24" s="2099"/>
      <c r="D24" s="2099"/>
      <c r="E24" s="2099"/>
      <c r="F24" s="2099"/>
      <c r="AC24" s="506"/>
      <c r="AD24" s="506"/>
      <c r="AE24" s="506"/>
    </row>
    <row r="25" spans="1:31">
      <c r="AC25" s="506"/>
      <c r="AD25" s="506"/>
      <c r="AE25" s="506"/>
    </row>
    <row r="26" spans="1:31">
      <c r="AC26" s="506"/>
      <c r="AD26" s="506"/>
      <c r="AE26" s="506"/>
    </row>
    <row r="27" spans="1:31">
      <c r="AC27" s="506"/>
      <c r="AD27" s="506"/>
      <c r="AE27" s="506"/>
    </row>
    <row r="28" spans="1:31">
      <c r="AC28" s="506"/>
      <c r="AD28" s="506"/>
      <c r="AE28" s="506"/>
    </row>
    <row r="29" spans="1:31">
      <c r="AC29" s="506"/>
      <c r="AD29" s="506"/>
      <c r="AE29" s="506"/>
    </row>
    <row r="30" spans="1:31">
      <c r="AC30" s="506"/>
      <c r="AD30" s="506"/>
      <c r="AE30" s="506"/>
    </row>
    <row r="31" spans="1:31">
      <c r="AC31" s="506"/>
      <c r="AD31" s="506"/>
      <c r="AE31" s="506"/>
    </row>
    <row r="32" spans="1:31">
      <c r="AC32" s="506"/>
      <c r="AD32" s="506"/>
      <c r="AE32" s="506"/>
    </row>
    <row r="33" spans="29:31">
      <c r="AC33" s="506"/>
      <c r="AD33" s="506"/>
      <c r="AE33" s="506"/>
    </row>
    <row r="34" spans="29:31">
      <c r="AC34" s="506"/>
      <c r="AD34" s="506"/>
      <c r="AE34" s="506"/>
    </row>
    <row r="35" spans="29:31">
      <c r="AC35" s="506"/>
      <c r="AD35" s="506"/>
      <c r="AE35" s="506"/>
    </row>
    <row r="36" spans="29:31">
      <c r="AC36" s="506"/>
      <c r="AD36" s="506"/>
      <c r="AE36" s="506"/>
    </row>
    <row r="37" spans="29:31">
      <c r="AC37" s="506"/>
      <c r="AD37" s="506"/>
      <c r="AE37" s="506"/>
    </row>
    <row r="38" spans="29:31">
      <c r="AC38" s="506"/>
      <c r="AD38" s="506"/>
      <c r="AE38" s="506"/>
    </row>
    <row r="39" spans="29:31">
      <c r="AC39" s="506"/>
      <c r="AD39" s="506"/>
      <c r="AE39" s="506"/>
    </row>
    <row r="40" spans="29:31">
      <c r="AC40" s="506"/>
      <c r="AD40" s="506"/>
      <c r="AE40" s="506"/>
    </row>
    <row r="41" spans="29:31">
      <c r="AC41" s="506"/>
      <c r="AD41" s="506"/>
      <c r="AE41" s="506"/>
    </row>
    <row r="42" spans="29:31">
      <c r="AC42" s="506"/>
      <c r="AD42" s="506"/>
      <c r="AE42" s="506"/>
    </row>
    <row r="43" spans="29:31">
      <c r="AC43" s="506"/>
      <c r="AD43" s="506"/>
      <c r="AE43" s="506"/>
    </row>
    <row r="44" spans="29:31">
      <c r="AC44" s="506"/>
      <c r="AD44" s="506"/>
      <c r="AE44" s="506"/>
    </row>
    <row r="45" spans="29:31">
      <c r="AC45" s="506"/>
      <c r="AD45" s="506"/>
      <c r="AE45" s="506"/>
    </row>
    <row r="46" spans="29:31">
      <c r="AC46" s="506"/>
      <c r="AD46" s="506"/>
      <c r="AE46" s="506"/>
    </row>
    <row r="47" spans="29:31">
      <c r="AC47" s="506"/>
      <c r="AD47" s="506"/>
      <c r="AE47" s="506"/>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4"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N39"/>
  <sheetViews>
    <sheetView showGridLines="0" view="pageBreakPreview" topLeftCell="A5" zoomScale="115" zoomScaleNormal="100" zoomScaleSheetLayoutView="115" workbookViewId="0">
      <selection activeCell="A6" sqref="A6:J27"/>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 min="12" max="12" width="19.42578125" customWidth="1"/>
    <col min="13" max="13" width="15.42578125" customWidth="1"/>
  </cols>
  <sheetData>
    <row r="2" spans="1:13" ht="15" customHeight="1"/>
    <row r="3" spans="1:13" ht="15" customHeight="1"/>
    <row r="5" spans="1:13" ht="21" customHeight="1">
      <c r="A5" s="1982" t="s">
        <v>1169</v>
      </c>
      <c r="B5" s="1982"/>
      <c r="C5" s="1982"/>
      <c r="D5" s="1982"/>
      <c r="E5" s="1982"/>
      <c r="F5" s="1982"/>
      <c r="G5" s="1982"/>
      <c r="H5" s="1982"/>
      <c r="I5" s="1982"/>
      <c r="J5" s="1982"/>
    </row>
    <row r="6" spans="1:13">
      <c r="A6" s="1982"/>
      <c r="B6" s="1982"/>
      <c r="C6" s="1982"/>
      <c r="D6" s="1982"/>
      <c r="E6" s="1982"/>
      <c r="F6" s="1982"/>
      <c r="G6" s="1982"/>
      <c r="H6" s="1982"/>
      <c r="I6" s="1982"/>
      <c r="J6" s="1982"/>
      <c r="L6" s="50" t="str">
        <f>+Tabla53[[#Headers],[Ene-Jun.23]]</f>
        <v>Ene-Jun.23</v>
      </c>
    </row>
    <row r="7" spans="1:13">
      <c r="A7" s="1982"/>
      <c r="B7" s="1982"/>
      <c r="C7" s="1982"/>
      <c r="D7" s="1982"/>
      <c r="E7" s="1982"/>
      <c r="F7" s="1982"/>
      <c r="G7" s="1982"/>
      <c r="H7" s="1982"/>
      <c r="I7" s="1982"/>
      <c r="J7" s="1982"/>
      <c r="L7" s="104">
        <f>+'VII.2.CBSS Tram.'!D5/'VII.2.CBSS Tram.'!D8</f>
        <v>0.95551257253384914</v>
      </c>
      <c r="M7" t="str">
        <f>+'VII.2.CBSS Tram.'!A5</f>
        <v>Introduccion</v>
      </c>
    </row>
    <row r="8" spans="1:13">
      <c r="A8" s="1982"/>
      <c r="B8" s="1982"/>
      <c r="C8" s="1982"/>
      <c r="D8" s="1982"/>
      <c r="E8" s="1982"/>
      <c r="F8" s="1982"/>
      <c r="G8" s="1982"/>
      <c r="H8" s="1982"/>
      <c r="I8" s="1982"/>
      <c r="J8" s="1982"/>
      <c r="L8" s="104">
        <f>+'VII.2.CBSS Tram.'!D6/'VII.2.CBSS Tram.'!D8</f>
        <v>0</v>
      </c>
      <c r="M8" t="str">
        <f>+'VII.2.CBSS Tram.'!A6</f>
        <v>Reintroducción</v>
      </c>
    </row>
    <row r="9" spans="1:13">
      <c r="A9" s="1982"/>
      <c r="B9" s="1982"/>
      <c r="C9" s="1982"/>
      <c r="D9" s="1982"/>
      <c r="E9" s="1982"/>
      <c r="F9" s="1982"/>
      <c r="G9" s="1982"/>
      <c r="H9" s="1982"/>
      <c r="I9" s="1982"/>
      <c r="J9" s="1982"/>
      <c r="L9" s="104">
        <f>+'VII.2.CBSS Tram.'!D7/'VII.2.CBSS Tram.'!D8</f>
        <v>4.4487427466150871E-2</v>
      </c>
      <c r="M9" t="str">
        <f>+'VII.2.CBSS Tram.'!A7</f>
        <v xml:space="preserve">Cooperación administrativa </v>
      </c>
    </row>
    <row r="10" spans="1:13">
      <c r="A10" s="1982"/>
      <c r="B10" s="1982"/>
      <c r="C10" s="1982"/>
      <c r="D10" s="1982"/>
      <c r="E10" s="1982"/>
      <c r="F10" s="1982"/>
      <c r="G10" s="1982"/>
      <c r="H10" s="1982"/>
      <c r="I10" s="1982"/>
      <c r="J10" s="1982"/>
    </row>
    <row r="11" spans="1:13">
      <c r="A11" s="1982"/>
      <c r="B11" s="1982"/>
      <c r="C11" s="1982"/>
      <c r="D11" s="1982"/>
      <c r="E11" s="1982"/>
      <c r="F11" s="1982"/>
      <c r="G11" s="1982"/>
      <c r="H11" s="1982"/>
      <c r="I11" s="1982"/>
      <c r="J11" s="1982"/>
      <c r="L11" s="50" t="s">
        <v>1104</v>
      </c>
      <c r="M11" t="str">
        <f>+Tabla53[[#Headers],[Ene-Jun.23]]</f>
        <v>Ene-Jun.23</v>
      </c>
    </row>
    <row r="12" spans="1:13">
      <c r="A12" s="1982"/>
      <c r="B12" s="1982"/>
      <c r="C12" s="1982"/>
      <c r="D12" s="1982"/>
      <c r="E12" s="1982"/>
      <c r="F12" s="1982"/>
      <c r="G12" s="1982"/>
      <c r="H12" s="1982"/>
      <c r="I12" s="1982"/>
      <c r="J12" s="1982"/>
      <c r="L12" s="104">
        <f>+'VII.2.CBSS Tram.'!E5/'VII.2.CBSS Tram.'!E8</f>
        <v>0.97877094972067036</v>
      </c>
      <c r="M12" t="s">
        <v>1102</v>
      </c>
    </row>
    <row r="13" spans="1:13">
      <c r="A13" s="1982"/>
      <c r="B13" s="1982"/>
      <c r="C13" s="1982"/>
      <c r="D13" s="1982"/>
      <c r="E13" s="1982"/>
      <c r="F13" s="1982"/>
      <c r="G13" s="1982"/>
      <c r="H13" s="1982"/>
      <c r="I13" s="1982"/>
      <c r="J13" s="1982"/>
      <c r="L13" s="104">
        <f>+'VII.2.CBSS Tram.'!E6/'VII.2.CBSS Tram.'!E8</f>
        <v>0</v>
      </c>
      <c r="M13" t="s">
        <v>389</v>
      </c>
    </row>
    <row r="14" spans="1:13">
      <c r="A14" s="1982"/>
      <c r="B14" s="1982"/>
      <c r="C14" s="1982"/>
      <c r="D14" s="1982"/>
      <c r="E14" s="1982"/>
      <c r="F14" s="1982"/>
      <c r="G14" s="1982"/>
      <c r="H14" s="1982"/>
      <c r="I14" s="1982"/>
      <c r="J14" s="1982"/>
      <c r="L14" s="104">
        <f>+'VII.2.CBSS Tram.'!E7/'VII.2.CBSS Tram.'!E8</f>
        <v>2.1229050279329607E-2</v>
      </c>
      <c r="M14" t="s">
        <v>933</v>
      </c>
    </row>
    <row r="15" spans="1:13" ht="27.75" customHeight="1">
      <c r="A15" s="1982"/>
      <c r="B15" s="1982"/>
      <c r="C15" s="1982"/>
      <c r="D15" s="1982"/>
      <c r="E15" s="1982"/>
      <c r="F15" s="1982"/>
      <c r="G15" s="1982"/>
      <c r="H15" s="1982"/>
      <c r="I15" s="1982"/>
      <c r="J15" s="1982"/>
    </row>
    <row r="16" spans="1:13">
      <c r="A16" s="1982"/>
      <c r="B16" s="1982"/>
      <c r="C16" s="1982"/>
      <c r="D16" s="1982"/>
      <c r="E16" s="1982"/>
      <c r="F16" s="1982"/>
      <c r="G16" s="1982"/>
      <c r="H16" s="1982"/>
      <c r="I16" s="1982"/>
      <c r="J16" s="1982"/>
    </row>
    <row r="17" spans="1:14">
      <c r="A17" s="1982"/>
      <c r="B17" s="1982"/>
      <c r="C17" s="1982"/>
      <c r="D17" s="1982"/>
      <c r="E17" s="1982"/>
      <c r="F17" s="1982"/>
      <c r="G17" s="1982"/>
      <c r="H17" s="1982"/>
      <c r="I17" s="1982"/>
      <c r="J17" s="1982"/>
      <c r="L17" t="str">
        <f>+'VII.3.CBSS-Benef'!A6</f>
        <v>Jubilación/Vejez</v>
      </c>
      <c r="N17" s="46">
        <f>+'VII.3.CBSS-Benef'!F6</f>
        <v>9.5238095238095233E-2</v>
      </c>
    </row>
    <row r="18" spans="1:14">
      <c r="A18" s="1982"/>
      <c r="B18" s="1982"/>
      <c r="C18" s="1982"/>
      <c r="D18" s="1982"/>
      <c r="E18" s="1982"/>
      <c r="F18" s="1982"/>
      <c r="G18" s="1982"/>
      <c r="H18" s="1982"/>
      <c r="I18" s="1982"/>
      <c r="J18" s="1982"/>
      <c r="L18" t="str">
        <f>+'VII.3.CBSS-Benef'!A8</f>
        <v>Supervivencia/Sobrevivencia</v>
      </c>
      <c r="N18" s="46">
        <f>+'VII.3.CBSS-Benef'!F8</f>
        <v>4.3189368770764118E-2</v>
      </c>
    </row>
    <row r="19" spans="1:14">
      <c r="A19" s="1982"/>
      <c r="B19" s="1982"/>
      <c r="C19" s="1982"/>
      <c r="D19" s="1982"/>
      <c r="E19" s="1982"/>
      <c r="F19" s="1982"/>
      <c r="G19" s="1982"/>
      <c r="H19" s="1982"/>
      <c r="I19" s="1982"/>
      <c r="J19" s="1982"/>
      <c r="L19" t="str">
        <f>+'VII.3.CBSS-Benef'!A9</f>
        <v>Incapacidad/Discapacidad</v>
      </c>
      <c r="N19" s="46">
        <f>+'VII.3.CBSS-Benef'!F9</f>
        <v>1.6611295681063124E-2</v>
      </c>
    </row>
    <row r="20" spans="1:14">
      <c r="A20" s="1982"/>
      <c r="B20" s="1982"/>
      <c r="C20" s="1982"/>
      <c r="D20" s="1982"/>
      <c r="E20" s="1982"/>
      <c r="F20" s="1982"/>
      <c r="G20" s="1982"/>
      <c r="H20" s="1982"/>
      <c r="I20" s="1982"/>
      <c r="J20" s="1982"/>
      <c r="L20" t="str">
        <f>+'VII.3.CBSS-Benef'!A5</f>
        <v>Desplazados o Eximición de Cotización</v>
      </c>
      <c r="N20" s="46">
        <f>+'VII.3.CBSS-Benef'!F5</f>
        <v>0.79623477297895906</v>
      </c>
    </row>
    <row r="21" spans="1:14">
      <c r="A21" s="1982"/>
      <c r="B21" s="1982"/>
      <c r="C21" s="1982"/>
      <c r="D21" s="1982"/>
      <c r="E21" s="1982"/>
      <c r="F21" s="1982"/>
      <c r="G21" s="1982"/>
      <c r="H21" s="1982"/>
      <c r="I21" s="1982"/>
      <c r="J21" s="1982"/>
      <c r="L21" t="str">
        <f>+'VII.3.CBSS-Benef'!A7</f>
        <v>Certificación/Período Cotizado/Cuantía</v>
      </c>
      <c r="N21" s="46">
        <f>+'VII.3.CBSS-Benef'!F7</f>
        <v>4.8726467331118496E-2</v>
      </c>
    </row>
    <row r="22" spans="1:14">
      <c r="A22" s="1982"/>
      <c r="B22" s="1982"/>
      <c r="C22" s="1982"/>
      <c r="D22" s="1982"/>
      <c r="E22" s="1982"/>
      <c r="F22" s="1982"/>
      <c r="G22" s="1982"/>
      <c r="H22" s="1982"/>
      <c r="I22" s="1982"/>
      <c r="J22" s="1982"/>
    </row>
    <row r="23" spans="1:14" ht="34.5" customHeight="1">
      <c r="A23" s="1982"/>
      <c r="B23" s="1982"/>
      <c r="C23" s="1982"/>
      <c r="D23" s="1982"/>
      <c r="E23" s="1982"/>
      <c r="F23" s="1982"/>
      <c r="G23" s="1982"/>
      <c r="H23" s="1982"/>
      <c r="I23" s="1982"/>
      <c r="J23" s="1982"/>
    </row>
    <row r="24" spans="1:14" ht="18.75" customHeight="1">
      <c r="A24" s="1982"/>
      <c r="B24" s="1982"/>
      <c r="C24" s="1982"/>
      <c r="D24" s="1982"/>
      <c r="E24" s="1982"/>
      <c r="F24" s="1982"/>
      <c r="G24" s="1982"/>
      <c r="H24" s="1982"/>
      <c r="I24" s="1982"/>
      <c r="J24" s="1982"/>
      <c r="L24" s="273" t="str">
        <f>+'VII.4.CBSS-Tramit.'!A4</f>
        <v>Solicitudes</v>
      </c>
      <c r="M24" s="273" t="str">
        <f>+'VII.4.CBSS-Tramit.'!F4</f>
        <v>%</v>
      </c>
    </row>
    <row r="25" spans="1:14">
      <c r="A25" s="1982"/>
      <c r="B25" s="1982"/>
      <c r="C25" s="1982"/>
      <c r="D25" s="1982"/>
      <c r="E25" s="1982"/>
      <c r="F25" s="1982"/>
      <c r="G25" s="1982"/>
      <c r="H25" s="1982"/>
      <c r="I25" s="1982"/>
      <c r="J25" s="1982"/>
      <c r="L25" s="273" t="str">
        <f>+'VII.4.CBSS-Tramit.'!A5</f>
        <v>Concluidos</v>
      </c>
      <c r="M25" s="271">
        <f>+'VII.4.CBSS-Tramit.'!F5</f>
        <v>0.17054263565891473</v>
      </c>
    </row>
    <row r="26" spans="1:14">
      <c r="A26" s="1982"/>
      <c r="B26" s="1982"/>
      <c r="C26" s="1982"/>
      <c r="D26" s="1982"/>
      <c r="E26" s="1982"/>
      <c r="F26" s="1982"/>
      <c r="G26" s="1982"/>
      <c r="H26" s="1982"/>
      <c r="I26" s="1982"/>
      <c r="J26" s="1982"/>
      <c r="L26" s="273" t="str">
        <f>+'VII.4.CBSS-Tramit.'!A6</f>
        <v>En Proceso</v>
      </c>
      <c r="M26" s="271">
        <f>+'VII.4.CBSS-Tramit.'!F6</f>
        <v>0.82170542635658916</v>
      </c>
    </row>
    <row r="27" spans="1:14">
      <c r="A27" s="1982"/>
      <c r="B27" s="1982"/>
      <c r="C27" s="1982"/>
      <c r="D27" s="1982"/>
      <c r="E27" s="1982"/>
      <c r="F27" s="1982"/>
      <c r="G27" s="1982"/>
      <c r="H27" s="1982"/>
      <c r="I27" s="1982"/>
      <c r="J27" s="1982"/>
      <c r="L27" s="273" t="str">
        <f>+'VII.4.CBSS-Tramit.'!A7</f>
        <v>Pendientes</v>
      </c>
      <c r="M27" s="271">
        <f>+'VII.4.CBSS-Tramit.'!F7</f>
        <v>7.7519379844961239E-3</v>
      </c>
      <c r="N27" s="271">
        <f>+M27+M26</f>
        <v>0.8294573643410853</v>
      </c>
    </row>
    <row r="28" spans="1:14">
      <c r="A28" s="1982"/>
      <c r="B28" s="1982"/>
      <c r="C28" s="1982"/>
      <c r="D28" s="1982"/>
      <c r="E28" s="1982"/>
      <c r="F28" s="1982"/>
      <c r="G28" s="1982"/>
      <c r="H28" s="1982"/>
      <c r="I28" s="1982"/>
      <c r="J28" s="1982"/>
      <c r="L28" s="273" t="str">
        <f>+'VII.4.CBSS-Tramit.'!A8</f>
        <v>Total</v>
      </c>
      <c r="M28" s="271">
        <f>+'VII.4.CBSS-Tramit.'!F8</f>
        <v>1</v>
      </c>
    </row>
    <row r="29" spans="1:14">
      <c r="A29" s="1982"/>
      <c r="B29" s="1982"/>
      <c r="C29" s="1982"/>
      <c r="D29" s="1982"/>
      <c r="E29" s="1982"/>
      <c r="F29" s="1982"/>
      <c r="G29" s="1982"/>
      <c r="H29" s="1982"/>
      <c r="I29" s="1982"/>
      <c r="J29" s="1982"/>
    </row>
    <row r="30" spans="1:14">
      <c r="A30" s="1982"/>
      <c r="B30" s="1982"/>
      <c r="C30" s="1982"/>
      <c r="D30" s="1982"/>
      <c r="E30" s="1982"/>
      <c r="F30" s="1982"/>
      <c r="G30" s="1982"/>
      <c r="H30" s="1982"/>
      <c r="I30" s="1982"/>
      <c r="J30" s="1982"/>
    </row>
    <row r="39" spans="6:6">
      <c r="F39" s="40"/>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5"/>
  <sheetViews>
    <sheetView showGridLines="0" view="pageBreakPreview" zoomScale="55" zoomScaleNormal="100" zoomScaleSheetLayoutView="55" workbookViewId="0">
      <selection activeCell="A6" sqref="A6:J27"/>
    </sheetView>
  </sheetViews>
  <sheetFormatPr baseColWidth="10" defaultColWidth="40.5703125" defaultRowHeight="23.25"/>
  <cols>
    <col min="1" max="1" width="65.140625" style="560" customWidth="1"/>
    <col min="2" max="2" width="25.42578125" style="560" customWidth="1"/>
    <col min="3" max="3" width="24.5703125" style="560" customWidth="1"/>
    <col min="4" max="4" width="28.28515625" style="560" customWidth="1"/>
    <col min="5" max="5" width="28.28515625" style="562" customWidth="1"/>
    <col min="6" max="6" width="22.5703125" style="560" customWidth="1"/>
    <col min="7" max="7" width="20.7109375" style="560" customWidth="1"/>
    <col min="8" max="8" width="24.140625" style="560" customWidth="1"/>
    <col min="9" max="9" width="20.7109375" style="560" customWidth="1"/>
    <col min="10" max="10" width="26" style="560" customWidth="1"/>
    <col min="11" max="11" width="13.5703125" style="560" customWidth="1"/>
    <col min="12" max="16384" width="40.5703125" style="560"/>
  </cols>
  <sheetData>
    <row r="1" spans="1:10" s="741" customFormat="1" ht="56.25" customHeight="1">
      <c r="A1" s="2100" t="s">
        <v>727</v>
      </c>
      <c r="B1" s="2100"/>
      <c r="C1" s="2100"/>
      <c r="D1" s="2100"/>
      <c r="E1" s="2100"/>
      <c r="F1" s="2100"/>
      <c r="G1" s="2100"/>
      <c r="H1" s="2100"/>
      <c r="I1" s="2100"/>
      <c r="J1" s="2100"/>
    </row>
    <row r="2" spans="1:10" s="741" customFormat="1" ht="30.75" customHeight="1">
      <c r="A2" s="2100" t="str">
        <f>+'Resumen EEp'!O11</f>
        <v>Período: 2020 - Junio 2023</v>
      </c>
      <c r="B2" s="2100"/>
      <c r="C2" s="2100"/>
      <c r="D2" s="2100"/>
      <c r="E2" s="2100"/>
      <c r="F2" s="2100"/>
      <c r="G2" s="2100"/>
      <c r="H2" s="2100"/>
      <c r="I2" s="2100"/>
      <c r="J2" s="2100"/>
    </row>
    <row r="3" spans="1:10" ht="11.25" customHeight="1">
      <c r="E3" s="560"/>
    </row>
    <row r="4" spans="1:10" s="562" customFormat="1" ht="31.5" customHeight="1">
      <c r="A4" s="742" t="s">
        <v>395</v>
      </c>
      <c r="B4" s="1498" t="s">
        <v>548</v>
      </c>
      <c r="C4" s="1498" t="s">
        <v>684</v>
      </c>
      <c r="D4" s="1498" t="s">
        <v>938</v>
      </c>
      <c r="E4" s="1723" t="s">
        <v>1153</v>
      </c>
      <c r="F4" s="743" t="s">
        <v>8</v>
      </c>
      <c r="G4" s="561"/>
      <c r="H4" s="561"/>
      <c r="I4" s="561"/>
      <c r="J4" s="561"/>
    </row>
    <row r="5" spans="1:10" s="563" customFormat="1" ht="18.75" customHeight="1">
      <c r="A5" s="565" t="s">
        <v>1102</v>
      </c>
      <c r="B5" s="1499">
        <v>387</v>
      </c>
      <c r="C5" s="1499">
        <v>631</v>
      </c>
      <c r="D5" s="1499">
        <v>988</v>
      </c>
      <c r="E5" s="1500">
        <v>876</v>
      </c>
      <c r="F5" s="566">
        <f>+E5/$E$8</f>
        <v>0.97877094972067036</v>
      </c>
      <c r="G5" s="561"/>
      <c r="H5" s="561"/>
      <c r="I5" s="561"/>
      <c r="J5" s="561"/>
    </row>
    <row r="6" spans="1:10" s="563" customFormat="1" ht="18.75" customHeight="1">
      <c r="A6" s="1346" t="s">
        <v>389</v>
      </c>
      <c r="B6" s="1501">
        <v>1</v>
      </c>
      <c r="C6" s="1501">
        <v>5</v>
      </c>
      <c r="D6" s="1501">
        <v>0</v>
      </c>
      <c r="E6" s="1500">
        <v>0</v>
      </c>
      <c r="F6" s="566">
        <f>+E6/$E$8</f>
        <v>0</v>
      </c>
      <c r="G6" s="561"/>
      <c r="H6" s="561"/>
      <c r="I6" s="561"/>
      <c r="J6" s="561"/>
    </row>
    <row r="7" spans="1:10" s="563" customFormat="1" ht="18.75" customHeight="1">
      <c r="A7" s="565" t="s">
        <v>933</v>
      </c>
      <c r="B7" s="1499">
        <v>102</v>
      </c>
      <c r="C7" s="1499">
        <v>93</v>
      </c>
      <c r="D7" s="1499">
        <v>46</v>
      </c>
      <c r="E7" s="1500">
        <v>19</v>
      </c>
      <c r="F7" s="566">
        <f>+E7/$E$8</f>
        <v>2.1229050279329607E-2</v>
      </c>
      <c r="G7" s="561"/>
      <c r="H7" s="561"/>
      <c r="I7" s="561"/>
      <c r="J7" s="561"/>
    </row>
    <row r="8" spans="1:10" ht="21.75" customHeight="1">
      <c r="A8" s="744" t="s">
        <v>1</v>
      </c>
      <c r="B8" s="745">
        <f>SUM(B5:B7)</f>
        <v>490</v>
      </c>
      <c r="C8" s="745">
        <f>SUM(C5:C7)</f>
        <v>729</v>
      </c>
      <c r="D8" s="745">
        <f>SUM(D5:D7)</f>
        <v>1034</v>
      </c>
      <c r="E8" s="745">
        <f>SUM(E5:E7)</f>
        <v>895</v>
      </c>
      <c r="F8" s="746">
        <f>SUM(F5:F7)</f>
        <v>1</v>
      </c>
      <c r="G8" s="561"/>
      <c r="H8" s="561"/>
      <c r="I8" s="561"/>
      <c r="J8" s="561"/>
    </row>
    <row r="9" spans="1:10" s="563" customFormat="1" ht="21" customHeight="1">
      <c r="A9" s="1346" t="s">
        <v>1101</v>
      </c>
      <c r="B9" s="1493"/>
      <c r="C9" s="1493"/>
      <c r="D9" s="1493"/>
      <c r="E9" s="1490"/>
      <c r="F9" s="1491"/>
      <c r="G9" s="561"/>
      <c r="H9" s="561"/>
      <c r="I9" s="561"/>
      <c r="J9" s="561"/>
    </row>
    <row r="10" spans="1:10">
      <c r="E10" s="560"/>
      <c r="G10" s="564"/>
      <c r="H10" s="564"/>
      <c r="I10" s="564"/>
      <c r="J10" s="564"/>
    </row>
    <row r="15" spans="1:10" ht="96" customHeight="1"/>
  </sheetData>
  <mergeCells count="2">
    <mergeCell ref="A1:J1"/>
    <mergeCell ref="A2:J2"/>
  </mergeCells>
  <pageMargins left="0.70866141732283472" right="0.70866141732283472" top="0.74803149606299213" bottom="0.74803149606299213" header="0.31496062992125984" footer="0.31496062992125984"/>
  <pageSetup scale="43"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I27"/>
  <sheetViews>
    <sheetView showGridLines="0" view="pageBreakPreview" zoomScale="55" zoomScaleNormal="100" zoomScaleSheetLayoutView="55" workbookViewId="0">
      <selection activeCell="A6" sqref="A6:J27"/>
    </sheetView>
  </sheetViews>
  <sheetFormatPr baseColWidth="10" defaultColWidth="11.42578125" defaultRowHeight="18"/>
  <cols>
    <col min="1" max="1" width="71" style="573" customWidth="1"/>
    <col min="2" max="4" width="27.5703125" style="573" customWidth="1"/>
    <col min="5" max="5" width="23.5703125" style="573" bestFit="1" customWidth="1"/>
    <col min="6" max="7" width="16.85546875" style="573" customWidth="1"/>
    <col min="8" max="8" width="31.140625" style="573" customWidth="1"/>
    <col min="9" max="16384" width="11.42578125" style="573"/>
  </cols>
  <sheetData>
    <row r="1" spans="1:9" s="747" customFormat="1" ht="72" customHeight="1">
      <c r="A1" s="2101" t="s">
        <v>728</v>
      </c>
      <c r="B1" s="2101"/>
      <c r="C1" s="2101"/>
      <c r="D1" s="2101"/>
      <c r="E1" s="2101"/>
      <c r="F1" s="2101"/>
      <c r="G1" s="2101"/>
      <c r="H1" s="2101"/>
    </row>
    <row r="2" spans="1:9" s="747" customFormat="1" ht="31.5" customHeight="1">
      <c r="A2" s="2101" t="str">
        <f>+'VII.2.CBSS Tram.'!A2:J2</f>
        <v>Período: 2020 - Junio 2023</v>
      </c>
      <c r="B2" s="2101"/>
      <c r="C2" s="2101"/>
      <c r="D2" s="2101"/>
      <c r="E2" s="2101"/>
      <c r="F2" s="2101"/>
      <c r="G2" s="2101"/>
      <c r="H2" s="2101"/>
    </row>
    <row r="3" spans="1:9" ht="16.5" customHeight="1">
      <c r="A3" s="2102"/>
      <c r="B3" s="2102"/>
      <c r="C3" s="2102"/>
      <c r="D3" s="2102"/>
      <c r="E3" s="2102"/>
      <c r="F3" s="2102"/>
      <c r="G3" s="574"/>
      <c r="H3" s="574"/>
    </row>
    <row r="4" spans="1:9" ht="33" customHeight="1">
      <c r="A4" s="900" t="s">
        <v>394</v>
      </c>
      <c r="B4" s="1494" t="s">
        <v>548</v>
      </c>
      <c r="C4" s="1494" t="s">
        <v>684</v>
      </c>
      <c r="D4" s="1494" t="s">
        <v>938</v>
      </c>
      <c r="E4" s="1489" t="s">
        <v>1153</v>
      </c>
      <c r="F4" s="901" t="s">
        <v>8</v>
      </c>
      <c r="G4" s="570"/>
      <c r="H4" s="570"/>
    </row>
    <row r="5" spans="1:9" ht="23.25">
      <c r="A5" s="902" t="s">
        <v>393</v>
      </c>
      <c r="B5" s="1507">
        <v>192</v>
      </c>
      <c r="C5" s="1507">
        <v>360</v>
      </c>
      <c r="D5" s="1507">
        <v>655</v>
      </c>
      <c r="E5" s="1614">
        <v>719</v>
      </c>
      <c r="F5" s="1504">
        <f t="shared" ref="F5:F11" si="0">+E5/$E$11</f>
        <v>0.79623477297895906</v>
      </c>
      <c r="G5" s="570"/>
      <c r="H5" s="570"/>
    </row>
    <row r="6" spans="1:9" ht="23.25">
      <c r="A6" s="902" t="s">
        <v>459</v>
      </c>
      <c r="B6" s="1507">
        <v>85</v>
      </c>
      <c r="C6" s="1507">
        <v>120</v>
      </c>
      <c r="D6" s="1507">
        <v>149</v>
      </c>
      <c r="E6" s="1503">
        <v>86</v>
      </c>
      <c r="F6" s="1504">
        <f t="shared" si="0"/>
        <v>9.5238095238095233E-2</v>
      </c>
      <c r="G6" s="570"/>
      <c r="H6" s="570"/>
    </row>
    <row r="7" spans="1:9" ht="23.25">
      <c r="A7" s="902" t="s">
        <v>392</v>
      </c>
      <c r="B7" s="1507">
        <v>143</v>
      </c>
      <c r="C7" s="1507">
        <v>145</v>
      </c>
      <c r="D7" s="1507">
        <v>80</v>
      </c>
      <c r="E7" s="1614">
        <v>44</v>
      </c>
      <c r="F7" s="1504">
        <f t="shared" si="0"/>
        <v>4.8726467331118496E-2</v>
      </c>
      <c r="G7" s="570"/>
      <c r="H7" s="570"/>
    </row>
    <row r="8" spans="1:9" ht="23.25">
      <c r="A8" s="902" t="s">
        <v>460</v>
      </c>
      <c r="B8" s="1507">
        <v>39</v>
      </c>
      <c r="C8" s="1507">
        <v>61</v>
      </c>
      <c r="D8" s="1507">
        <v>101</v>
      </c>
      <c r="E8" s="1503">
        <v>39</v>
      </c>
      <c r="F8" s="1504">
        <f t="shared" si="0"/>
        <v>4.3189368770764118E-2</v>
      </c>
      <c r="G8" s="571"/>
      <c r="H8" s="571"/>
    </row>
    <row r="9" spans="1:9" ht="23.25">
      <c r="A9" s="902" t="s">
        <v>461</v>
      </c>
      <c r="B9" s="1507">
        <v>29</v>
      </c>
      <c r="C9" s="1507">
        <v>42</v>
      </c>
      <c r="D9" s="1507">
        <v>49</v>
      </c>
      <c r="E9" s="1503">
        <v>15</v>
      </c>
      <c r="F9" s="1504">
        <f t="shared" si="0"/>
        <v>1.6611295681063124E-2</v>
      </c>
      <c r="G9" s="571"/>
      <c r="H9" s="571"/>
    </row>
    <row r="10" spans="1:9" ht="23.25" hidden="1">
      <c r="A10" s="902" t="s">
        <v>391</v>
      </c>
      <c r="B10" s="1502"/>
      <c r="C10" s="1502"/>
      <c r="D10" s="1502"/>
      <c r="E10" s="1503">
        <v>0</v>
      </c>
      <c r="F10" s="1504">
        <f t="shared" si="0"/>
        <v>0</v>
      </c>
      <c r="G10" s="571"/>
      <c r="H10" s="572"/>
    </row>
    <row r="11" spans="1:9" ht="23.25">
      <c r="A11" s="903" t="s">
        <v>1</v>
      </c>
      <c r="B11" s="1505">
        <f>SUM(B5:B10)</f>
        <v>488</v>
      </c>
      <c r="C11" s="1505">
        <f>SUM(C5:C10)</f>
        <v>728</v>
      </c>
      <c r="D11" s="1505">
        <f>SUM(D5:D10)</f>
        <v>1034</v>
      </c>
      <c r="E11" s="1505">
        <f>SUM(E5:E10)</f>
        <v>903</v>
      </c>
      <c r="F11" s="1506">
        <f t="shared" si="0"/>
        <v>1</v>
      </c>
      <c r="G11" s="572"/>
      <c r="H11" s="575"/>
    </row>
    <row r="12" spans="1:9" ht="23.25">
      <c r="A12" s="1492" t="s">
        <v>1145</v>
      </c>
      <c r="B12" s="1495"/>
      <c r="C12" s="1495"/>
      <c r="D12" s="1495"/>
      <c r="E12" s="1492"/>
      <c r="F12" s="1492"/>
    </row>
    <row r="13" spans="1:9">
      <c r="H13" s="576"/>
      <c r="I13" s="575"/>
    </row>
    <row r="14" spans="1:9">
      <c r="F14" s="576"/>
      <c r="G14" s="576"/>
    </row>
    <row r="17" spans="5:5">
      <c r="E17" s="577"/>
    </row>
    <row r="18" spans="5:5">
      <c r="E18" s="577"/>
    </row>
    <row r="19" spans="5:5">
      <c r="E19" s="577"/>
    </row>
    <row r="20" spans="5:5">
      <c r="E20" s="577"/>
    </row>
    <row r="25" spans="5:5" ht="67.5" customHeight="1"/>
    <row r="26" spans="5:5" ht="67.5" customHeight="1"/>
    <row r="27" spans="5:5" ht="67.5" customHeight="1"/>
  </sheetData>
  <mergeCells count="3">
    <mergeCell ref="A1:H1"/>
    <mergeCell ref="A3:F3"/>
    <mergeCell ref="A2:H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9"/>
  <sheetViews>
    <sheetView showGridLines="0" view="pageBreakPreview" zoomScaleNormal="100" zoomScaleSheetLayoutView="100" workbookViewId="0">
      <selection activeCell="A6" sqref="A6:J27"/>
    </sheetView>
  </sheetViews>
  <sheetFormatPr baseColWidth="10" defaultColWidth="11.42578125" defaultRowHeight="14.25"/>
  <cols>
    <col min="1" max="4" width="16.140625" style="559" customWidth="1"/>
    <col min="5" max="5" width="15.28515625" style="559" customWidth="1"/>
    <col min="6" max="6" width="17.28515625" style="559" customWidth="1"/>
    <col min="7" max="8" width="11.140625" style="559" customWidth="1"/>
    <col min="9" max="16384" width="11.42578125" style="559"/>
  </cols>
  <sheetData>
    <row r="1" spans="1:8" s="749" customFormat="1" ht="37.5" customHeight="1">
      <c r="A1" s="2103" t="s">
        <v>944</v>
      </c>
      <c r="B1" s="2103"/>
      <c r="C1" s="2103"/>
      <c r="D1" s="2103"/>
      <c r="E1" s="2103"/>
      <c r="F1" s="2103"/>
      <c r="G1" s="2103"/>
      <c r="H1" s="2103"/>
    </row>
    <row r="2" spans="1:8" s="749" customFormat="1" ht="18" customHeight="1">
      <c r="A2" s="2104" t="str">
        <f>+'VII.2.CBSS Tram.'!A2:J2</f>
        <v>Período: 2020 - Junio 2023</v>
      </c>
      <c r="B2" s="2104"/>
      <c r="C2" s="2104"/>
      <c r="D2" s="2104"/>
      <c r="E2" s="2104"/>
      <c r="F2" s="2104"/>
      <c r="G2" s="2104"/>
      <c r="H2" s="2104"/>
    </row>
    <row r="3" spans="1:8" ht="8.25" customHeight="1">
      <c r="A3" s="567"/>
      <c r="B3" s="567"/>
      <c r="C3" s="567"/>
      <c r="D3" s="567"/>
      <c r="E3" s="567"/>
      <c r="F3" s="567"/>
      <c r="G3" s="567"/>
      <c r="H3" s="567"/>
    </row>
    <row r="4" spans="1:8" ht="18.75" customHeight="1">
      <c r="A4" s="750" t="s">
        <v>449</v>
      </c>
      <c r="B4" s="751" t="s">
        <v>548</v>
      </c>
      <c r="C4" s="751" t="s">
        <v>684</v>
      </c>
      <c r="D4" s="751" t="s">
        <v>938</v>
      </c>
      <c r="E4" s="751" t="s">
        <v>1153</v>
      </c>
      <c r="F4" s="751" t="s">
        <v>8</v>
      </c>
      <c r="G4" s="567"/>
      <c r="H4" s="567"/>
    </row>
    <row r="5" spans="1:8" ht="15">
      <c r="A5" s="569" t="s">
        <v>447</v>
      </c>
      <c r="B5" s="1496">
        <v>246</v>
      </c>
      <c r="C5" s="1496">
        <v>405</v>
      </c>
      <c r="D5" s="1496">
        <v>429</v>
      </c>
      <c r="E5" s="1496">
        <v>154</v>
      </c>
      <c r="F5" s="1497">
        <f>+E5/$E$8</f>
        <v>0.17054263565891473</v>
      </c>
      <c r="G5" s="567"/>
      <c r="H5" s="567"/>
    </row>
    <row r="6" spans="1:8" ht="15">
      <c r="A6" s="569" t="s">
        <v>448</v>
      </c>
      <c r="B6" s="1496">
        <v>130</v>
      </c>
      <c r="C6" s="1496">
        <v>171</v>
      </c>
      <c r="D6" s="1496">
        <v>378</v>
      </c>
      <c r="E6" s="1496">
        <v>742</v>
      </c>
      <c r="F6" s="1497">
        <f>+E6/$E$8</f>
        <v>0.82170542635658916</v>
      </c>
      <c r="G6" s="567"/>
      <c r="H6" s="567"/>
    </row>
    <row r="7" spans="1:8" ht="15">
      <c r="A7" s="569" t="s">
        <v>1103</v>
      </c>
      <c r="B7" s="1496">
        <v>11</v>
      </c>
      <c r="C7" s="1496">
        <v>56</v>
      </c>
      <c r="D7" s="1496">
        <v>181</v>
      </c>
      <c r="E7" s="1496">
        <v>7</v>
      </c>
      <c r="F7" s="1497">
        <f>+E7/$E$8</f>
        <v>7.7519379844961239E-3</v>
      </c>
      <c r="G7" s="1508"/>
      <c r="H7" s="567"/>
    </row>
    <row r="8" spans="1:8" ht="17.25" customHeight="1">
      <c r="A8" s="752" t="s">
        <v>1</v>
      </c>
      <c r="B8" s="753">
        <f>SUM(B5:B7)</f>
        <v>387</v>
      </c>
      <c r="C8" s="753">
        <f>SUM(C5:C7)</f>
        <v>632</v>
      </c>
      <c r="D8" s="753">
        <f>SUM(D5:D7)</f>
        <v>988</v>
      </c>
      <c r="E8" s="753">
        <f>SUM(E5:E7)</f>
        <v>903</v>
      </c>
      <c r="F8" s="754">
        <f>SUM(F5:F7)</f>
        <v>1</v>
      </c>
      <c r="G8" s="567"/>
      <c r="H8" s="567"/>
    </row>
    <row r="9" spans="1:8" ht="15">
      <c r="A9" s="1345" t="s">
        <v>1058</v>
      </c>
      <c r="B9" s="1345"/>
      <c r="C9" s="1345"/>
      <c r="D9" s="1345"/>
      <c r="E9" s="1345"/>
      <c r="F9" s="1345"/>
    </row>
    <row r="10" spans="1:8" ht="19.5" customHeight="1"/>
    <row r="11" spans="1:8">
      <c r="A11" s="568"/>
      <c r="B11" s="568"/>
      <c r="C11" s="568"/>
      <c r="D11" s="568"/>
      <c r="E11" s="568"/>
      <c r="F11" s="568"/>
      <c r="G11" s="568"/>
      <c r="H11" s="568"/>
    </row>
    <row r="12" spans="1:8">
      <c r="A12" s="568"/>
      <c r="B12" s="568"/>
      <c r="C12" s="568"/>
      <c r="D12" s="568"/>
      <c r="E12" s="568"/>
      <c r="F12" s="568"/>
      <c r="G12" s="568"/>
      <c r="H12" s="568"/>
    </row>
    <row r="19" spans="11:11">
      <c r="K19" s="559" t="s">
        <v>6</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7082962A-3D58-4376-81E5-34D1EAEB3798}">
  <ds:schemaRefs/>
</ds:datastoreItem>
</file>

<file path=customXml/itemProps2.xml><?xml version="1.0" encoding="utf-8"?>
<ds:datastoreItem xmlns:ds="http://schemas.openxmlformats.org/officeDocument/2006/customXml" ds:itemID="{A3AC825E-7E9C-4C6C-BD57-2B0AC499A6A6}">
  <ds:schemaRefs/>
</ds:datastoreItem>
</file>

<file path=customXml/itemProps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F23FD6F4-679F-4C28-83BA-8BC2EABB5983}">
  <ds:schemaRefs/>
</ds:datastoreItem>
</file>

<file path=customXml/itemProps5.xml><?xml version="1.0" encoding="utf-8"?>
<ds:datastoreItem xmlns:ds="http://schemas.openxmlformats.org/officeDocument/2006/customXml" ds:itemID="{85171729-2316-4411-A3A8-A8DF571FC41F}">
  <ds:schemaRefs/>
</ds:datastoreItem>
</file>

<file path=customXml/itemProps6.xml><?xml version="1.0" encoding="utf-8"?>
<ds:datastoreItem xmlns:ds="http://schemas.openxmlformats.org/officeDocument/2006/customXml" ds:itemID="{1734236D-193E-4861-B7AE-9E1751475E34}">
  <ds:schemaRefs/>
</ds:datastoreItem>
</file>

<file path=customXml/itemProps7.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8.xml><?xml version="1.0" encoding="utf-8"?>
<ds:datastoreItem xmlns:ds="http://schemas.openxmlformats.org/officeDocument/2006/customXml" ds:itemID="{5FBFF5F9-F5ED-4DB7-92B9-E5FE1316C996}">
  <ds:schemaRefs/>
</ds:datastoreItem>
</file>

<file path=customXml/itemProps9.xml><?xml version="1.0" encoding="utf-8"?>
<ds:datastoreItem xmlns:ds="http://schemas.openxmlformats.org/officeDocument/2006/customXml" ds:itemID="{4A9E9C2F-2082-4906-A303-910BDA82BCD1}">
  <ds:schemaRefs/>
</ds:datastoreItem>
</file>

<file path=customXml/itemProps10.xml><?xml version="1.0" encoding="utf-8"?>
<ds:datastoreItem xmlns:ds="http://schemas.openxmlformats.org/officeDocument/2006/customXml" ds:itemID="{0920F2F1-6527-446B-9C6E-E71DAE4D3523}">
  <ds:schemaRefs/>
</ds:datastoreItem>
</file>

<file path=customXml/itemProps11.xml><?xml version="1.0" encoding="utf-8"?>
<ds:datastoreItem xmlns:ds="http://schemas.openxmlformats.org/officeDocument/2006/customXml" ds:itemID="{DECED210-9A65-4B7D-AF2B-70F65F770102}">
  <ds:schemaRefs/>
</ds:datastoreItem>
</file>

<file path=customXml/itemProps12.xml><?xml version="1.0" encoding="utf-8"?>
<ds:datastoreItem xmlns:ds="http://schemas.openxmlformats.org/officeDocument/2006/customXml" ds:itemID="{0C57BE94-DFC2-4B97-ABBE-8EC224883C92}">
  <ds:schemaRefs/>
</ds:datastoreItem>
</file>

<file path=customXml/itemProps13.xml><?xml version="1.0" encoding="utf-8"?>
<ds:datastoreItem xmlns:ds="http://schemas.openxmlformats.org/officeDocument/2006/customXml" ds:itemID="{FB1FD664-44D7-4790-BCC3-2C16D4990189}">
  <ds:schemaRefs/>
</ds:datastoreItem>
</file>

<file path=customXml/itemProps14.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5.xml><?xml version="1.0" encoding="utf-8"?>
<ds:datastoreItem xmlns:ds="http://schemas.openxmlformats.org/officeDocument/2006/customXml" ds:itemID="{9C2D8381-48DF-4E8F-B539-565B4AB74B8B}">
  <ds:schemaRefs/>
</ds:datastoreItem>
</file>

<file path=customXml/itemProps16.xml><?xml version="1.0" encoding="utf-8"?>
<ds:datastoreItem xmlns:ds="http://schemas.openxmlformats.org/officeDocument/2006/customXml" ds:itemID="{66F5A4A9-28DD-42B5-A74E-D3194527FB7C}">
  <ds:schemaRefs/>
</ds:datastoreItem>
</file>

<file path=customXml/itemProps17.xml><?xml version="1.0" encoding="utf-8"?>
<ds:datastoreItem xmlns:ds="http://schemas.openxmlformats.org/officeDocument/2006/customXml" ds:itemID="{6D098F78-D094-405F-BA55-CAFE3CBEAD16}">
  <ds:schemaRefs/>
</ds:datastoreItem>
</file>

<file path=customXml/itemProps18.xml><?xml version="1.0" encoding="utf-8"?>
<ds:datastoreItem xmlns:ds="http://schemas.openxmlformats.org/officeDocument/2006/customXml" ds:itemID="{E37A5C9B-FC69-469E-A19B-65027A60E1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105</vt:i4>
      </vt:variant>
      <vt:variant>
        <vt:lpstr>Rangos con nombre</vt:lpstr>
      </vt:variant>
      <vt:variant>
        <vt:i4>103</vt:i4>
      </vt:variant>
    </vt:vector>
  </HeadingPairs>
  <TitlesOfParts>
    <vt:vector size="208" baseType="lpstr">
      <vt:lpstr>Present.Aprob.</vt:lpstr>
      <vt:lpstr>Present. </vt:lpstr>
      <vt:lpstr>Resumen EEp</vt:lpstr>
      <vt:lpstr>Contenido</vt:lpstr>
      <vt:lpstr>Fecha_publicación </vt:lpstr>
      <vt:lpstr>INFOGRAFIA</vt:lpstr>
      <vt:lpstr>Graficos para CNSS_SVDS</vt:lpstr>
      <vt:lpstr>Evolucion_Capita</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Evolucion_Capita!Área_de_impresión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INFOGRAFIA!Área_de_impresión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Bryan Cedeño</cp:lastModifiedBy>
  <cp:lastPrinted>2023-07-19T18:48:12Z</cp:lastPrinted>
  <dcterms:created xsi:type="dcterms:W3CDTF">2010-04-06T13:07:55Z</dcterms:created>
  <dcterms:modified xsi:type="dcterms:W3CDTF">2023-09-04T19:47:52Z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